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IMLS Users\Clearance documents\Current Clearances\FY2017 NOFOs Forms\Forms - Interim  &amp; Final Performance Reports &amp; cover sheets - 2016\"/>
    </mc:Choice>
  </mc:AlternateContent>
  <bookViews>
    <workbookView xWindow="0" yWindow="0" windowWidth="23940" windowHeight="12090" activeTab="1"/>
  </bookViews>
  <sheets>
    <sheet name="1. Justification Statement Calc" sheetId="4" r:id="rId1"/>
    <sheet name="4. Post-award Forms--0071" sheetId="6" r:id="rId2"/>
    <sheet name="3. Small Entity &amp; report elect." sheetId="3" r:id="rId3"/>
    <sheet name="Agency Costs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5" l="1"/>
  <c r="D4" i="5"/>
  <c r="E4" i="5"/>
  <c r="G4" i="5"/>
  <c r="E3" i="5"/>
  <c r="G3" i="5" s="1"/>
  <c r="E2" i="5"/>
  <c r="G2" i="5" s="1"/>
  <c r="D37" i="6" l="1"/>
  <c r="E37" i="6" s="1"/>
  <c r="H24" i="6"/>
  <c r="H23" i="6"/>
  <c r="C7" i="6"/>
  <c r="C6" i="6"/>
  <c r="C5" i="6"/>
  <c r="C4" i="6"/>
  <c r="C8" i="6"/>
  <c r="C3" i="6"/>
  <c r="K10" i="6"/>
  <c r="B5" i="3"/>
  <c r="C5" i="3"/>
  <c r="D36" i="6" l="1"/>
  <c r="E36" i="6" s="1"/>
  <c r="E31" i="6" s="1"/>
  <c r="C26" i="6"/>
  <c r="C25" i="6"/>
  <c r="C17" i="6"/>
  <c r="B17" i="6"/>
  <c r="D16" i="6"/>
  <c r="B10" i="6"/>
  <c r="J9" i="6"/>
  <c r="C9" i="6"/>
  <c r="D9" i="6" s="1"/>
  <c r="E9" i="6" s="1"/>
  <c r="J8" i="6"/>
  <c r="I8" i="6"/>
  <c r="D8" i="6"/>
  <c r="E8" i="6" s="1"/>
  <c r="J7" i="6"/>
  <c r="I7" i="6"/>
  <c r="D7" i="6"/>
  <c r="E7" i="6" s="1"/>
  <c r="J6" i="6"/>
  <c r="I6" i="6"/>
  <c r="J5" i="6"/>
  <c r="I5" i="6"/>
  <c r="D5" i="6"/>
  <c r="E5" i="6" s="1"/>
  <c r="J4" i="6"/>
  <c r="I4" i="6"/>
  <c r="D4" i="6"/>
  <c r="E4" i="6" s="1"/>
  <c r="J3" i="6"/>
  <c r="I3" i="6"/>
  <c r="D6" i="6" l="1"/>
  <c r="E6" i="6" s="1"/>
  <c r="C28" i="6"/>
  <c r="C30" i="6" s="1"/>
  <c r="C32" i="6" s="1"/>
  <c r="B19" i="6"/>
  <c r="C11" i="6"/>
  <c r="D3" i="6"/>
  <c r="E3" i="6" s="1"/>
  <c r="D17" i="6"/>
  <c r="E16" i="6"/>
  <c r="E17" i="6" s="1"/>
  <c r="I10" i="6"/>
  <c r="B23" i="6" s="1"/>
  <c r="D23" i="6" s="1"/>
  <c r="E23" i="6" s="1"/>
  <c r="J10" i="6"/>
  <c r="B24" i="6" s="1"/>
  <c r="D24" i="6" s="1"/>
  <c r="E24" i="6" s="1"/>
  <c r="E10" i="6" l="1"/>
  <c r="E19" i="6" s="1"/>
  <c r="C10" i="6"/>
  <c r="C19" i="6" s="1"/>
  <c r="D10" i="6"/>
  <c r="D19" i="6" s="1"/>
  <c r="B25" i="6"/>
  <c r="B28" i="6" s="1"/>
  <c r="B30" i="6" s="1"/>
  <c r="B32" i="6" s="1"/>
  <c r="E25" i="6"/>
  <c r="E28" i="6" s="1"/>
  <c r="D25" i="6"/>
  <c r="D28" i="6" s="1"/>
  <c r="D30" i="6" s="1"/>
  <c r="E30" i="6" s="1"/>
  <c r="E32" i="6" l="1"/>
  <c r="D32" i="6"/>
  <c r="G4" i="4" l="1"/>
  <c r="B5" i="4" l="1"/>
  <c r="E5" i="4" l="1"/>
  <c r="G5" i="4" l="1"/>
</calcChain>
</file>

<file path=xl/sharedStrings.xml><?xml version="1.0" encoding="utf-8"?>
<sst xmlns="http://schemas.openxmlformats.org/spreadsheetml/2006/main" count="99" uniqueCount="83">
  <si>
    <t xml:space="preserve">Application forms </t>
  </si>
  <si>
    <t>Number of Responses (FY2014)</t>
  </si>
  <si>
    <t>Time per response (hours)</t>
  </si>
  <si>
    <t>Total Burden Hours</t>
  </si>
  <si>
    <t>Programs that use the form</t>
  </si>
  <si>
    <t>TOTALS</t>
  </si>
  <si>
    <t>Number of Respondents for Small Entity (FY2014)</t>
  </si>
  <si>
    <t>Percentage of Respondents Reporting Electronically (FY2014)</t>
  </si>
  <si>
    <t>Percentage of small entities</t>
  </si>
  <si>
    <r>
      <t xml:space="preserve">Application and reporting </t>
    </r>
    <r>
      <rPr>
        <b/>
        <i/>
        <u/>
        <sz val="12"/>
        <rFont val="Arial"/>
        <family val="2"/>
      </rPr>
      <t>forms</t>
    </r>
  </si>
  <si>
    <t>No. of respondents</t>
  </si>
  <si>
    <t>Frequency</t>
  </si>
  <si>
    <t>How estimated</t>
  </si>
  <si>
    <t>Total of time required to complete forms required for each grant application times number of applications</t>
  </si>
  <si>
    <t>Totals: for forms</t>
  </si>
  <si>
    <t>Number of Responses (FY2015)</t>
  </si>
  <si>
    <t>Process</t>
  </si>
  <si>
    <t>OMS/OLS average time 
to process one
(hours)</t>
  </si>
  <si>
    <t>GrantsAdmin average time 
to process one (hours)</t>
  </si>
  <si>
    <t># of responses</t>
  </si>
  <si>
    <t>Hour burden to IMLS</t>
  </si>
  <si>
    <t>Average salary</t>
  </si>
  <si>
    <t>$ burden to IMLS</t>
  </si>
  <si>
    <t>Time per hour response</t>
  </si>
  <si>
    <t>Total Annual hour burden</t>
  </si>
  <si>
    <r>
      <t>Cost (27.94 per hour)</t>
    </r>
    <r>
      <rPr>
        <b/>
        <vertAlign val="superscript"/>
        <sz val="10"/>
        <rFont val="Arial"/>
        <family val="2"/>
      </rPr>
      <t>1</t>
    </r>
  </si>
  <si>
    <t>Cost (Hours x $27.94)</t>
  </si>
  <si>
    <t>Post-award burden cost calculation by discretionary grant program</t>
  </si>
  <si>
    <t>Descretionary Grant program</t>
  </si>
  <si>
    <t>Basis for calculation (number of reports)</t>
  </si>
  <si>
    <t>Interim</t>
  </si>
  <si>
    <t>Final</t>
  </si>
  <si>
    <t>NAG Final</t>
  </si>
  <si>
    <t>Laura Bush 21st Century Librarian - 3 yr.</t>
  </si>
  <si>
    <t>2 interims, 1 final</t>
  </si>
  <si>
    <t>Museums for America (MFA) - 3 yr.</t>
  </si>
  <si>
    <t>Museum Grants for African American History and Culture - 3 yr.</t>
  </si>
  <si>
    <t>National Leadership Grant - 3 yr. Museums/Libraries</t>
  </si>
  <si>
    <t>Native American Library Services Grants: Enhancement - 2 yr.</t>
  </si>
  <si>
    <t>1 interim, 1 final</t>
  </si>
  <si>
    <t>Native American/Native Hawaiian Museum Services - 3 yr.</t>
  </si>
  <si>
    <t>Sparks - 1 yr.</t>
  </si>
  <si>
    <t>1 final</t>
  </si>
  <si>
    <t>Totals</t>
  </si>
  <si>
    <t>Average time per response</t>
  </si>
  <si>
    <t>Post-award forms: Grants to States</t>
  </si>
  <si>
    <t>Cost per response ROCIS</t>
  </si>
  <si>
    <t>State Grants Final Year Report (SPR)</t>
  </si>
  <si>
    <t xml:space="preserve">(Interim and Final reports combined in SPR) </t>
  </si>
  <si>
    <t>2 Ics SPR Requirements and State Financial Status report final</t>
  </si>
  <si>
    <t>Totals for discretionary grants and Grants to States</t>
  </si>
  <si>
    <t xml:space="preserve">Post-award forms: individual report  forms for discretionary grant programs </t>
  </si>
  <si>
    <t xml:space="preserve">Number of Responses </t>
  </si>
  <si>
    <t>Time per response (Hours)</t>
  </si>
  <si>
    <t>Interim Performance Report</t>
  </si>
  <si>
    <t>10 interims</t>
  </si>
  <si>
    <t>1 IC - 2 sup docs</t>
  </si>
  <si>
    <t>Final Performance Report*</t>
  </si>
  <si>
    <t>7 final</t>
  </si>
  <si>
    <t xml:space="preserve">Average time per response </t>
  </si>
  <si>
    <t>Total State Grant responses (line 18) + Total Discretionary responses (line 30)</t>
  </si>
  <si>
    <t>Reporting forms</t>
  </si>
  <si>
    <t>apps- 0071</t>
  </si>
  <si>
    <t>CAP</t>
  </si>
  <si>
    <t>CAP One-year Evaluation form</t>
  </si>
  <si>
    <t>* 1 year grant: 12.22 hours; 15.39 year grant: 10 hours; 3 year grant: 18.56 hours</t>
  </si>
  <si>
    <t>Sparks - Libraries</t>
  </si>
  <si>
    <t>Sparks - Museums</t>
  </si>
  <si>
    <t>NLG-L</t>
  </si>
  <si>
    <t>NLG-M</t>
  </si>
  <si>
    <t>All except National Medal, NAG, M &amp; L Reviewers</t>
  </si>
  <si>
    <t>Final Performance Report</t>
  </si>
  <si>
    <t>Total</t>
  </si>
  <si>
    <t>10 interims, 7 finals</t>
  </si>
  <si>
    <t>Administered through Heritage Preservation in 2015</t>
  </si>
  <si>
    <t>MAP</t>
  </si>
  <si>
    <t>Discretionary interim performance report</t>
  </si>
  <si>
    <t>Discretionary final performance report</t>
  </si>
  <si>
    <t>Average</t>
  </si>
  <si>
    <t>3137-XXXX</t>
  </si>
  <si>
    <t>Interim and Final Reporting Forms</t>
  </si>
  <si>
    <t>varies over a 3 year period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</si>
  <si>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mean hour wage for librarians, BLS Occupational Employment and Wages, May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</si>
</sst>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.00"/>
    <numFmt numFmtId="165" formatCode="0.000000"/>
    <numFmt numFmtId="166" formatCode="&quot;$&quot;#,##0"/>
    <numFmt numFmtId="167" formatCode="0.0000"/>
    <numFmt numFmtId="168" formatCode="0.0000000"/>
  </numFmts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b/>
      <i/>
      <u/>
      <sz val="12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9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42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0" xfId="0" applyFont="1"/>
    <xf numFmtId="0" fontId="0" fillId="0" borderId="1" xfId="0" applyBorder="1" applyAlignment="1">
      <alignment wrapText="1"/>
    </xf>
    <xf numFmtId="0" fontId="1" fillId="0" borderId="1" xfId="0" applyFont="1" applyBorder="1"/>
    <xf numFmtId="0" fontId="1" fillId="0" borderId="0" xfId="0" applyFont="1"/>
    <xf numFmtId="164" fontId="1" fillId="2" borderId="1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3" fontId="1" fillId="0" borderId="0" xfId="0" applyNumberFormat="1" applyFont="1"/>
    <xf numFmtId="10" fontId="0" fillId="0" borderId="0" xfId="0" applyNumberFormat="1"/>
    <xf numFmtId="3" fontId="0" fillId="0" borderId="0" xfId="0" applyNumberFormat="1"/>
    <xf numFmtId="0" fontId="0" fillId="0" borderId="0" xfId="0" applyFill="1" applyBorder="1" applyAlignment="1">
      <alignment vertical="top" wrapText="1"/>
    </xf>
    <xf numFmtId="164" fontId="0" fillId="0" borderId="1" xfId="0" applyNumberFormat="1" applyBorder="1"/>
    <xf numFmtId="4" fontId="1" fillId="2" borderId="1" xfId="0" applyNumberFormat="1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3" fontId="0" fillId="0" borderId="1" xfId="0" applyNumberForma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vertical="top" wrapText="1"/>
    </xf>
    <xf numFmtId="3" fontId="1" fillId="2" borderId="1" xfId="0" applyNumberFormat="1" applyFont="1" applyFill="1" applyBorder="1" applyAlignment="1">
      <alignment wrapText="1"/>
    </xf>
    <xf numFmtId="4" fontId="1" fillId="2" borderId="1" xfId="0" applyNumberFormat="1" applyFont="1" applyFill="1" applyBorder="1" applyAlignment="1">
      <alignment wrapText="1"/>
    </xf>
    <xf numFmtId="10" fontId="0" fillId="0" borderId="1" xfId="0" applyNumberFormat="1" applyBorder="1"/>
    <xf numFmtId="0" fontId="9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wrapText="1"/>
    </xf>
    <xf numFmtId="164" fontId="9" fillId="4" borderId="1" xfId="0" applyNumberFormat="1" applyFont="1" applyFill="1" applyBorder="1" applyAlignment="1">
      <alignment horizontal="center"/>
    </xf>
    <xf numFmtId="0" fontId="10" fillId="0" borderId="0" xfId="1"/>
    <xf numFmtId="0" fontId="10" fillId="0" borderId="0" xfId="1" applyFill="1"/>
    <xf numFmtId="0" fontId="1" fillId="2" borderId="1" xfId="1" applyFont="1" applyFill="1" applyBorder="1" applyAlignment="1">
      <alignment vertical="top" wrapText="1"/>
    </xf>
    <xf numFmtId="0" fontId="1" fillId="0" borderId="1" xfId="1" applyFont="1" applyFill="1" applyBorder="1" applyAlignment="1">
      <alignment vertical="top" wrapText="1"/>
    </xf>
    <xf numFmtId="0" fontId="10" fillId="0" borderId="1" xfId="1" applyBorder="1" applyAlignment="1">
      <alignment vertical="top" wrapText="1"/>
    </xf>
    <xf numFmtId="0" fontId="4" fillId="0" borderId="1" xfId="1" applyFont="1" applyFill="1" applyBorder="1" applyAlignment="1"/>
    <xf numFmtId="0" fontId="10" fillId="0" borderId="1" xfId="1" applyFill="1" applyBorder="1" applyAlignment="1"/>
    <xf numFmtId="4" fontId="10" fillId="0" borderId="1" xfId="1" applyNumberFormat="1" applyBorder="1"/>
    <xf numFmtId="164" fontId="4" fillId="0" borderId="1" xfId="1" applyNumberFormat="1" applyFont="1" applyBorder="1" applyAlignment="1">
      <alignment vertical="top" wrapText="1"/>
    </xf>
    <xf numFmtId="0" fontId="4" fillId="0" borderId="1" xfId="1" applyFont="1" applyBorder="1" applyAlignment="1">
      <alignment horizontal="right" vertical="top" wrapText="1"/>
    </xf>
    <xf numFmtId="0" fontId="10" fillId="0" borderId="0" xfId="1" applyAlignment="1">
      <alignment horizontal="right"/>
    </xf>
    <xf numFmtId="0" fontId="10" fillId="0" borderId="1" xfId="1" applyBorder="1"/>
    <xf numFmtId="0" fontId="4" fillId="0" borderId="1" xfId="1" applyFont="1" applyBorder="1" applyAlignment="1">
      <alignment vertical="top" wrapText="1"/>
    </xf>
    <xf numFmtId="0" fontId="4" fillId="0" borderId="1" xfId="1" applyFont="1" applyFill="1" applyBorder="1" applyAlignment="1">
      <alignment wrapText="1"/>
    </xf>
    <xf numFmtId="4" fontId="4" fillId="0" borderId="1" xfId="1" applyNumberFormat="1" applyFont="1" applyBorder="1" applyAlignment="1">
      <alignment horizontal="right" vertical="top" wrapText="1"/>
    </xf>
    <xf numFmtId="0" fontId="4" fillId="0" borderId="2" xfId="1" applyFont="1" applyFill="1" applyBorder="1" applyAlignment="1">
      <alignment vertical="top" wrapText="1"/>
    </xf>
    <xf numFmtId="0" fontId="4" fillId="0" borderId="2" xfId="1" applyFont="1" applyFill="1" applyBorder="1" applyAlignment="1">
      <alignment wrapText="1"/>
    </xf>
    <xf numFmtId="4" fontId="4" fillId="0" borderId="2" xfId="1" applyNumberFormat="1" applyFont="1" applyFill="1" applyBorder="1" applyAlignment="1">
      <alignment horizontal="right" vertical="top" wrapText="1"/>
    </xf>
    <xf numFmtId="0" fontId="4" fillId="0" borderId="3" xfId="1" applyFont="1" applyFill="1" applyBorder="1" applyAlignment="1">
      <alignment horizontal="right" vertical="top" wrapText="1"/>
    </xf>
    <xf numFmtId="0" fontId="1" fillId="2" borderId="4" xfId="1" applyFont="1" applyFill="1" applyBorder="1" applyAlignment="1">
      <alignment vertical="top" wrapText="1"/>
    </xf>
    <xf numFmtId="0" fontId="1" fillId="2" borderId="5" xfId="1" applyFont="1" applyFill="1" applyBorder="1"/>
    <xf numFmtId="4" fontId="1" fillId="2" borderId="5" xfId="1" applyNumberFormat="1" applyFont="1" applyFill="1" applyBorder="1"/>
    <xf numFmtId="164" fontId="4" fillId="2" borderId="5" xfId="1" applyNumberFormat="1" applyFont="1" applyFill="1" applyBorder="1" applyAlignment="1">
      <alignment vertical="top" wrapText="1"/>
    </xf>
    <xf numFmtId="0" fontId="1" fillId="0" borderId="1" xfId="1" applyFont="1" applyBorder="1"/>
    <xf numFmtId="0" fontId="1" fillId="5" borderId="8" xfId="1" applyFont="1" applyFill="1" applyBorder="1" applyAlignment="1">
      <alignment vertical="top" wrapText="1"/>
    </xf>
    <xf numFmtId="0" fontId="1" fillId="0" borderId="2" xfId="1" applyFont="1" applyFill="1" applyBorder="1"/>
    <xf numFmtId="167" fontId="1" fillId="5" borderId="9" xfId="1" applyNumberFormat="1" applyFont="1" applyFill="1" applyBorder="1"/>
    <xf numFmtId="4" fontId="1" fillId="0" borderId="4" xfId="1" applyNumberFormat="1" applyFont="1" applyFill="1" applyBorder="1"/>
    <xf numFmtId="164" fontId="4" fillId="0" borderId="10" xfId="1" applyNumberFormat="1" applyFont="1" applyFill="1" applyBorder="1" applyAlignment="1">
      <alignment vertical="top" wrapText="1"/>
    </xf>
    <xf numFmtId="0" fontId="1" fillId="0" borderId="0" xfId="1" applyFont="1" applyBorder="1" applyAlignment="1">
      <alignment horizontal="left" wrapText="1"/>
    </xf>
    <xf numFmtId="0" fontId="1" fillId="0" borderId="0" xfId="1" applyFont="1" applyBorder="1" applyAlignment="1">
      <alignment horizontal="left"/>
    </xf>
    <xf numFmtId="0" fontId="1" fillId="0" borderId="0" xfId="1" applyFont="1" applyFill="1"/>
    <xf numFmtId="0" fontId="1" fillId="0" borderId="0" xfId="1" applyFont="1"/>
    <xf numFmtId="0" fontId="1" fillId="0" borderId="0" xfId="1" applyFont="1" applyBorder="1" applyAlignment="1">
      <alignment vertical="top" wrapText="1"/>
    </xf>
    <xf numFmtId="0" fontId="1" fillId="0" borderId="0" xfId="1" applyFont="1" applyFill="1" applyBorder="1"/>
    <xf numFmtId="4" fontId="1" fillId="0" borderId="0" xfId="1" applyNumberFormat="1" applyFont="1" applyBorder="1"/>
    <xf numFmtId="164" fontId="1" fillId="0" borderId="0" xfId="1" applyNumberFormat="1" applyFont="1" applyBorder="1"/>
    <xf numFmtId="0" fontId="10" fillId="0" borderId="0" xfId="1" applyBorder="1" applyAlignment="1">
      <alignment wrapText="1"/>
    </xf>
    <xf numFmtId="0" fontId="10" fillId="0" borderId="0" xfId="1" applyAlignment="1">
      <alignment vertical="top" wrapText="1"/>
    </xf>
    <xf numFmtId="0" fontId="10" fillId="0" borderId="0" xfId="1" applyAlignment="1">
      <alignment wrapText="1"/>
    </xf>
    <xf numFmtId="4" fontId="1" fillId="0" borderId="0" xfId="1" applyNumberFormat="1" applyFont="1" applyFill="1" applyBorder="1"/>
    <xf numFmtId="0" fontId="12" fillId="2" borderId="0" xfId="1" applyFont="1" applyFill="1" applyBorder="1" applyAlignment="1">
      <alignment vertical="top" wrapText="1"/>
    </xf>
    <xf numFmtId="0" fontId="1" fillId="2" borderId="0" xfId="1" applyFont="1" applyFill="1" applyBorder="1" applyAlignment="1">
      <alignment vertical="top" wrapText="1"/>
    </xf>
    <xf numFmtId="0" fontId="1" fillId="0" borderId="0" xfId="1" applyFont="1" applyAlignment="1">
      <alignment vertical="top" wrapText="1"/>
    </xf>
    <xf numFmtId="0" fontId="1" fillId="6" borderId="0" xfId="1" applyFont="1" applyFill="1" applyAlignment="1">
      <alignment wrapText="1"/>
    </xf>
    <xf numFmtId="0" fontId="10" fillId="0" borderId="0" xfId="1" applyBorder="1" applyAlignment="1">
      <alignment vertical="top" wrapText="1"/>
    </xf>
    <xf numFmtId="0" fontId="10" fillId="0" borderId="0" xfId="1" applyFill="1" applyBorder="1"/>
    <xf numFmtId="4" fontId="10" fillId="0" borderId="0" xfId="1" applyNumberFormat="1" applyBorder="1"/>
    <xf numFmtId="164" fontId="10" fillId="0" borderId="0" xfId="1" applyNumberFormat="1" applyBorder="1"/>
    <xf numFmtId="0" fontId="4" fillId="0" borderId="0" xfId="1" applyFont="1" applyAlignment="1">
      <alignment wrapText="1"/>
    </xf>
    <xf numFmtId="168" fontId="10" fillId="0" borderId="0" xfId="1" applyNumberFormat="1"/>
    <xf numFmtId="0" fontId="4" fillId="0" borderId="0" xfId="1" applyFont="1" applyFill="1"/>
    <xf numFmtId="0" fontId="1" fillId="2" borderId="10" xfId="1" applyFont="1" applyFill="1" applyBorder="1" applyAlignment="1">
      <alignment vertical="top" wrapText="1"/>
    </xf>
    <xf numFmtId="0" fontId="1" fillId="2" borderId="10" xfId="1" applyFont="1" applyFill="1" applyBorder="1"/>
    <xf numFmtId="4" fontId="1" fillId="2" borderId="10" xfId="1" applyNumberFormat="1" applyFont="1" applyFill="1" applyBorder="1"/>
    <xf numFmtId="164" fontId="1" fillId="2" borderId="10" xfId="1" applyNumberFormat="1" applyFont="1" applyFill="1" applyBorder="1"/>
    <xf numFmtId="0" fontId="1" fillId="2" borderId="0" xfId="1" applyFont="1" applyFill="1" applyBorder="1" applyAlignment="1">
      <alignment wrapText="1"/>
    </xf>
    <xf numFmtId="4" fontId="1" fillId="2" borderId="0" xfId="1" applyNumberFormat="1" applyFont="1" applyFill="1" applyBorder="1" applyAlignment="1">
      <alignment wrapText="1"/>
    </xf>
    <xf numFmtId="164" fontId="1" fillId="2" borderId="0" xfId="1" applyNumberFormat="1" applyFont="1" applyFill="1" applyBorder="1" applyAlignment="1">
      <alignment wrapText="1"/>
    </xf>
    <xf numFmtId="0" fontId="12" fillId="7" borderId="0" xfId="1" applyFont="1" applyFill="1" applyBorder="1" applyAlignment="1">
      <alignment vertical="top" wrapText="1"/>
    </xf>
    <xf numFmtId="0" fontId="1" fillId="8" borderId="0" xfId="1" applyFont="1" applyFill="1" applyAlignment="1">
      <alignment vertical="top" wrapText="1"/>
    </xf>
    <xf numFmtId="0" fontId="1" fillId="7" borderId="0" xfId="1" applyFont="1" applyFill="1" applyBorder="1" applyAlignment="1">
      <alignment horizontal="center" vertical="top" wrapText="1"/>
    </xf>
    <xf numFmtId="0" fontId="1" fillId="8" borderId="0" xfId="1" applyFont="1" applyFill="1" applyAlignment="1">
      <alignment wrapText="1"/>
    </xf>
    <xf numFmtId="0" fontId="1" fillId="8" borderId="0" xfId="1" applyFont="1" applyFill="1" applyBorder="1" applyAlignment="1">
      <alignment vertical="top" wrapText="1"/>
    </xf>
    <xf numFmtId="0" fontId="1" fillId="0" borderId="13" xfId="1" applyFont="1" applyBorder="1" applyAlignment="1">
      <alignment horizontal="right" wrapText="1"/>
    </xf>
    <xf numFmtId="0" fontId="1" fillId="0" borderId="14" xfId="1" applyFont="1" applyBorder="1" applyAlignment="1">
      <alignment horizontal="right" wrapText="1"/>
    </xf>
    <xf numFmtId="4" fontId="1" fillId="0" borderId="14" xfId="1" applyNumberFormat="1" applyFont="1" applyBorder="1" applyAlignment="1">
      <alignment horizontal="right" wrapText="1"/>
    </xf>
    <xf numFmtId="4" fontId="1" fillId="0" borderId="15" xfId="1" applyNumberFormat="1" applyFont="1" applyBorder="1"/>
    <xf numFmtId="0" fontId="1" fillId="0" borderId="0" xfId="1" applyFont="1" applyBorder="1" applyAlignment="1">
      <alignment horizontal="right" wrapText="1"/>
    </xf>
    <xf numFmtId="0" fontId="1" fillId="0" borderId="13" xfId="1" applyFont="1" applyFill="1" applyBorder="1" applyAlignment="1">
      <alignment horizontal="right" wrapText="1"/>
    </xf>
    <xf numFmtId="165" fontId="1" fillId="5" borderId="1" xfId="1" applyNumberFormat="1" applyFont="1" applyFill="1" applyBorder="1" applyAlignment="1">
      <alignment horizontal="right" wrapText="1"/>
    </xf>
    <xf numFmtId="4" fontId="1" fillId="0" borderId="4" xfId="1" applyNumberFormat="1" applyFont="1" applyFill="1" applyBorder="1" applyAlignment="1">
      <alignment horizontal="right" wrapText="1"/>
    </xf>
    <xf numFmtId="4" fontId="1" fillId="0" borderId="10" xfId="1" applyNumberFormat="1" applyFont="1" applyFill="1" applyBorder="1" applyAlignment="1">
      <alignment wrapText="1"/>
    </xf>
    <xf numFmtId="0" fontId="4" fillId="0" borderId="0" xfId="1" applyFont="1" applyBorder="1" applyAlignment="1">
      <alignment horizontal="right" vertical="top" wrapText="1"/>
    </xf>
    <xf numFmtId="166" fontId="4" fillId="0" borderId="0" xfId="1" applyNumberFormat="1" applyFont="1" applyBorder="1" applyAlignment="1">
      <alignment vertical="top" wrapText="1"/>
    </xf>
    <xf numFmtId="0" fontId="1" fillId="0" borderId="0" xfId="1" applyFont="1" applyAlignment="1">
      <alignment horizontal="right" vertical="top" wrapText="1"/>
    </xf>
    <xf numFmtId="2" fontId="1" fillId="0" borderId="0" xfId="1" applyNumberFormat="1" applyFont="1"/>
    <xf numFmtId="4" fontId="1" fillId="0" borderId="0" xfId="1" applyNumberFormat="1" applyFont="1"/>
    <xf numFmtId="3" fontId="1" fillId="0" borderId="9" xfId="1" applyNumberFormat="1" applyFont="1" applyFill="1" applyBorder="1"/>
    <xf numFmtId="2" fontId="1" fillId="0" borderId="9" xfId="1" applyNumberFormat="1" applyFont="1" applyFill="1" applyBorder="1"/>
    <xf numFmtId="4" fontId="1" fillId="0" borderId="9" xfId="1" applyNumberFormat="1" applyFont="1" applyBorder="1"/>
    <xf numFmtId="2" fontId="1" fillId="0" borderId="0" xfId="1" applyNumberFormat="1" applyFont="1" applyFill="1"/>
    <xf numFmtId="4" fontId="1" fillId="0" borderId="0" xfId="1" applyNumberFormat="1" applyFont="1" applyFill="1"/>
    <xf numFmtId="0" fontId="4" fillId="0" borderId="0" xfId="1" applyFont="1"/>
    <xf numFmtId="0" fontId="9" fillId="0" borderId="0" xfId="0" applyFont="1"/>
    <xf numFmtId="49" fontId="1" fillId="2" borderId="1" xfId="0" applyNumberFormat="1" applyFont="1" applyFill="1" applyBorder="1" applyAlignment="1">
      <alignment vertical="top" wrapText="1"/>
    </xf>
    <xf numFmtId="0" fontId="9" fillId="0" borderId="1" xfId="0" applyFont="1" applyBorder="1"/>
    <xf numFmtId="3" fontId="1" fillId="0" borderId="1" xfId="0" applyNumberFormat="1" applyFont="1" applyBorder="1"/>
    <xf numFmtId="164" fontId="9" fillId="0" borderId="1" xfId="0" applyNumberFormat="1" applyFont="1" applyBorder="1"/>
    <xf numFmtId="0" fontId="4" fillId="3" borderId="8" xfId="1" applyFont="1" applyFill="1" applyBorder="1" applyAlignment="1">
      <alignment vertical="top" wrapText="1"/>
    </xf>
    <xf numFmtId="0" fontId="10" fillId="3" borderId="1" xfId="1" applyFill="1" applyBorder="1"/>
    <xf numFmtId="0" fontId="10" fillId="3" borderId="1" xfId="1" applyFill="1" applyBorder="1" applyAlignment="1">
      <alignment horizontal="right"/>
    </xf>
    <xf numFmtId="4" fontId="10" fillId="3" borderId="1" xfId="1" applyNumberFormat="1" applyFill="1" applyBorder="1"/>
    <xf numFmtId="164" fontId="4" fillId="3" borderId="1" xfId="1" applyNumberFormat="1" applyFont="1" applyFill="1" applyBorder="1" applyAlignment="1">
      <alignment vertical="top" wrapText="1"/>
    </xf>
    <xf numFmtId="0" fontId="1" fillId="3" borderId="11" xfId="1" applyFont="1" applyFill="1" applyBorder="1" applyAlignment="1">
      <alignment horizontal="right"/>
    </xf>
    <xf numFmtId="0" fontId="4" fillId="3" borderId="1" xfId="1" applyNumberFormat="1" applyFont="1" applyFill="1" applyBorder="1" applyAlignment="1">
      <alignment horizontal="right" wrapText="1"/>
    </xf>
    <xf numFmtId="0" fontId="1" fillId="3" borderId="12" xfId="1" applyFont="1" applyFill="1" applyBorder="1" applyAlignment="1">
      <alignment horizontal="right" wrapText="1"/>
    </xf>
    <xf numFmtId="0" fontId="13" fillId="0" borderId="0" xfId="1" applyFont="1" applyBorder="1" applyAlignment="1"/>
    <xf numFmtId="0" fontId="13" fillId="0" borderId="0" xfId="1" applyFont="1" applyAlignment="1"/>
    <xf numFmtId="0" fontId="10" fillId="0" borderId="0" xfId="1" applyAlignment="1"/>
    <xf numFmtId="0" fontId="5" fillId="0" borderId="0" xfId="1" applyFont="1" applyFill="1" applyBorder="1" applyAlignment="1">
      <alignment vertical="top" wrapText="1"/>
    </xf>
    <xf numFmtId="0" fontId="11" fillId="0" borderId="0" xfId="1" applyFont="1" applyBorder="1" applyAlignment="1">
      <alignment wrapText="1"/>
    </xf>
    <xf numFmtId="0" fontId="10" fillId="0" borderId="0" xfId="1" applyBorder="1" applyAlignment="1">
      <alignment wrapText="1"/>
    </xf>
    <xf numFmtId="0" fontId="4" fillId="0" borderId="0" xfId="1" applyFont="1" applyFill="1" applyAlignment="1">
      <alignment horizontal="left" wrapText="1"/>
    </xf>
    <xf numFmtId="0" fontId="4" fillId="0" borderId="0" xfId="1" applyFont="1" applyAlignment="1">
      <alignment horizontal="left" wrapText="1"/>
    </xf>
    <xf numFmtId="0" fontId="1" fillId="0" borderId="6" xfId="1" applyFont="1" applyBorder="1" applyAlignment="1">
      <alignment horizontal="left" wrapText="1"/>
    </xf>
    <xf numFmtId="0" fontId="1" fillId="0" borderId="7" xfId="1" applyFont="1" applyBorder="1" applyAlignment="1">
      <alignment horizontal="left" wrapText="1"/>
    </xf>
    <xf numFmtId="0" fontId="1" fillId="0" borderId="7" xfId="1" applyFont="1" applyBorder="1" applyAlignment="1">
      <alignment horizontal="left"/>
    </xf>
    <xf numFmtId="0" fontId="6" fillId="0" borderId="0" xfId="1" applyFont="1" applyFill="1" applyBorder="1" applyAlignment="1">
      <alignment wrapText="1"/>
    </xf>
    <xf numFmtId="0" fontId="10" fillId="0" borderId="0" xfId="1" applyFill="1" applyAlignment="1"/>
    <xf numFmtId="0" fontId="1" fillId="0" borderId="1" xfId="1" applyFont="1" applyBorder="1" applyAlignment="1">
      <alignment horizontal="left" vertical="top" wrapText="1"/>
    </xf>
    <xf numFmtId="0" fontId="1" fillId="3" borderId="1" xfId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G4" sqref="G4"/>
    </sheetView>
  </sheetViews>
  <sheetFormatPr defaultRowHeight="15" x14ac:dyDescent="0.25"/>
  <cols>
    <col min="1" max="1" width="27.85546875" customWidth="1"/>
    <col min="2" max="2" width="16.42578125" customWidth="1"/>
    <col min="3" max="4" width="15.85546875" customWidth="1"/>
    <col min="5" max="5" width="20.42578125" customWidth="1"/>
    <col min="6" max="6" width="31.42578125" customWidth="1"/>
    <col min="7" max="7" width="18.5703125" customWidth="1"/>
  </cols>
  <sheetData>
    <row r="1" spans="1:7" x14ac:dyDescent="0.25">
      <c r="A1" s="114" t="s">
        <v>80</v>
      </c>
    </row>
    <row r="2" spans="1:7" x14ac:dyDescent="0.25">
      <c r="A2" s="12" t="s">
        <v>79</v>
      </c>
      <c r="B2" s="16"/>
      <c r="C2" s="11"/>
      <c r="D2" s="11"/>
      <c r="E2" s="16"/>
      <c r="F2" s="11"/>
      <c r="G2" s="16"/>
    </row>
    <row r="3" spans="1:7" ht="35.25" customHeight="1" x14ac:dyDescent="0.25">
      <c r="A3" s="20" t="s">
        <v>9</v>
      </c>
      <c r="B3" s="1" t="s">
        <v>10</v>
      </c>
      <c r="C3" s="1" t="s">
        <v>11</v>
      </c>
      <c r="D3" s="1" t="s">
        <v>23</v>
      </c>
      <c r="E3" s="1" t="s">
        <v>24</v>
      </c>
      <c r="F3" s="1" t="s">
        <v>12</v>
      </c>
      <c r="G3" s="1" t="s">
        <v>26</v>
      </c>
    </row>
    <row r="4" spans="1:7" ht="65.25" customHeight="1" x14ac:dyDescent="0.25">
      <c r="A4" s="21" t="s">
        <v>80</v>
      </c>
      <c r="B4" s="22">
        <v>976</v>
      </c>
      <c r="C4" s="19" t="s">
        <v>81</v>
      </c>
      <c r="D4" s="19">
        <v>15.39</v>
      </c>
      <c r="E4" s="18">
        <v>6234.27</v>
      </c>
      <c r="F4" s="19" t="s">
        <v>13</v>
      </c>
      <c r="G4" s="23">
        <f>E4*27.94</f>
        <v>174185.50380000001</v>
      </c>
    </row>
    <row r="5" spans="1:7" ht="15.75" customHeight="1" x14ac:dyDescent="0.25">
      <c r="A5" s="1" t="s">
        <v>14</v>
      </c>
      <c r="B5" s="24">
        <f>SUM(B4:B4)</f>
        <v>976</v>
      </c>
      <c r="C5" s="4"/>
      <c r="D5" s="4"/>
      <c r="E5" s="25">
        <f>SUM(E4:E4)</f>
        <v>6234.27</v>
      </c>
      <c r="F5" s="4"/>
      <c r="G5" s="10">
        <f>SUM(G4:G4)</f>
        <v>174185.50380000001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topLeftCell="A10" zoomScaleNormal="100" workbookViewId="0">
      <selection activeCell="F15" sqref="F15"/>
    </sheetView>
  </sheetViews>
  <sheetFormatPr defaultRowHeight="12.75" x14ac:dyDescent="0.2"/>
  <cols>
    <col min="1" max="1" width="37.5703125" style="68" customWidth="1"/>
    <col min="2" max="2" width="12" style="30" customWidth="1"/>
    <col min="3" max="3" width="17.5703125" style="30" customWidth="1"/>
    <col min="4" max="4" width="11.42578125" style="30" customWidth="1"/>
    <col min="5" max="5" width="14.5703125" style="30" customWidth="1"/>
    <col min="6" max="6" width="17.42578125" style="69" customWidth="1"/>
    <col min="7" max="7" width="9.140625" style="30"/>
    <col min="8" max="8" width="14.85546875" style="30" customWidth="1"/>
    <col min="9" max="10" width="9.140625" style="31"/>
    <col min="11" max="16384" width="9.140625" style="30"/>
  </cols>
  <sheetData>
    <row r="1" spans="1:11" ht="15" x14ac:dyDescent="0.2">
      <c r="A1" s="130" t="s">
        <v>27</v>
      </c>
      <c r="B1" s="131"/>
      <c r="C1" s="131"/>
      <c r="D1" s="132"/>
      <c r="E1" s="132"/>
      <c r="F1" s="132"/>
    </row>
    <row r="2" spans="1:11" ht="51" x14ac:dyDescent="0.2">
      <c r="A2" s="32" t="s">
        <v>28</v>
      </c>
      <c r="B2" s="32" t="s">
        <v>15</v>
      </c>
      <c r="C2" s="32" t="s">
        <v>2</v>
      </c>
      <c r="D2" s="32" t="s">
        <v>3</v>
      </c>
      <c r="E2" s="32" t="s">
        <v>25</v>
      </c>
      <c r="F2" s="32" t="s">
        <v>29</v>
      </c>
      <c r="I2" s="33" t="s">
        <v>30</v>
      </c>
      <c r="J2" s="33" t="s">
        <v>31</v>
      </c>
      <c r="K2" s="32" t="s">
        <v>32</v>
      </c>
    </row>
    <row r="3" spans="1:11" x14ac:dyDescent="0.2">
      <c r="A3" s="34" t="s">
        <v>33</v>
      </c>
      <c r="B3" s="35">
        <v>27</v>
      </c>
      <c r="C3" s="36">
        <f>C23*2+C24</f>
        <v>18.560000000000002</v>
      </c>
      <c r="D3" s="37">
        <f>B3*C3</f>
        <v>501.12000000000006</v>
      </c>
      <c r="E3" s="38">
        <f>D3*27.94</f>
        <v>14001.292800000003</v>
      </c>
      <c r="F3" s="39" t="s">
        <v>34</v>
      </c>
      <c r="G3" s="40"/>
      <c r="H3" s="40"/>
      <c r="I3" s="36">
        <f>SUM(B3*2)</f>
        <v>54</v>
      </c>
      <c r="J3" s="36">
        <f>SUM(B3*1)</f>
        <v>27</v>
      </c>
      <c r="K3" s="41">
        <v>0</v>
      </c>
    </row>
    <row r="4" spans="1:11" x14ac:dyDescent="0.2">
      <c r="A4" s="42" t="s">
        <v>35</v>
      </c>
      <c r="B4" s="43">
        <v>202</v>
      </c>
      <c r="C4" s="36">
        <f>C23*2+C24</f>
        <v>18.560000000000002</v>
      </c>
      <c r="D4" s="37">
        <f>B4*C4</f>
        <v>3749.1200000000003</v>
      </c>
      <c r="E4" s="38">
        <f t="shared" ref="E4:E9" si="0">D4*27.94</f>
        <v>104750.41280000002</v>
      </c>
      <c r="F4" s="39" t="s">
        <v>34</v>
      </c>
      <c r="G4" s="40"/>
      <c r="H4" s="40"/>
      <c r="I4" s="36">
        <f>SUM(B4*2)</f>
        <v>404</v>
      </c>
      <c r="J4" s="36">
        <f>SUM(B4*1)</f>
        <v>202</v>
      </c>
      <c r="K4" s="41">
        <v>0</v>
      </c>
    </row>
    <row r="5" spans="1:11" ht="25.5" x14ac:dyDescent="0.2">
      <c r="A5" s="42" t="s">
        <v>36</v>
      </c>
      <c r="B5" s="35">
        <v>17</v>
      </c>
      <c r="C5" s="36">
        <f>C23*2+C24</f>
        <v>18.560000000000002</v>
      </c>
      <c r="D5" s="37">
        <f>B5*C5</f>
        <v>315.52000000000004</v>
      </c>
      <c r="E5" s="38">
        <f t="shared" si="0"/>
        <v>8815.6288000000022</v>
      </c>
      <c r="F5" s="39" t="s">
        <v>34</v>
      </c>
      <c r="G5" s="40"/>
      <c r="H5" s="40"/>
      <c r="I5" s="36">
        <f>SUM(B5*2)</f>
        <v>34</v>
      </c>
      <c r="J5" s="36">
        <f>SUM(B5*1)</f>
        <v>17</v>
      </c>
      <c r="K5" s="41">
        <v>0</v>
      </c>
    </row>
    <row r="6" spans="1:11" ht="25.5" x14ac:dyDescent="0.2">
      <c r="A6" s="42" t="s">
        <v>37</v>
      </c>
      <c r="B6" s="43">
        <v>41</v>
      </c>
      <c r="C6" s="36">
        <f>C23*2+C24</f>
        <v>18.560000000000002</v>
      </c>
      <c r="D6" s="44">
        <f t="shared" ref="D6:D8" si="1">B6*C6</f>
        <v>760.96</v>
      </c>
      <c r="E6" s="38">
        <f t="shared" si="0"/>
        <v>21261.222400000002</v>
      </c>
      <c r="F6" s="39" t="s">
        <v>34</v>
      </c>
      <c r="G6" s="133"/>
      <c r="H6" s="133"/>
      <c r="I6" s="36">
        <f>SUM(B6*2)</f>
        <v>82</v>
      </c>
      <c r="J6" s="36">
        <f t="shared" ref="J6:J8" si="2">SUM(B6*1)</f>
        <v>41</v>
      </c>
      <c r="K6" s="41">
        <v>0</v>
      </c>
    </row>
    <row r="7" spans="1:11" ht="25.5" x14ac:dyDescent="0.2">
      <c r="A7" s="42" t="s">
        <v>38</v>
      </c>
      <c r="B7" s="43">
        <v>13</v>
      </c>
      <c r="C7" s="36">
        <f>C23*1+C24</f>
        <v>15.39</v>
      </c>
      <c r="D7" s="44">
        <f t="shared" si="1"/>
        <v>200.07</v>
      </c>
      <c r="E7" s="38">
        <f t="shared" si="0"/>
        <v>5589.9557999999997</v>
      </c>
      <c r="F7" s="39" t="s">
        <v>39</v>
      </c>
      <c r="G7" s="40"/>
      <c r="H7" s="40"/>
      <c r="I7" s="36">
        <f>SUM(B7*1)</f>
        <v>13</v>
      </c>
      <c r="J7" s="36">
        <f t="shared" si="2"/>
        <v>13</v>
      </c>
      <c r="K7" s="41">
        <v>0</v>
      </c>
    </row>
    <row r="8" spans="1:11" ht="25.5" x14ac:dyDescent="0.2">
      <c r="A8" s="42" t="s">
        <v>40</v>
      </c>
      <c r="B8" s="35">
        <v>21</v>
      </c>
      <c r="C8" s="36">
        <f>C23*2+C24</f>
        <v>18.560000000000002</v>
      </c>
      <c r="D8" s="37">
        <f t="shared" si="1"/>
        <v>389.76000000000005</v>
      </c>
      <c r="E8" s="38">
        <f t="shared" si="0"/>
        <v>10889.894400000001</v>
      </c>
      <c r="F8" s="39" t="s">
        <v>34</v>
      </c>
      <c r="G8" s="40"/>
      <c r="H8" s="40"/>
      <c r="I8" s="36">
        <f>SUM(B8*2)</f>
        <v>42</v>
      </c>
      <c r="J8" s="36">
        <f t="shared" si="2"/>
        <v>21</v>
      </c>
      <c r="K8" s="41">
        <v>0</v>
      </c>
    </row>
    <row r="9" spans="1:11" ht="13.5" thickBot="1" x14ac:dyDescent="0.25">
      <c r="A9" s="45" t="s">
        <v>41</v>
      </c>
      <c r="B9" s="46">
        <v>26</v>
      </c>
      <c r="C9" s="36">
        <f>C24</f>
        <v>12.22</v>
      </c>
      <c r="D9" s="47">
        <f>B9*C9</f>
        <v>317.72000000000003</v>
      </c>
      <c r="E9" s="38">
        <f t="shared" si="0"/>
        <v>8877.0968000000012</v>
      </c>
      <c r="F9" s="48" t="s">
        <v>42</v>
      </c>
      <c r="G9" s="134"/>
      <c r="H9" s="134"/>
      <c r="I9" s="43">
        <v>0</v>
      </c>
      <c r="J9" s="36">
        <f>SUM(B9*1)</f>
        <v>26</v>
      </c>
      <c r="K9" s="41">
        <v>0</v>
      </c>
    </row>
    <row r="10" spans="1:11" ht="13.5" thickBot="1" x14ac:dyDescent="0.25">
      <c r="A10" s="49" t="s">
        <v>43</v>
      </c>
      <c r="B10" s="50">
        <f>SUM(B3:B9)</f>
        <v>347</v>
      </c>
      <c r="C10" s="50">
        <f>SUM(C3:C9)</f>
        <v>120.41000000000001</v>
      </c>
      <c r="D10" s="51">
        <f>SUM(D3:D9)</f>
        <v>6234.2700000000013</v>
      </c>
      <c r="E10" s="52">
        <f>SUM(E3:E9)</f>
        <v>174185.50380000001</v>
      </c>
      <c r="F10" s="135" t="s">
        <v>73</v>
      </c>
      <c r="G10" s="136"/>
      <c r="H10" s="137"/>
      <c r="I10" s="141">
        <f>SUM(I3:I9)</f>
        <v>629</v>
      </c>
      <c r="J10" s="141">
        <f>SUM(J3:J9)</f>
        <v>347</v>
      </c>
      <c r="K10" s="141">
        <f>SUM(K3:K9)</f>
        <v>0</v>
      </c>
    </row>
    <row r="11" spans="1:11" x14ac:dyDescent="0.2">
      <c r="A11" s="54" t="s">
        <v>44</v>
      </c>
      <c r="B11" s="55"/>
      <c r="C11" s="56">
        <f>AVERAGE(C3:C9)</f>
        <v>17.201428571428572</v>
      </c>
      <c r="D11" s="57"/>
      <c r="E11" s="58"/>
      <c r="F11" s="59"/>
      <c r="G11" s="59"/>
      <c r="H11" s="60"/>
      <c r="I11" s="61"/>
      <c r="J11" s="61"/>
      <c r="K11" s="62"/>
    </row>
    <row r="12" spans="1:11" x14ac:dyDescent="0.2">
      <c r="A12" s="63"/>
      <c r="B12" s="64"/>
      <c r="C12" s="64"/>
      <c r="D12" s="65"/>
      <c r="E12" s="66"/>
      <c r="F12" s="67"/>
    </row>
    <row r="13" spans="1:11" x14ac:dyDescent="0.2">
      <c r="A13" s="138" t="s">
        <v>82</v>
      </c>
      <c r="B13" s="139"/>
      <c r="C13" s="139"/>
      <c r="D13" s="139"/>
      <c r="E13" s="139"/>
      <c r="F13" s="139"/>
    </row>
    <row r="14" spans="1:11" x14ac:dyDescent="0.2">
      <c r="I14" s="64"/>
      <c r="J14" s="70"/>
      <c r="K14" s="66"/>
    </row>
    <row r="15" spans="1:11" ht="38.25" x14ac:dyDescent="0.2">
      <c r="A15" s="71" t="s">
        <v>45</v>
      </c>
      <c r="B15" s="72" t="s">
        <v>1</v>
      </c>
      <c r="C15" s="72" t="s">
        <v>2</v>
      </c>
      <c r="D15" s="72" t="s">
        <v>3</v>
      </c>
      <c r="E15" s="72" t="s">
        <v>25</v>
      </c>
      <c r="F15" s="73"/>
      <c r="H15" s="74" t="s">
        <v>46</v>
      </c>
    </row>
    <row r="16" spans="1:11" ht="38.25" x14ac:dyDescent="0.2">
      <c r="A16" s="75" t="s">
        <v>47</v>
      </c>
      <c r="B16" s="76">
        <v>56</v>
      </c>
      <c r="C16" s="76">
        <v>47.34</v>
      </c>
      <c r="D16" s="77">
        <f>B16*C16</f>
        <v>2651.04</v>
      </c>
      <c r="E16" s="78">
        <f>SUM(D16*27.94)</f>
        <v>74070.0576</v>
      </c>
      <c r="F16" s="79" t="s">
        <v>48</v>
      </c>
      <c r="H16" s="80">
        <v>1309.8978</v>
      </c>
      <c r="I16" s="81" t="s">
        <v>49</v>
      </c>
    </row>
    <row r="17" spans="1:11" x14ac:dyDescent="0.2">
      <c r="A17" s="82" t="s">
        <v>43</v>
      </c>
      <c r="B17" s="83">
        <f>SUM(B16:B16)</f>
        <v>56</v>
      </c>
      <c r="C17" s="83">
        <f>SUM(C16:C16)</f>
        <v>47.34</v>
      </c>
      <c r="D17" s="84">
        <f>SUM(D16:D16)</f>
        <v>2651.04</v>
      </c>
      <c r="E17" s="85">
        <f>SUM(E16:E16)</f>
        <v>74070.0576</v>
      </c>
    </row>
    <row r="18" spans="1:11" x14ac:dyDescent="0.2">
      <c r="B18" s="31"/>
    </row>
    <row r="19" spans="1:11" ht="25.5" x14ac:dyDescent="0.2">
      <c r="A19" s="72" t="s">
        <v>50</v>
      </c>
      <c r="B19" s="86">
        <f>B10+B17</f>
        <v>403</v>
      </c>
      <c r="C19" s="86">
        <f>C10+C17</f>
        <v>167.75</v>
      </c>
      <c r="D19" s="87">
        <f>D10+D17</f>
        <v>8885.3100000000013</v>
      </c>
      <c r="E19" s="88">
        <f>E10+E17</f>
        <v>248255.56140000001</v>
      </c>
    </row>
    <row r="22" spans="1:11" ht="39" thickBot="1" x14ac:dyDescent="0.25">
      <c r="A22" s="89" t="s">
        <v>51</v>
      </c>
      <c r="B22" s="90" t="s">
        <v>52</v>
      </c>
      <c r="C22" s="91" t="s">
        <v>53</v>
      </c>
      <c r="D22" s="92" t="s">
        <v>3</v>
      </c>
      <c r="E22" s="93" t="s">
        <v>25</v>
      </c>
      <c r="H22" s="74" t="s">
        <v>46</v>
      </c>
    </row>
    <row r="23" spans="1:11" x14ac:dyDescent="0.2">
      <c r="A23" s="119" t="s">
        <v>54</v>
      </c>
      <c r="B23" s="120">
        <f>I10</f>
        <v>629</v>
      </c>
      <c r="C23" s="121">
        <v>3.17</v>
      </c>
      <c r="D23" s="122">
        <f>B23*C23</f>
        <v>1993.93</v>
      </c>
      <c r="E23" s="123">
        <f t="shared" ref="E23:E24" si="3">D23*27.94</f>
        <v>55710.404200000004</v>
      </c>
      <c r="F23" s="124" t="s">
        <v>55</v>
      </c>
      <c r="H23" s="30">
        <f>SUM(C23*27.94)</f>
        <v>88.569800000000001</v>
      </c>
      <c r="I23" s="81" t="s">
        <v>56</v>
      </c>
    </row>
    <row r="24" spans="1:11" ht="13.5" thickBot="1" x14ac:dyDescent="0.25">
      <c r="A24" s="119" t="s">
        <v>57</v>
      </c>
      <c r="B24" s="120">
        <f>J10</f>
        <v>347</v>
      </c>
      <c r="C24" s="125">
        <v>12.22</v>
      </c>
      <c r="D24" s="122">
        <f>B24*C24</f>
        <v>4240.34</v>
      </c>
      <c r="E24" s="123">
        <f t="shared" si="3"/>
        <v>118475.09960000002</v>
      </c>
      <c r="F24" s="126" t="s">
        <v>58</v>
      </c>
      <c r="H24" s="30">
        <f>SUM(C24*27.94)</f>
        <v>341.42680000000001</v>
      </c>
      <c r="I24" s="81" t="s">
        <v>56</v>
      </c>
    </row>
    <row r="25" spans="1:11" s="31" customFormat="1" x14ac:dyDescent="0.2">
      <c r="A25" s="94"/>
      <c r="B25" s="95">
        <f>SUM(B23:B24)</f>
        <v>976</v>
      </c>
      <c r="C25" s="95">
        <f>SUM(C23:C24)</f>
        <v>15.39</v>
      </c>
      <c r="D25" s="96">
        <f>SUM(D23:D24)</f>
        <v>6234.27</v>
      </c>
      <c r="E25" s="97">
        <f>SUM(E23:E24)</f>
        <v>174185.50380000001</v>
      </c>
      <c r="F25" s="30"/>
      <c r="G25" s="30"/>
      <c r="H25" s="30"/>
      <c r="K25" s="30"/>
    </row>
    <row r="26" spans="1:11" x14ac:dyDescent="0.2">
      <c r="A26" s="98" t="s">
        <v>59</v>
      </c>
      <c r="B26" s="99"/>
      <c r="C26" s="100">
        <f>AVERAGE(C23:C24)</f>
        <v>7.6950000000000003</v>
      </c>
      <c r="D26" s="101"/>
      <c r="E26" s="102"/>
      <c r="F26" s="30"/>
    </row>
    <row r="27" spans="1:11" x14ac:dyDescent="0.2">
      <c r="B27" s="103"/>
      <c r="C27" s="104"/>
      <c r="D27" s="69"/>
      <c r="F27" s="30"/>
    </row>
    <row r="28" spans="1:11" ht="25.5" x14ac:dyDescent="0.2">
      <c r="A28" s="105" t="s">
        <v>60</v>
      </c>
      <c r="B28" s="62">
        <f>SUM(B17+B25)</f>
        <v>1032</v>
      </c>
      <c r="C28" s="106">
        <f>SUM(C17+C25)</f>
        <v>62.730000000000004</v>
      </c>
      <c r="D28" s="107">
        <f>SUM(D17+D25)</f>
        <v>8885.3100000000013</v>
      </c>
      <c r="E28" s="107">
        <f>SUM(E17+E25)</f>
        <v>248255.56140000001</v>
      </c>
      <c r="F28" s="30"/>
    </row>
    <row r="29" spans="1:11" x14ac:dyDescent="0.2">
      <c r="A29" s="105"/>
      <c r="B29" s="62"/>
      <c r="C29" s="106"/>
      <c r="D29" s="107"/>
      <c r="E29" s="107"/>
      <c r="F29" s="30"/>
    </row>
    <row r="30" spans="1:11" x14ac:dyDescent="0.2">
      <c r="A30" s="105" t="s">
        <v>61</v>
      </c>
      <c r="B30" s="62">
        <f>B28</f>
        <v>1032</v>
      </c>
      <c r="C30" s="106">
        <f>C28</f>
        <v>62.730000000000004</v>
      </c>
      <c r="D30" s="65">
        <f>D28</f>
        <v>8885.3100000000013</v>
      </c>
      <c r="E30" s="38">
        <f t="shared" ref="E30:E31" si="4">D30*27.94</f>
        <v>248255.56140000004</v>
      </c>
      <c r="F30" s="30"/>
    </row>
    <row r="31" spans="1:11" x14ac:dyDescent="0.2">
      <c r="A31" s="98" t="s">
        <v>62</v>
      </c>
      <c r="B31" s="108">
        <v>542</v>
      </c>
      <c r="C31" s="109">
        <v>5.83</v>
      </c>
      <c r="D31" s="110">
        <v>5099.72</v>
      </c>
      <c r="E31" s="38">
        <f t="shared" si="4"/>
        <v>142486.17680000002</v>
      </c>
      <c r="F31" s="30"/>
    </row>
    <row r="32" spans="1:11" x14ac:dyDescent="0.2">
      <c r="B32" s="61">
        <f>SUM(B30:B31)</f>
        <v>1574</v>
      </c>
      <c r="C32" s="111">
        <f>SUM(C30:C31)</f>
        <v>68.56</v>
      </c>
      <c r="D32" s="112">
        <f>SUM(D30:D31)</f>
        <v>13985.030000000002</v>
      </c>
      <c r="E32" s="112">
        <f>SUM(E30:E31)</f>
        <v>390741.73820000002</v>
      </c>
      <c r="F32" s="30"/>
    </row>
    <row r="33" spans="1:6" x14ac:dyDescent="0.2">
      <c r="E33" s="69"/>
      <c r="F33" s="30"/>
    </row>
    <row r="34" spans="1:6" x14ac:dyDescent="0.2">
      <c r="A34" s="53" t="s">
        <v>63</v>
      </c>
      <c r="B34" s="113"/>
      <c r="E34" s="69"/>
      <c r="F34" s="30"/>
    </row>
    <row r="35" spans="1:6" x14ac:dyDescent="0.2">
      <c r="A35" s="140" t="s">
        <v>74</v>
      </c>
      <c r="B35" s="140"/>
      <c r="C35" s="140"/>
      <c r="D35" s="41"/>
      <c r="E35" s="41"/>
    </row>
    <row r="36" spans="1:6" x14ac:dyDescent="0.2">
      <c r="A36" s="42" t="s">
        <v>64</v>
      </c>
      <c r="B36" s="41">
        <v>113</v>
      </c>
      <c r="C36" s="41">
        <v>1</v>
      </c>
      <c r="D36" s="41">
        <f>B36*C36</f>
        <v>113</v>
      </c>
      <c r="E36" s="38">
        <f t="shared" ref="E36:E37" si="5">D36*27.94</f>
        <v>3157.2200000000003</v>
      </c>
    </row>
    <row r="37" spans="1:6" x14ac:dyDescent="0.2">
      <c r="A37" s="42" t="s">
        <v>75</v>
      </c>
      <c r="B37" s="41">
        <v>124</v>
      </c>
      <c r="C37" s="41">
        <v>1</v>
      </c>
      <c r="D37" s="41">
        <f>B37*C37</f>
        <v>124</v>
      </c>
      <c r="E37" s="38">
        <f t="shared" si="5"/>
        <v>3464.56</v>
      </c>
    </row>
    <row r="39" spans="1:6" x14ac:dyDescent="0.2">
      <c r="A39" s="127" t="s">
        <v>65</v>
      </c>
      <c r="B39" s="128"/>
      <c r="C39" s="128"/>
      <c r="D39" s="129"/>
      <c r="E39" s="129"/>
    </row>
    <row r="42" spans="1:6" x14ac:dyDescent="0.2">
      <c r="A42" s="68" t="s">
        <v>66</v>
      </c>
      <c r="B42" s="30">
        <v>20</v>
      </c>
    </row>
    <row r="43" spans="1:6" x14ac:dyDescent="0.2">
      <c r="A43" s="68" t="s">
        <v>67</v>
      </c>
      <c r="B43" s="30">
        <v>6</v>
      </c>
    </row>
    <row r="44" spans="1:6" x14ac:dyDescent="0.2">
      <c r="A44" s="68" t="s">
        <v>68</v>
      </c>
      <c r="B44" s="30">
        <v>23</v>
      </c>
    </row>
    <row r="45" spans="1:6" x14ac:dyDescent="0.2">
      <c r="A45" s="68" t="s">
        <v>69</v>
      </c>
      <c r="B45" s="30">
        <v>18</v>
      </c>
    </row>
  </sheetData>
  <mergeCells count="7">
    <mergeCell ref="A39:E39"/>
    <mergeCell ref="A1:F1"/>
    <mergeCell ref="G6:H6"/>
    <mergeCell ref="G9:H9"/>
    <mergeCell ref="F10:H10"/>
    <mergeCell ref="A13:F13"/>
    <mergeCell ref="A35:C35"/>
  </mergeCells>
  <pageMargins left="0.75" right="0.75" top="1" bottom="1" header="0.5" footer="0.5"/>
  <pageSetup paperSize="5" scale="96" orientation="landscape" cellComments="asDisplayed" r:id="rId1"/>
  <headerFooter alignWithMargins="0">
    <oddHeader>&amp;L&amp;"Arial,Bold"&amp;12Estimated burden hours and costs for post-award reporting by grant program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"/>
  <sheetViews>
    <sheetView workbookViewId="0">
      <selection activeCell="C11" sqref="C11"/>
    </sheetView>
  </sheetViews>
  <sheetFormatPr defaultRowHeight="15" x14ac:dyDescent="0.25"/>
  <cols>
    <col min="1" max="1" width="26.5703125" customWidth="1"/>
    <col min="2" max="2" width="24" customWidth="1"/>
    <col min="3" max="3" width="18.85546875" customWidth="1"/>
    <col min="4" max="4" width="22.28515625" customWidth="1"/>
    <col min="5" max="5" width="15.140625" customWidth="1"/>
    <col min="6" max="6" width="14.140625" customWidth="1"/>
  </cols>
  <sheetData>
    <row r="2" spans="1:6" ht="57.75" customHeight="1" x14ac:dyDescent="0.25">
      <c r="A2" s="1" t="s">
        <v>0</v>
      </c>
      <c r="B2" s="1" t="s">
        <v>15</v>
      </c>
      <c r="C2" s="115" t="s">
        <v>6</v>
      </c>
      <c r="D2" s="1" t="s">
        <v>7</v>
      </c>
      <c r="E2" s="2" t="s">
        <v>4</v>
      </c>
      <c r="F2" s="1" t="s">
        <v>8</v>
      </c>
    </row>
    <row r="3" spans="1:6" ht="60" customHeight="1" x14ac:dyDescent="0.25">
      <c r="A3" s="5" t="s">
        <v>54</v>
      </c>
      <c r="B3" s="3">
        <v>629</v>
      </c>
      <c r="C3" s="3">
        <v>148</v>
      </c>
      <c r="D3" s="3">
        <v>100</v>
      </c>
      <c r="E3" s="7" t="s">
        <v>70</v>
      </c>
      <c r="F3" s="26">
        <v>0.23519999999999999</v>
      </c>
    </row>
    <row r="4" spans="1:6" ht="60.75" customHeight="1" x14ac:dyDescent="0.25">
      <c r="A4" s="5" t="s">
        <v>71</v>
      </c>
      <c r="B4" s="3">
        <v>347</v>
      </c>
      <c r="C4" s="3">
        <v>80</v>
      </c>
      <c r="D4" s="3">
        <v>100</v>
      </c>
      <c r="E4" s="7" t="s">
        <v>70</v>
      </c>
      <c r="F4" s="26">
        <v>0.23050000000000001</v>
      </c>
    </row>
    <row r="5" spans="1:6" ht="16.5" customHeight="1" x14ac:dyDescent="0.25">
      <c r="A5" s="116" t="s">
        <v>72</v>
      </c>
      <c r="B5" s="117">
        <f>SUM(B3:B4)</f>
        <v>976</v>
      </c>
      <c r="C5" s="8">
        <f>SUM(C3:C4)</f>
        <v>228</v>
      </c>
      <c r="D5" s="3"/>
      <c r="E5" s="3"/>
      <c r="F5" s="3"/>
    </row>
    <row r="6" spans="1:6" x14ac:dyDescent="0.25">
      <c r="B6" s="13"/>
      <c r="C6" s="9"/>
    </row>
    <row r="7" spans="1:6" x14ac:dyDescent="0.25">
      <c r="A7" s="6"/>
      <c r="B7" s="15"/>
      <c r="F7" s="1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D29" sqref="D29"/>
    </sheetView>
  </sheetViews>
  <sheetFormatPr defaultRowHeight="15" x14ac:dyDescent="0.25"/>
  <cols>
    <col min="1" max="1" width="23.7109375" customWidth="1"/>
    <col min="2" max="2" width="22.85546875" customWidth="1"/>
    <col min="3" max="3" width="22.5703125" customWidth="1"/>
    <col min="4" max="4" width="15" customWidth="1"/>
    <col min="5" max="5" width="19.42578125" customWidth="1"/>
    <col min="6" max="6" width="14.7109375" customWidth="1"/>
    <col min="7" max="7" width="16.140625" customWidth="1"/>
  </cols>
  <sheetData>
    <row r="1" spans="1:7" ht="43.5" customHeight="1" x14ac:dyDescent="0.25">
      <c r="A1" s="27" t="s">
        <v>16</v>
      </c>
      <c r="B1" s="28" t="s">
        <v>17</v>
      </c>
      <c r="C1" s="28" t="s">
        <v>18</v>
      </c>
      <c r="D1" s="27" t="s">
        <v>19</v>
      </c>
      <c r="E1" s="27" t="s">
        <v>20</v>
      </c>
      <c r="F1" s="27" t="s">
        <v>21</v>
      </c>
      <c r="G1" s="29" t="s">
        <v>22</v>
      </c>
    </row>
    <row r="2" spans="1:7" ht="30" x14ac:dyDescent="0.25">
      <c r="A2" s="7" t="s">
        <v>76</v>
      </c>
      <c r="B2" s="3">
        <v>1</v>
      </c>
      <c r="C2" s="3">
        <v>0</v>
      </c>
      <c r="D2" s="3">
        <v>629</v>
      </c>
      <c r="E2" s="3">
        <f>(B2+C2)*D2</f>
        <v>629</v>
      </c>
      <c r="F2" s="3">
        <v>41.12</v>
      </c>
      <c r="G2" s="17">
        <f t="shared" ref="G2:G3" si="0">E2*F2</f>
        <v>25864.48</v>
      </c>
    </row>
    <row r="3" spans="1:7" ht="30" x14ac:dyDescent="0.25">
      <c r="A3" s="7" t="s">
        <v>77</v>
      </c>
      <c r="B3" s="3">
        <v>1.5</v>
      </c>
      <c r="C3" s="3">
        <v>0</v>
      </c>
      <c r="D3" s="3">
        <v>347</v>
      </c>
      <c r="E3" s="3">
        <f>(B3+C3)*D3</f>
        <v>520.5</v>
      </c>
      <c r="F3" s="3">
        <v>41.12</v>
      </c>
      <c r="G3" s="17">
        <f t="shared" si="0"/>
        <v>21402.959999999999</v>
      </c>
    </row>
    <row r="4" spans="1:7" x14ac:dyDescent="0.25">
      <c r="A4" s="116" t="s">
        <v>5</v>
      </c>
      <c r="C4" s="3"/>
      <c r="D4" s="116">
        <f>SUM(D2:D3)</f>
        <v>976</v>
      </c>
      <c r="E4" s="116">
        <f>SUM(E2:E3)</f>
        <v>1149.5</v>
      </c>
      <c r="F4" s="116"/>
      <c r="G4" s="118">
        <f>SUM(G2:G3)</f>
        <v>47267.44</v>
      </c>
    </row>
    <row r="5" spans="1:7" x14ac:dyDescent="0.25">
      <c r="A5" s="3" t="s">
        <v>78</v>
      </c>
      <c r="B5" s="116">
        <f>AVERAGE(B2:B3)</f>
        <v>1.25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Justification Statement Calc</vt:lpstr>
      <vt:lpstr>4. Post-award Forms--0071</vt:lpstr>
      <vt:lpstr>3. Small Entity &amp; report elect.</vt:lpstr>
      <vt:lpstr>Agency Costs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A. Miller</dc:creator>
  <cp:lastModifiedBy>Kim A. Miller</cp:lastModifiedBy>
  <dcterms:created xsi:type="dcterms:W3CDTF">2016-05-24T19:32:43Z</dcterms:created>
  <dcterms:modified xsi:type="dcterms:W3CDTF">2016-06-17T14:49:03Z</dcterms:modified>
</cp:coreProperties>
</file>