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hristina.Sandberg\Documents\0584-0607 CN-OPS-II 2018 Revision\ICR from PO 12.13.18\"/>
    </mc:Choice>
  </mc:AlternateContent>
  <bookViews>
    <workbookView xWindow="0" yWindow="0" windowWidth="28800" windowHeight="14100"/>
  </bookViews>
  <sheets>
    <sheet name="Burden Table" sheetId="2" r:id="rId1"/>
  </sheets>
  <definedNames>
    <definedName name="_xlnm.Print_Area" localSheetId="0">'Burden Table'!$B$1:$P$28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F26" i="2" l="1"/>
  <c r="E26" i="2" l="1"/>
  <c r="K4" i="2"/>
  <c r="F6" i="2"/>
  <c r="H6" i="2" s="1"/>
  <c r="F17" i="2"/>
  <c r="M15" i="2"/>
  <c r="O15" i="2" s="1"/>
  <c r="N25" i="2"/>
  <c r="N24" i="2"/>
  <c r="N23" i="2"/>
  <c r="N22" i="2"/>
  <c r="N21" i="2"/>
  <c r="N20" i="2"/>
  <c r="N19" i="2"/>
  <c r="N18" i="2"/>
  <c r="N17" i="2"/>
  <c r="N14" i="2"/>
  <c r="N13" i="2"/>
  <c r="N12" i="2"/>
  <c r="N11" i="2"/>
  <c r="N10" i="2"/>
  <c r="N9" i="2"/>
  <c r="N8" i="2"/>
  <c r="N7" i="2"/>
  <c r="N6" i="2"/>
  <c r="K5" i="2"/>
  <c r="K16" i="2"/>
  <c r="M16" i="2" s="1"/>
  <c r="M25" i="2"/>
  <c r="H4" i="2"/>
  <c r="J4" i="2" s="1"/>
  <c r="H5" i="2"/>
  <c r="J5" i="2" s="1"/>
  <c r="H12" i="2"/>
  <c r="H15" i="2"/>
  <c r="J15" i="2" s="1"/>
  <c r="H16" i="2"/>
  <c r="J16" i="2" s="1"/>
  <c r="H24" i="2"/>
  <c r="I13" i="2"/>
  <c r="I12" i="2"/>
  <c r="N5" i="2"/>
  <c r="I6" i="2"/>
  <c r="I7" i="2"/>
  <c r="I8" i="2"/>
  <c r="I9" i="2"/>
  <c r="I10" i="2"/>
  <c r="I11" i="2"/>
  <c r="N16" i="2"/>
  <c r="I17" i="2"/>
  <c r="I18" i="2"/>
  <c r="I19" i="2"/>
  <c r="I22" i="2"/>
  <c r="I23" i="2"/>
  <c r="I24" i="2"/>
  <c r="I25" i="2"/>
  <c r="M5" i="2" l="1"/>
  <c r="K26" i="2"/>
  <c r="O16" i="2"/>
  <c r="P16" i="2" s="1"/>
  <c r="R16" i="2" s="1"/>
  <c r="J24" i="2"/>
  <c r="J12" i="2"/>
  <c r="J6" i="2"/>
  <c r="O5" i="2"/>
  <c r="P5" i="2" s="1"/>
  <c r="R5" i="2" s="1"/>
  <c r="O25" i="2"/>
  <c r="K6" i="2"/>
  <c r="M6" i="2" s="1"/>
  <c r="O6" i="2" s="1"/>
  <c r="E7" i="2"/>
  <c r="P15" i="2"/>
  <c r="M4" i="2"/>
  <c r="K17" i="2"/>
  <c r="H17" i="2"/>
  <c r="J17" i="2" s="1"/>
  <c r="P6" i="2" l="1"/>
  <c r="R6" i="2" s="1"/>
  <c r="R15" i="2"/>
  <c r="O4" i="2"/>
  <c r="M17" i="2"/>
  <c r="O17" i="2" s="1"/>
  <c r="P17" i="2" s="1"/>
  <c r="R17" i="2" s="1"/>
  <c r="E18" i="2"/>
  <c r="F7" i="2"/>
  <c r="K7" i="2" s="1"/>
  <c r="F18" i="2" l="1"/>
  <c r="K18" i="2" s="1"/>
  <c r="M7" i="2"/>
  <c r="E8" i="2"/>
  <c r="P4" i="2"/>
  <c r="H7" i="2"/>
  <c r="F8" i="2" l="1"/>
  <c r="K8" i="2" s="1"/>
  <c r="J7" i="2"/>
  <c r="O7" i="2"/>
  <c r="R4" i="2"/>
  <c r="E19" i="2"/>
  <c r="M18" i="2"/>
  <c r="O18" i="2" s="1"/>
  <c r="H18" i="2"/>
  <c r="J18" i="2" s="1"/>
  <c r="P18" i="2" l="1"/>
  <c r="M8" i="2"/>
  <c r="E9" i="2"/>
  <c r="F19" i="2"/>
  <c r="P7" i="2"/>
  <c r="H8" i="2"/>
  <c r="R18" i="2" l="1"/>
  <c r="R7" i="2"/>
  <c r="O8" i="2"/>
  <c r="H19" i="2"/>
  <c r="J19" i="2" s="1"/>
  <c r="J8" i="2"/>
  <c r="K19" i="2"/>
  <c r="F9" i="2"/>
  <c r="H9" i="2" l="1"/>
  <c r="P8" i="2"/>
  <c r="K9" i="2"/>
  <c r="M19" i="2"/>
  <c r="O19" i="2" s="1"/>
  <c r="P19" i="2" s="1"/>
  <c r="E20" i="2"/>
  <c r="R19" i="2" l="1"/>
  <c r="E10" i="2"/>
  <c r="M9" i="2"/>
  <c r="F20" i="2"/>
  <c r="K20" i="2" s="1"/>
  <c r="R8" i="2"/>
  <c r="J9" i="2"/>
  <c r="E21" i="2" l="1"/>
  <c r="M20" i="2"/>
  <c r="O20" i="2" s="1"/>
  <c r="H20" i="2"/>
  <c r="J20" i="2" s="1"/>
  <c r="O9" i="2"/>
  <c r="F10" i="2"/>
  <c r="K10" i="2" s="1"/>
  <c r="M10" i="2" l="1"/>
  <c r="E11" i="2"/>
  <c r="P20" i="2"/>
  <c r="H10" i="2"/>
  <c r="P9" i="2"/>
  <c r="F21" i="2"/>
  <c r="R20" i="2" l="1"/>
  <c r="R9" i="2"/>
  <c r="J10" i="2"/>
  <c r="H21" i="2"/>
  <c r="J21" i="2" s="1"/>
  <c r="K21" i="2"/>
  <c r="F11" i="2"/>
  <c r="O10" i="2"/>
  <c r="H11" i="2" l="1"/>
  <c r="E14" i="2"/>
  <c r="F14" i="2" s="1"/>
  <c r="E13" i="2"/>
  <c r="F13" i="2"/>
  <c r="E22" i="2"/>
  <c r="M21" i="2"/>
  <c r="O21" i="2" s="1"/>
  <c r="P21" i="2" s="1"/>
  <c r="R21" i="2" s="1"/>
  <c r="P10" i="2"/>
  <c r="K11" i="2"/>
  <c r="H13" i="2" l="1"/>
  <c r="J13" i="2" s="1"/>
  <c r="K13" i="2"/>
  <c r="M13" i="2" s="1"/>
  <c r="O13" i="2" s="1"/>
  <c r="P13" i="2" s="1"/>
  <c r="R13" i="2" s="1"/>
  <c r="R10" i="2"/>
  <c r="K14" i="2"/>
  <c r="M14" i="2" s="1"/>
  <c r="O14" i="2" s="1"/>
  <c r="H14" i="2"/>
  <c r="J14" i="2" s="1"/>
  <c r="E12" i="2"/>
  <c r="K12" i="2" s="1"/>
  <c r="M12" i="2" s="1"/>
  <c r="O12" i="2" s="1"/>
  <c r="P12" i="2" s="1"/>
  <c r="R12" i="2" s="1"/>
  <c r="M11" i="2"/>
  <c r="O11" i="2" s="1"/>
  <c r="F22" i="2"/>
  <c r="J11" i="2"/>
  <c r="P11" i="2" l="1"/>
  <c r="R11" i="2" s="1"/>
  <c r="H22" i="2"/>
  <c r="J22" i="2" s="1"/>
  <c r="K22" i="2"/>
  <c r="P14" i="2"/>
  <c r="R14" i="2" l="1"/>
  <c r="M22" i="2"/>
  <c r="O22" i="2" s="1"/>
  <c r="P22" i="2" s="1"/>
  <c r="R22" i="2" s="1"/>
  <c r="E23" i="2"/>
  <c r="F23" i="2" l="1"/>
  <c r="K23" i="2" s="1"/>
  <c r="M23" i="2" l="1"/>
  <c r="O23" i="2" s="1"/>
  <c r="E24" i="2"/>
  <c r="K24" i="2" s="1"/>
  <c r="M24" i="2" s="1"/>
  <c r="H23" i="2"/>
  <c r="J23" i="2" s="1"/>
  <c r="E25" i="2"/>
  <c r="F25" i="2" s="1"/>
  <c r="H25" i="2" s="1"/>
  <c r="J25" i="2" l="1"/>
  <c r="H26" i="2"/>
  <c r="G26" i="2" s="1"/>
  <c r="O24" i="2"/>
  <c r="M26" i="2"/>
  <c r="L26" i="2" s="1"/>
  <c r="P23" i="2"/>
  <c r="R23" i="2" s="1"/>
  <c r="P24" i="2" l="1"/>
  <c r="R24" i="2" s="1"/>
  <c r="O26" i="2"/>
  <c r="N26" i="2" s="1"/>
  <c r="P25" i="2"/>
  <c r="S24" i="2" s="1"/>
  <c r="T24" i="2" s="1"/>
  <c r="J26" i="2"/>
  <c r="I26" i="2" s="1"/>
  <c r="R25" i="2" l="1"/>
  <c r="R26" i="2" s="1"/>
  <c r="P26" i="2"/>
  <c r="R27" i="2" l="1"/>
  <c r="R28" i="2" s="1"/>
</calcChain>
</file>

<file path=xl/sharedStrings.xml><?xml version="1.0" encoding="utf-8"?>
<sst xmlns="http://schemas.openxmlformats.org/spreadsheetml/2006/main" count="72" uniqueCount="59">
  <si>
    <t>State / Local Government</t>
  </si>
  <si>
    <t>Responsive</t>
  </si>
  <si>
    <t>Non-Responsive</t>
  </si>
  <si>
    <t>Type of respondents</t>
  </si>
  <si>
    <t>Type of survey instruments</t>
  </si>
  <si>
    <t>Sample Size</t>
  </si>
  <si>
    <t>Number of respondents</t>
  </si>
  <si>
    <t>Frequency of response</t>
  </si>
  <si>
    <t>Total Annual responses</t>
  </si>
  <si>
    <t>Hours per response</t>
  </si>
  <si>
    <t>Annual burden (hours)</t>
  </si>
  <si>
    <t>Number of 
Non-respondents</t>
  </si>
  <si>
    <t>Total Annual hour burden</t>
  </si>
  <si>
    <t>Hard copy pre-test</t>
  </si>
  <si>
    <t>All</t>
  </si>
  <si>
    <t>Hourly wage rate</t>
  </si>
  <si>
    <t>Total Burden 
(in $)</t>
  </si>
  <si>
    <t>State CN Directors</t>
  </si>
  <si>
    <t>Local SFA Directors</t>
  </si>
  <si>
    <t>Appendix</t>
  </si>
  <si>
    <t>B.1</t>
  </si>
  <si>
    <t>B.2</t>
  </si>
  <si>
    <t>B.3</t>
  </si>
  <si>
    <t>B.4</t>
  </si>
  <si>
    <t>B.5</t>
  </si>
  <si>
    <t>B.6</t>
  </si>
  <si>
    <t>B.7</t>
  </si>
  <si>
    <t>B.8</t>
  </si>
  <si>
    <t>B.9</t>
  </si>
  <si>
    <t>B.10</t>
  </si>
  <si>
    <t>B.11</t>
  </si>
  <si>
    <t>Appendix H. Annualized  Burden and Cost  of CN-OPS II Year 4</t>
  </si>
  <si>
    <t>―</t>
  </si>
  <si>
    <t>CN Initial Follow-up Email*</t>
  </si>
  <si>
    <t>CN Invitation Letter</t>
  </si>
  <si>
    <t>CN Reminder Email - Week 2*</t>
  </si>
  <si>
    <t>CN Reminder Email - Week 4*</t>
  </si>
  <si>
    <t>CN Reminder Email - Week 6*</t>
  </si>
  <si>
    <t>CN Director Telephone Reminder - Week 7*</t>
  </si>
  <si>
    <t>CN Director Telephone Reminder - Week 8*</t>
  </si>
  <si>
    <t>SFA Invitation Letter</t>
  </si>
  <si>
    <t>State Child Nutrition Director Survey</t>
  </si>
  <si>
    <t>School Food Authority Director Survey</t>
  </si>
  <si>
    <t>SFA Initial Follow-up email**</t>
  </si>
  <si>
    <t>SFA Director Reminder Email - Week 2**</t>
  </si>
  <si>
    <t>SFA Director Reminder Email  - Week 5**</t>
  </si>
  <si>
    <t>SFA Director Reminder Email - Week 7**</t>
  </si>
  <si>
    <t>SFA Director Telephone Reminder - Week 8**</t>
  </si>
  <si>
    <t>SFA Director Telephone Reminder - Week 9**</t>
  </si>
  <si>
    <t>SFA Director Telephone Reminder - Week 10**</t>
  </si>
  <si>
    <t>SFA Thank You Letter</t>
  </si>
  <si>
    <t xml:space="preserve"> CN Director Thank You Letter</t>
  </si>
  <si>
    <t xml:space="preserve">Notes: 
-Because the State Child Nutrition Director Survey is a census and all States are expected to participate, the two pretest participants at the State level are included in the total of 55 unique respondents expected at the State level. The total number of respondents in F26 includes only unique respondents (all 55 States, 5 SFA pretest participants, and 1750 SFA Director Survey participants).
-The total number of non-respondents in column K26 includes only those expected to never respond. </t>
  </si>
  <si>
    <t>.33% to Account for Fully Loaded Wage Rate</t>
  </si>
  <si>
    <t>TOTAL REPORTING BURDEN (Fully Loaded)</t>
  </si>
  <si>
    <t>TOTAL REPORTING BURDEN (State &amp; Local Government)</t>
  </si>
  <si>
    <t>C.1/C.2</t>
  </si>
  <si>
    <t>D.1/D.2</t>
  </si>
  <si>
    <t>State Email Notification of Selected SFAs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</si>
</sst>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0.000"/>
    <numFmt numFmtId="165" formatCode="_(* #,##0_);_(* \(#,##0\);_(* &quot;-&quot;??_);_(@_)"/>
  </numFmts>
  <fonts count="17" x14ac:knownFonts="1">
    <font>
      <sz val="11"/>
      <color theme="1"/>
      <name val="Calibri"/>
      <family val="2"/>
      <scheme val="minor"/>
    </font>
    <font>
      <sz val="11"/>
      <color theme="1"/>
      <name val="Calibri"/>
      <family val="2"/>
      <scheme val="minor"/>
    </font>
    <font>
      <sz val="9"/>
      <color theme="1"/>
      <name val="Calibri"/>
      <family val="2"/>
      <scheme val="minor"/>
    </font>
    <font>
      <sz val="9"/>
      <color theme="1"/>
      <name val="Franklin Gothic Book"/>
      <family val="2"/>
    </font>
    <font>
      <sz val="8"/>
      <name val="Calibri"/>
      <family val="2"/>
      <scheme val="minor"/>
    </font>
    <font>
      <u/>
      <sz val="11"/>
      <color theme="10"/>
      <name val="Calibri"/>
      <family val="2"/>
      <scheme val="minor"/>
    </font>
    <font>
      <u/>
      <sz val="11"/>
      <color theme="11"/>
      <name val="Calibri"/>
      <family val="2"/>
      <scheme val="minor"/>
    </font>
    <font>
      <b/>
      <sz val="9"/>
      <color theme="1"/>
      <name val="Arial Narrow"/>
      <family val="2"/>
    </font>
    <font>
      <b/>
      <sz val="11"/>
      <color theme="1"/>
      <name val="Arial Narrow"/>
      <family val="2"/>
    </font>
    <font>
      <b/>
      <sz val="9"/>
      <name val="Arial Narrow"/>
      <family val="2"/>
    </font>
    <font>
      <sz val="12"/>
      <color theme="1"/>
      <name val="Calibri"/>
      <family val="2"/>
      <scheme val="minor"/>
    </font>
    <font>
      <sz val="9"/>
      <color theme="0"/>
      <name val="Franklin Gothic Book"/>
      <family val="2"/>
    </font>
    <font>
      <sz val="9"/>
      <name val="Franklin Gothic Book"/>
      <family val="2"/>
    </font>
    <font>
      <sz val="9"/>
      <color theme="1"/>
      <name val="Arial Narrow"/>
      <family val="2"/>
    </font>
    <font>
      <sz val="9"/>
      <color theme="1"/>
      <name val="Calibri"/>
      <family val="2"/>
    </font>
    <font>
      <sz val="9"/>
      <name val="Arial Narrow"/>
      <family val="2"/>
    </font>
    <font>
      <b/>
      <sz val="10"/>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15">
    <border>
      <left/>
      <right/>
      <top/>
      <bottom/>
      <diagonal/>
    </border>
    <border>
      <left style="thin">
        <color theme="2" tint="-0.749992370372631"/>
      </left>
      <right style="thin">
        <color theme="2" tint="-0.749992370372631"/>
      </right>
      <top style="thin">
        <color theme="2" tint="-0.749992370372631"/>
      </top>
      <bottom style="thin">
        <color theme="2" tint="-0.749992370372631"/>
      </bottom>
      <diagonal/>
    </border>
    <border>
      <left style="thin">
        <color theme="2" tint="-0.749992370372631"/>
      </left>
      <right/>
      <top style="thin">
        <color theme="2" tint="-0.749992370372631"/>
      </top>
      <bottom style="thin">
        <color theme="2" tint="-0.749992370372631"/>
      </bottom>
      <diagonal/>
    </border>
    <border>
      <left/>
      <right/>
      <top style="thin">
        <color theme="2" tint="-0.749992370372631"/>
      </top>
      <bottom style="thin">
        <color theme="2" tint="-0.749992370372631"/>
      </bottom>
      <diagonal/>
    </border>
    <border>
      <left/>
      <right style="thin">
        <color theme="2" tint="-0.749992370372631"/>
      </right>
      <top style="thin">
        <color theme="2" tint="-0.749992370372631"/>
      </top>
      <bottom style="thin">
        <color theme="2" tint="-0.74999237037263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2" tint="-0.749992370372631"/>
      </left>
      <right style="thin">
        <color theme="2" tint="-0.749992370372631"/>
      </right>
      <top style="thin">
        <color theme="2" tint="-0.749992370372631"/>
      </top>
      <bottom/>
      <diagonal/>
    </border>
    <border>
      <left style="thin">
        <color theme="2" tint="-0.749992370372631"/>
      </left>
      <right style="thin">
        <color theme="2" tint="-0.749992370372631"/>
      </right>
      <top/>
      <bottom/>
      <diagonal/>
    </border>
    <border>
      <left style="thin">
        <color theme="2" tint="-0.749992370372631"/>
      </left>
      <right style="thin">
        <color theme="2" tint="-0.749992370372631"/>
      </right>
      <top/>
      <bottom style="thin">
        <color theme="2" tint="-0.749992370372631"/>
      </bottom>
      <diagonal/>
    </border>
    <border>
      <left style="thin">
        <color theme="2" tint="-0.749992370372631"/>
      </left>
      <right/>
      <top style="thin">
        <color theme="2" tint="-0.749992370372631"/>
      </top>
      <bottom style="thin">
        <color indexed="64"/>
      </bottom>
      <diagonal/>
    </border>
    <border>
      <left/>
      <right/>
      <top style="thin">
        <color theme="2" tint="-0.749992370372631"/>
      </top>
      <bottom style="thin">
        <color indexed="64"/>
      </bottom>
      <diagonal/>
    </border>
    <border>
      <left/>
      <right style="thin">
        <color theme="2" tint="-0.749992370372631"/>
      </right>
      <top style="thin">
        <color theme="2" tint="-0.749992370372631"/>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71">
    <xf numFmtId="0" fontId="0" fillId="0" borderId="0" xfId="0"/>
    <xf numFmtId="0" fontId="2" fillId="0" borderId="0" xfId="0" applyFont="1"/>
    <xf numFmtId="0" fontId="3" fillId="0" borderId="0" xfId="0" applyFont="1"/>
    <xf numFmtId="0" fontId="3" fillId="0" borderId="0" xfId="0" applyFont="1" applyFill="1"/>
    <xf numFmtId="0" fontId="3" fillId="0" borderId="0" xfId="0" applyFont="1" applyBorder="1"/>
    <xf numFmtId="0" fontId="3" fillId="0" borderId="0" xfId="0" applyFont="1" applyAlignment="1"/>
    <xf numFmtId="0" fontId="3" fillId="0" borderId="0" xfId="0" applyFont="1" applyBorder="1" applyAlignment="1"/>
    <xf numFmtId="0" fontId="7" fillId="0" borderId="1" xfId="0" applyFont="1" applyFill="1" applyBorder="1" applyAlignment="1">
      <alignment horizontal="center" wrapText="1"/>
    </xf>
    <xf numFmtId="0" fontId="7" fillId="0" borderId="1" xfId="0" applyFont="1" applyFill="1" applyBorder="1" applyAlignment="1">
      <alignment horizontal="center" wrapText="1"/>
    </xf>
    <xf numFmtId="0" fontId="7" fillId="0" borderId="0" xfId="0" applyFont="1" applyFill="1" applyBorder="1"/>
    <xf numFmtId="2" fontId="11" fillId="0" borderId="0" xfId="0" applyNumberFormat="1" applyFont="1" applyBorder="1"/>
    <xf numFmtId="44" fontId="11" fillId="0" borderId="0" xfId="0" applyNumberFormat="1" applyFont="1"/>
    <xf numFmtId="0" fontId="11" fillId="0" borderId="0" xfId="0" applyFont="1" applyBorder="1"/>
    <xf numFmtId="0" fontId="11" fillId="0" borderId="0" xfId="0" applyFont="1"/>
    <xf numFmtId="44" fontId="11" fillId="0" borderId="0" xfId="0" applyNumberFormat="1" applyFont="1" applyBorder="1"/>
    <xf numFmtId="2" fontId="3" fillId="0" borderId="0" xfId="0" applyNumberFormat="1" applyFont="1" applyFill="1" applyBorder="1"/>
    <xf numFmtId="2" fontId="12" fillId="0" borderId="0" xfId="0" applyNumberFormat="1" applyFont="1" applyBorder="1"/>
    <xf numFmtId="44" fontId="12" fillId="0" borderId="0" xfId="0" applyNumberFormat="1" applyFont="1"/>
    <xf numFmtId="44" fontId="3" fillId="0" borderId="0" xfId="0" applyNumberFormat="1" applyFont="1" applyFill="1"/>
    <xf numFmtId="0" fontId="13" fillId="0" borderId="1" xfId="0" applyFont="1" applyFill="1" applyBorder="1" applyAlignment="1">
      <alignment horizontal="left" wrapText="1"/>
    </xf>
    <xf numFmtId="0" fontId="14" fillId="0" borderId="1" xfId="0" applyFont="1" applyFill="1" applyBorder="1" applyAlignment="1">
      <alignment horizontal="center" wrapText="1"/>
    </xf>
    <xf numFmtId="0" fontId="13" fillId="0" borderId="1" xfId="0" applyFont="1" applyFill="1" applyBorder="1" applyAlignment="1">
      <alignment wrapText="1"/>
    </xf>
    <xf numFmtId="0" fontId="13" fillId="0" borderId="1" xfId="0" applyFont="1" applyFill="1" applyBorder="1" applyAlignment="1">
      <alignment horizontal="center" wrapText="1"/>
    </xf>
    <xf numFmtId="0" fontId="13" fillId="0" borderId="1" xfId="0" applyFont="1" applyFill="1" applyBorder="1" applyAlignment="1">
      <alignment horizontal="right" wrapText="1"/>
    </xf>
    <xf numFmtId="3" fontId="13" fillId="0" borderId="1" xfId="0" applyNumberFormat="1" applyFont="1" applyFill="1" applyBorder="1" applyAlignment="1">
      <alignment wrapText="1"/>
    </xf>
    <xf numFmtId="2" fontId="13" fillId="0" borderId="1" xfId="0" applyNumberFormat="1" applyFont="1" applyFill="1" applyBorder="1" applyAlignment="1">
      <alignment horizontal="right" wrapText="1"/>
    </xf>
    <xf numFmtId="2" fontId="13" fillId="0" borderId="1" xfId="0" applyNumberFormat="1" applyFont="1" applyFill="1" applyBorder="1" applyAlignment="1"/>
    <xf numFmtId="44" fontId="13" fillId="0" borderId="1" xfId="3" applyFont="1" applyFill="1" applyBorder="1" applyAlignment="1">
      <alignment horizontal="center" readingOrder="1"/>
    </xf>
    <xf numFmtId="44" fontId="13" fillId="0" borderId="1" xfId="3" applyFont="1" applyFill="1" applyBorder="1" applyAlignment="1"/>
    <xf numFmtId="164" fontId="13" fillId="0" borderId="1" xfId="0" applyNumberFormat="1" applyFont="1" applyFill="1" applyBorder="1" applyAlignment="1">
      <alignment horizontal="right" wrapText="1"/>
    </xf>
    <xf numFmtId="3" fontId="15" fillId="0" borderId="1" xfId="0" applyNumberFormat="1" applyFont="1" applyFill="1" applyBorder="1" applyAlignment="1">
      <alignment wrapText="1"/>
    </xf>
    <xf numFmtId="2" fontId="13" fillId="0" borderId="1" xfId="0" applyNumberFormat="1" applyFont="1" applyFill="1" applyBorder="1" applyAlignment="1">
      <alignment wrapText="1"/>
    </xf>
    <xf numFmtId="3" fontId="13" fillId="0" borderId="1" xfId="0" applyNumberFormat="1" applyFont="1" applyFill="1" applyBorder="1" applyAlignment="1">
      <alignment horizontal="right" wrapText="1"/>
    </xf>
    <xf numFmtId="4" fontId="13" fillId="0" borderId="1" xfId="0" applyNumberFormat="1" applyFont="1" applyFill="1" applyBorder="1" applyAlignment="1">
      <alignment horizontal="right" wrapText="1"/>
    </xf>
    <xf numFmtId="4" fontId="13" fillId="0" borderId="1" xfId="0" applyNumberFormat="1" applyFont="1" applyFill="1" applyBorder="1" applyAlignment="1"/>
    <xf numFmtId="0" fontId="9" fillId="0" borderId="1" xfId="0" applyFont="1" applyFill="1" applyBorder="1" applyAlignment="1">
      <alignment horizontal="center" textRotation="90" wrapText="1"/>
    </xf>
    <xf numFmtId="0" fontId="10" fillId="0" borderId="0" xfId="0" applyFont="1"/>
    <xf numFmtId="0" fontId="16" fillId="0" borderId="0" xfId="0" applyFont="1" applyFill="1" applyAlignment="1">
      <alignment horizontal="center" vertical="top"/>
    </xf>
    <xf numFmtId="2" fontId="9" fillId="2" borderId="6" xfId="4" applyNumberFormat="1" applyFont="1" applyFill="1" applyBorder="1" applyAlignment="1">
      <alignment horizontal="right" vertical="top"/>
    </xf>
    <xf numFmtId="37" fontId="9" fillId="2" borderId="6" xfId="4" applyNumberFormat="1" applyFont="1" applyFill="1" applyBorder="1" applyAlignment="1">
      <alignment horizontal="right" vertical="top"/>
    </xf>
    <xf numFmtId="43" fontId="9" fillId="2" borderId="6" xfId="4" applyFont="1" applyFill="1" applyBorder="1" applyAlignment="1">
      <alignment horizontal="right" vertical="top"/>
    </xf>
    <xf numFmtId="165" fontId="9" fillId="2" borderId="6" xfId="0" applyNumberFormat="1" applyFont="1" applyFill="1" applyBorder="1" applyAlignment="1">
      <alignment horizontal="right" vertical="top"/>
    </xf>
    <xf numFmtId="44" fontId="9" fillId="2" borderId="7" xfId="3" applyNumberFormat="1" applyFont="1" applyFill="1" applyBorder="1" applyAlignment="1">
      <alignment horizontal="right" vertical="top"/>
    </xf>
    <xf numFmtId="0" fontId="7" fillId="2" borderId="1" xfId="0" applyFont="1" applyFill="1" applyBorder="1" applyAlignment="1">
      <alignment horizontal="left" wrapText="1"/>
    </xf>
    <xf numFmtId="3" fontId="7" fillId="2" borderId="1" xfId="0" applyNumberFormat="1" applyFont="1" applyFill="1" applyBorder="1" applyAlignment="1">
      <alignment vertical="center" wrapText="1"/>
    </xf>
    <xf numFmtId="2" fontId="7" fillId="2" borderId="1" xfId="0" applyNumberFormat="1"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4" fontId="7" fillId="2" borderId="1" xfId="0" applyNumberFormat="1" applyFont="1" applyFill="1" applyBorder="1" applyAlignment="1">
      <alignment horizontal="right" vertical="center" wrapText="1"/>
    </xf>
    <xf numFmtId="44" fontId="7" fillId="2" borderId="1" xfId="3" applyFont="1" applyFill="1" applyBorder="1" applyAlignment="1">
      <alignment horizontal="center" readingOrder="1"/>
    </xf>
    <xf numFmtId="44" fontId="7" fillId="2" borderId="1" xfId="3" applyFont="1" applyFill="1" applyBorder="1"/>
    <xf numFmtId="0" fontId="12" fillId="0" borderId="0" xfId="0" applyFont="1"/>
    <xf numFmtId="0" fontId="12" fillId="0" borderId="0" xfId="0" applyFont="1" applyBorder="1"/>
    <xf numFmtId="2" fontId="12" fillId="0" borderId="0" xfId="0" applyNumberFormat="1" applyFont="1"/>
    <xf numFmtId="0" fontId="13" fillId="3" borderId="1" xfId="0" applyFont="1" applyFill="1" applyBorder="1" applyAlignment="1">
      <alignment wrapText="1"/>
    </xf>
    <xf numFmtId="44" fontId="3" fillId="0" borderId="0" xfId="0" applyNumberFormat="1" applyFont="1"/>
    <xf numFmtId="0" fontId="10" fillId="0" borderId="0" xfId="0" applyFont="1" applyFill="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wrapText="1"/>
    </xf>
    <xf numFmtId="0" fontId="7" fillId="0" borderId="2" xfId="0" applyFont="1" applyFill="1" applyBorder="1" applyAlignment="1">
      <alignment horizontal="center" vertical="center" textRotation="90" wrapText="1"/>
    </xf>
    <xf numFmtId="0" fontId="7" fillId="0" borderId="3" xfId="0" applyFont="1" applyFill="1" applyBorder="1" applyAlignment="1">
      <alignment horizontal="center" vertical="center" textRotation="90" wrapText="1"/>
    </xf>
    <xf numFmtId="0" fontId="7" fillId="0" borderId="4" xfId="0" applyFont="1" applyFill="1" applyBorder="1" applyAlignment="1">
      <alignment horizontal="center" vertical="center" textRotation="90"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0" fontId="8" fillId="0" borderId="8" xfId="0" applyFont="1" applyFill="1" applyBorder="1" applyAlignment="1">
      <alignment horizontal="center" vertical="center" textRotation="90"/>
    </xf>
    <xf numFmtId="0" fontId="8" fillId="0" borderId="9" xfId="0" applyFont="1" applyFill="1" applyBorder="1" applyAlignment="1">
      <alignment horizontal="center" vertical="center" textRotation="90"/>
    </xf>
    <xf numFmtId="0" fontId="8" fillId="0" borderId="10" xfId="0" applyFont="1" applyFill="1" applyBorder="1" applyAlignment="1">
      <alignment horizontal="center" vertical="center" textRotation="90"/>
    </xf>
    <xf numFmtId="0" fontId="7" fillId="2" borderId="11" xfId="0" applyFont="1" applyFill="1" applyBorder="1" applyAlignment="1">
      <alignment horizontal="left" vertical="top"/>
    </xf>
    <xf numFmtId="0" fontId="7" fillId="2" borderId="12" xfId="0" applyFont="1" applyFill="1" applyBorder="1" applyAlignment="1">
      <alignment horizontal="left" vertical="top"/>
    </xf>
    <xf numFmtId="0" fontId="7" fillId="2" borderId="13" xfId="0" applyFont="1" applyFill="1" applyBorder="1" applyAlignment="1">
      <alignment horizontal="left" vertical="top"/>
    </xf>
    <xf numFmtId="43" fontId="9" fillId="2" borderId="6" xfId="4" applyFont="1" applyFill="1" applyBorder="1" applyAlignment="1">
      <alignment horizontal="left" vertical="top"/>
    </xf>
    <xf numFmtId="43" fontId="9" fillId="2" borderId="14" xfId="4" applyFont="1" applyFill="1" applyBorder="1" applyAlignment="1">
      <alignment horizontal="left" vertical="top"/>
    </xf>
  </cellXfs>
  <cellStyles count="5">
    <cellStyle name="Comma" xfId="4" builtinId="3"/>
    <cellStyle name="Currency" xfId="3" builtinId="4"/>
    <cellStyle name="Followed Hyperlink" xfId="2" builtinId="9" hidden="1"/>
    <cellStyle name="Hyperlink" xfId="1"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showGridLines="0" tabSelected="1" zoomScaleNormal="100" zoomScalePageLayoutView="130" workbookViewId="0">
      <selection activeCell="J5" sqref="J5"/>
    </sheetView>
  </sheetViews>
  <sheetFormatPr defaultColWidth="9" defaultRowHeight="12" x14ac:dyDescent="0.2"/>
  <cols>
    <col min="1" max="1" width="3.7109375" style="1" customWidth="1"/>
    <col min="2" max="2" width="16.7109375" style="1" customWidth="1"/>
    <col min="3" max="3" width="32.140625" style="1" customWidth="1"/>
    <col min="4" max="4" width="10.28515625" style="1" customWidth="1"/>
    <col min="5" max="5" width="7" style="1" bestFit="1" customWidth="1"/>
    <col min="6" max="6" width="6.5703125" style="1" bestFit="1" customWidth="1"/>
    <col min="7" max="7" width="6.28515625" style="1" bestFit="1" customWidth="1"/>
    <col min="8" max="9" width="7" style="1" bestFit="1" customWidth="1"/>
    <col min="10" max="10" width="10" style="1" bestFit="1" customWidth="1"/>
    <col min="11" max="11" width="8.85546875" style="1" bestFit="1" customWidth="1"/>
    <col min="12" max="12" width="6.5703125" style="1" bestFit="1" customWidth="1"/>
    <col min="13" max="14" width="7" style="1" bestFit="1" customWidth="1"/>
    <col min="15" max="15" width="8.85546875" style="1" bestFit="1" customWidth="1"/>
    <col min="16" max="16" width="10" style="1" bestFit="1" customWidth="1"/>
    <col min="17" max="17" width="9.42578125" style="1" bestFit="1" customWidth="1"/>
    <col min="18" max="18" width="14.7109375" style="1" bestFit="1" customWidth="1"/>
    <col min="19" max="20" width="12" style="1" bestFit="1" customWidth="1"/>
    <col min="21" max="23" width="9" style="1"/>
    <col min="24" max="24" width="12" style="1" bestFit="1" customWidth="1"/>
    <col min="25" max="16384" width="9" style="1"/>
  </cols>
  <sheetData>
    <row r="1" spans="1:24" ht="13.5" x14ac:dyDescent="0.25">
      <c r="A1" s="9" t="s">
        <v>31</v>
      </c>
      <c r="B1" s="9"/>
      <c r="C1" s="9"/>
      <c r="D1" s="9"/>
      <c r="E1" s="9"/>
      <c r="F1" s="9"/>
      <c r="G1" s="9"/>
      <c r="H1" s="9"/>
      <c r="I1" s="9"/>
      <c r="J1" s="9"/>
      <c r="K1" s="9"/>
      <c r="L1" s="9"/>
      <c r="M1" s="9"/>
      <c r="N1" s="9"/>
      <c r="O1" s="9"/>
      <c r="P1" s="9"/>
      <c r="Q1" s="9"/>
    </row>
    <row r="2" spans="1:24" ht="13.5" x14ac:dyDescent="0.25">
      <c r="A2" s="58"/>
      <c r="B2" s="59"/>
      <c r="C2" s="59"/>
      <c r="D2" s="59"/>
      <c r="E2" s="60"/>
      <c r="F2" s="57" t="s">
        <v>1</v>
      </c>
      <c r="G2" s="57"/>
      <c r="H2" s="57"/>
      <c r="I2" s="57"/>
      <c r="J2" s="57"/>
      <c r="K2" s="56" t="s">
        <v>2</v>
      </c>
      <c r="L2" s="56"/>
      <c r="M2" s="56"/>
      <c r="N2" s="56"/>
      <c r="O2" s="56"/>
      <c r="P2" s="56" t="s">
        <v>14</v>
      </c>
      <c r="Q2" s="56"/>
      <c r="R2" s="56"/>
    </row>
    <row r="3" spans="1:24" ht="72.95" customHeight="1" x14ac:dyDescent="0.25">
      <c r="A3" s="63" t="s">
        <v>0</v>
      </c>
      <c r="B3" s="7" t="s">
        <v>3</v>
      </c>
      <c r="C3" s="7" t="s">
        <v>4</v>
      </c>
      <c r="D3" s="8" t="s">
        <v>19</v>
      </c>
      <c r="E3" s="35" t="s">
        <v>5</v>
      </c>
      <c r="F3" s="35" t="s">
        <v>6</v>
      </c>
      <c r="G3" s="35" t="s">
        <v>7</v>
      </c>
      <c r="H3" s="35" t="s">
        <v>8</v>
      </c>
      <c r="I3" s="35" t="s">
        <v>9</v>
      </c>
      <c r="J3" s="35" t="s">
        <v>10</v>
      </c>
      <c r="K3" s="35" t="s">
        <v>11</v>
      </c>
      <c r="L3" s="35" t="s">
        <v>7</v>
      </c>
      <c r="M3" s="35" t="s">
        <v>8</v>
      </c>
      <c r="N3" s="35" t="s">
        <v>9</v>
      </c>
      <c r="O3" s="35" t="s">
        <v>10</v>
      </c>
      <c r="P3" s="35" t="s">
        <v>12</v>
      </c>
      <c r="Q3" s="35" t="s">
        <v>15</v>
      </c>
      <c r="R3" s="35" t="s">
        <v>16</v>
      </c>
    </row>
    <row r="4" spans="1:24" s="2" customFormat="1" ht="13.5" x14ac:dyDescent="0.25">
      <c r="A4" s="64"/>
      <c r="B4" s="56" t="s">
        <v>17</v>
      </c>
      <c r="C4" s="19" t="s">
        <v>13</v>
      </c>
      <c r="D4" s="20" t="s">
        <v>32</v>
      </c>
      <c r="E4" s="21">
        <v>2</v>
      </c>
      <c r="F4" s="53">
        <v>2</v>
      </c>
      <c r="G4" s="22">
        <v>1</v>
      </c>
      <c r="H4" s="21">
        <f t="shared" ref="H4:H24" si="0">+F4*G4</f>
        <v>2</v>
      </c>
      <c r="I4" s="23">
        <v>3</v>
      </c>
      <c r="J4" s="23">
        <f t="shared" ref="J4" si="1">+H4*I4</f>
        <v>6</v>
      </c>
      <c r="K4" s="24">
        <f>E4-F4</f>
        <v>0</v>
      </c>
      <c r="L4" s="22">
        <v>0</v>
      </c>
      <c r="M4" s="21">
        <f t="shared" ref="M4:M25" si="2">+K4*L4</f>
        <v>0</v>
      </c>
      <c r="N4" s="25">
        <v>0.5</v>
      </c>
      <c r="O4" s="25">
        <f>+M4*N4</f>
        <v>0</v>
      </c>
      <c r="P4" s="26">
        <f t="shared" ref="P4:P14" si="3">+O4+J4</f>
        <v>6</v>
      </c>
      <c r="Q4" s="27">
        <v>44.89</v>
      </c>
      <c r="R4" s="28">
        <f>Q4*P4</f>
        <v>269.34000000000003</v>
      </c>
    </row>
    <row r="5" spans="1:24" s="2" customFormat="1" ht="27" customHeight="1" x14ac:dyDescent="0.25">
      <c r="A5" s="64"/>
      <c r="B5" s="56"/>
      <c r="C5" s="19" t="s">
        <v>41</v>
      </c>
      <c r="D5" s="22" t="s">
        <v>56</v>
      </c>
      <c r="E5" s="24">
        <v>55</v>
      </c>
      <c r="F5" s="21">
        <v>55</v>
      </c>
      <c r="G5" s="22">
        <v>1</v>
      </c>
      <c r="H5" s="21">
        <f t="shared" si="0"/>
        <v>55</v>
      </c>
      <c r="I5" s="23">
        <v>2</v>
      </c>
      <c r="J5" s="23">
        <f t="shared" ref="J5:J14" si="4">+I5*H5</f>
        <v>110</v>
      </c>
      <c r="K5" s="24">
        <f>E5-F5</f>
        <v>0</v>
      </c>
      <c r="L5" s="22">
        <v>0</v>
      </c>
      <c r="M5" s="21">
        <f t="shared" si="2"/>
        <v>0</v>
      </c>
      <c r="N5" s="25">
        <f>5/60</f>
        <v>8.3333333333333329E-2</v>
      </c>
      <c r="O5" s="25">
        <f t="shared" ref="O5:O15" si="5">+N5*M5</f>
        <v>0</v>
      </c>
      <c r="P5" s="26">
        <f t="shared" si="3"/>
        <v>110</v>
      </c>
      <c r="Q5" s="27">
        <v>44.89</v>
      </c>
      <c r="R5" s="28">
        <f t="shared" ref="R5:R25" si="6">Q5*P5</f>
        <v>4937.8999999999996</v>
      </c>
      <c r="S5" s="4"/>
    </row>
    <row r="6" spans="1:24" s="2" customFormat="1" ht="13.5" x14ac:dyDescent="0.25">
      <c r="A6" s="64"/>
      <c r="B6" s="56"/>
      <c r="C6" s="19" t="s">
        <v>34</v>
      </c>
      <c r="D6" s="22" t="s">
        <v>20</v>
      </c>
      <c r="E6" s="24">
        <v>55</v>
      </c>
      <c r="F6" s="21">
        <f t="shared" ref="F6:F11" si="7">ROUND(E6*0.4,0)</f>
        <v>22</v>
      </c>
      <c r="G6" s="22">
        <v>1</v>
      </c>
      <c r="H6" s="21">
        <f t="shared" si="0"/>
        <v>22</v>
      </c>
      <c r="I6" s="25">
        <f>3/60</f>
        <v>0.05</v>
      </c>
      <c r="J6" s="23">
        <f t="shared" si="4"/>
        <v>1.1000000000000001</v>
      </c>
      <c r="K6" s="24">
        <f>E6-F6</f>
        <v>33</v>
      </c>
      <c r="L6" s="22">
        <v>1</v>
      </c>
      <c r="M6" s="21">
        <f t="shared" si="2"/>
        <v>33</v>
      </c>
      <c r="N6" s="25">
        <f>2/60</f>
        <v>3.3333333333333333E-2</v>
      </c>
      <c r="O6" s="25">
        <f t="shared" si="5"/>
        <v>1.1000000000000001</v>
      </c>
      <c r="P6" s="26">
        <f>+O6+J6</f>
        <v>2.2000000000000002</v>
      </c>
      <c r="Q6" s="27">
        <v>44.89</v>
      </c>
      <c r="R6" s="28">
        <f t="shared" si="6"/>
        <v>98.75800000000001</v>
      </c>
      <c r="S6" s="4"/>
    </row>
    <row r="7" spans="1:24" s="3" customFormat="1" ht="13.5" x14ac:dyDescent="0.25">
      <c r="A7" s="64"/>
      <c r="B7" s="56"/>
      <c r="C7" s="19" t="s">
        <v>33</v>
      </c>
      <c r="D7" s="22" t="s">
        <v>21</v>
      </c>
      <c r="E7" s="24">
        <f t="shared" ref="E7:E12" si="8">+K6</f>
        <v>33</v>
      </c>
      <c r="F7" s="21">
        <f t="shared" si="7"/>
        <v>13</v>
      </c>
      <c r="G7" s="22">
        <v>1</v>
      </c>
      <c r="H7" s="21">
        <f t="shared" si="0"/>
        <v>13</v>
      </c>
      <c r="I7" s="25">
        <f>3/60</f>
        <v>0.05</v>
      </c>
      <c r="J7" s="23">
        <f t="shared" si="4"/>
        <v>0.65</v>
      </c>
      <c r="K7" s="24">
        <f t="shared" ref="K7:K10" si="9">E7-F7</f>
        <v>20</v>
      </c>
      <c r="L7" s="22">
        <v>1</v>
      </c>
      <c r="M7" s="21">
        <f t="shared" si="2"/>
        <v>20</v>
      </c>
      <c r="N7" s="25">
        <f t="shared" ref="N7:N14" si="10">2/60</f>
        <v>3.3333333333333333E-2</v>
      </c>
      <c r="O7" s="25">
        <f t="shared" si="5"/>
        <v>0.66666666666666663</v>
      </c>
      <c r="P7" s="26">
        <f>+O7+J7</f>
        <v>1.3166666666666667</v>
      </c>
      <c r="Q7" s="27">
        <v>44.89</v>
      </c>
      <c r="R7" s="28">
        <f t="shared" si="6"/>
        <v>59.105166666666669</v>
      </c>
      <c r="S7" s="15"/>
      <c r="T7" s="18"/>
    </row>
    <row r="8" spans="1:24" s="2" customFormat="1" ht="13.5" x14ac:dyDescent="0.25">
      <c r="A8" s="64"/>
      <c r="B8" s="56"/>
      <c r="C8" s="19" t="s">
        <v>35</v>
      </c>
      <c r="D8" s="22" t="s">
        <v>22</v>
      </c>
      <c r="E8" s="24">
        <f t="shared" si="8"/>
        <v>20</v>
      </c>
      <c r="F8" s="21">
        <f t="shared" si="7"/>
        <v>8</v>
      </c>
      <c r="G8" s="22">
        <v>1</v>
      </c>
      <c r="H8" s="21">
        <f t="shared" si="0"/>
        <v>8</v>
      </c>
      <c r="I8" s="23">
        <f>3/60</f>
        <v>0.05</v>
      </c>
      <c r="J8" s="23">
        <f t="shared" si="4"/>
        <v>0.4</v>
      </c>
      <c r="K8" s="24">
        <f t="shared" si="9"/>
        <v>12</v>
      </c>
      <c r="L8" s="22">
        <v>1</v>
      </c>
      <c r="M8" s="21">
        <f t="shared" si="2"/>
        <v>12</v>
      </c>
      <c r="N8" s="25">
        <f t="shared" si="10"/>
        <v>3.3333333333333333E-2</v>
      </c>
      <c r="O8" s="25">
        <f t="shared" si="5"/>
        <v>0.4</v>
      </c>
      <c r="P8" s="26">
        <f t="shared" si="3"/>
        <v>0.8</v>
      </c>
      <c r="Q8" s="27">
        <v>44.89</v>
      </c>
      <c r="R8" s="28">
        <f t="shared" si="6"/>
        <v>35.911999999999999</v>
      </c>
      <c r="S8" s="16"/>
      <c r="T8" s="17"/>
      <c r="U8" s="50"/>
    </row>
    <row r="9" spans="1:24" s="2" customFormat="1" ht="13.5" x14ac:dyDescent="0.25">
      <c r="A9" s="64"/>
      <c r="B9" s="56"/>
      <c r="C9" s="19" t="s">
        <v>36</v>
      </c>
      <c r="D9" s="22" t="s">
        <v>22</v>
      </c>
      <c r="E9" s="24">
        <f t="shared" si="8"/>
        <v>12</v>
      </c>
      <c r="F9" s="21">
        <f t="shared" si="7"/>
        <v>5</v>
      </c>
      <c r="G9" s="22">
        <v>1</v>
      </c>
      <c r="H9" s="21">
        <f t="shared" si="0"/>
        <v>5</v>
      </c>
      <c r="I9" s="23">
        <f>3/60</f>
        <v>0.05</v>
      </c>
      <c r="J9" s="23">
        <f t="shared" si="4"/>
        <v>0.25</v>
      </c>
      <c r="K9" s="24">
        <f t="shared" si="9"/>
        <v>7</v>
      </c>
      <c r="L9" s="22">
        <v>1</v>
      </c>
      <c r="M9" s="21">
        <f t="shared" si="2"/>
        <v>7</v>
      </c>
      <c r="N9" s="25">
        <f t="shared" si="10"/>
        <v>3.3333333333333333E-2</v>
      </c>
      <c r="O9" s="25">
        <f t="shared" si="5"/>
        <v>0.23333333333333334</v>
      </c>
      <c r="P9" s="26">
        <f t="shared" si="3"/>
        <v>0.48333333333333334</v>
      </c>
      <c r="Q9" s="27">
        <v>44.89</v>
      </c>
      <c r="R9" s="28">
        <f t="shared" si="6"/>
        <v>21.696833333333334</v>
      </c>
      <c r="S9" s="16"/>
      <c r="T9" s="50"/>
      <c r="U9" s="50"/>
    </row>
    <row r="10" spans="1:24" s="2" customFormat="1" ht="13.5" x14ac:dyDescent="0.25">
      <c r="A10" s="64"/>
      <c r="B10" s="56"/>
      <c r="C10" s="19" t="s">
        <v>37</v>
      </c>
      <c r="D10" s="22" t="s">
        <v>22</v>
      </c>
      <c r="E10" s="24">
        <f t="shared" si="8"/>
        <v>7</v>
      </c>
      <c r="F10" s="21">
        <f t="shared" si="7"/>
        <v>3</v>
      </c>
      <c r="G10" s="22">
        <v>1</v>
      </c>
      <c r="H10" s="21">
        <f t="shared" si="0"/>
        <v>3</v>
      </c>
      <c r="I10" s="23">
        <f>3/60</f>
        <v>0.05</v>
      </c>
      <c r="J10" s="23">
        <f t="shared" si="4"/>
        <v>0.15000000000000002</v>
      </c>
      <c r="K10" s="24">
        <f t="shared" si="9"/>
        <v>4</v>
      </c>
      <c r="L10" s="22">
        <v>1</v>
      </c>
      <c r="M10" s="21">
        <f t="shared" si="2"/>
        <v>4</v>
      </c>
      <c r="N10" s="25">
        <f t="shared" si="10"/>
        <v>3.3333333333333333E-2</v>
      </c>
      <c r="O10" s="25">
        <f t="shared" si="5"/>
        <v>0.13333333333333333</v>
      </c>
      <c r="P10" s="26">
        <f t="shared" si="3"/>
        <v>0.28333333333333333</v>
      </c>
      <c r="Q10" s="27">
        <v>44.89</v>
      </c>
      <c r="R10" s="28">
        <f t="shared" si="6"/>
        <v>12.718833333333333</v>
      </c>
      <c r="S10" s="52"/>
      <c r="U10" s="50"/>
    </row>
    <row r="11" spans="1:24" s="2" customFormat="1" ht="27" customHeight="1" x14ac:dyDescent="0.25">
      <c r="A11" s="64"/>
      <c r="B11" s="56"/>
      <c r="C11" s="19" t="s">
        <v>38</v>
      </c>
      <c r="D11" s="22" t="s">
        <v>23</v>
      </c>
      <c r="E11" s="24">
        <f t="shared" si="8"/>
        <v>4</v>
      </c>
      <c r="F11" s="21">
        <f t="shared" si="7"/>
        <v>2</v>
      </c>
      <c r="G11" s="22">
        <v>1</v>
      </c>
      <c r="H11" s="21">
        <f t="shared" si="0"/>
        <v>2</v>
      </c>
      <c r="I11" s="29">
        <f>5/60</f>
        <v>8.3333333333333329E-2</v>
      </c>
      <c r="J11" s="29">
        <f t="shared" si="4"/>
        <v>0.16666666666666666</v>
      </c>
      <c r="K11" s="24">
        <f t="shared" ref="K11:K12" si="11">+E11-F11</f>
        <v>2</v>
      </c>
      <c r="L11" s="22">
        <v>1</v>
      </c>
      <c r="M11" s="21">
        <f t="shared" si="2"/>
        <v>2</v>
      </c>
      <c r="N11" s="25">
        <f t="shared" si="10"/>
        <v>3.3333333333333333E-2</v>
      </c>
      <c r="O11" s="25">
        <f t="shared" si="5"/>
        <v>6.6666666666666666E-2</v>
      </c>
      <c r="P11" s="26">
        <f t="shared" si="3"/>
        <v>0.23333333333333334</v>
      </c>
      <c r="Q11" s="27">
        <v>44.89</v>
      </c>
      <c r="R11" s="28">
        <f t="shared" si="6"/>
        <v>10.474333333333334</v>
      </c>
      <c r="S11" s="16"/>
      <c r="T11" s="50"/>
      <c r="U11" s="50"/>
    </row>
    <row r="12" spans="1:24" s="2" customFormat="1" ht="27.75" customHeight="1" x14ac:dyDescent="0.25">
      <c r="A12" s="64"/>
      <c r="B12" s="56"/>
      <c r="C12" s="19" t="s">
        <v>39</v>
      </c>
      <c r="D12" s="22" t="s">
        <v>23</v>
      </c>
      <c r="E12" s="24">
        <f t="shared" si="8"/>
        <v>2</v>
      </c>
      <c r="F12" s="21">
        <v>2</v>
      </c>
      <c r="G12" s="22">
        <v>1</v>
      </c>
      <c r="H12" s="21">
        <f t="shared" si="0"/>
        <v>2</v>
      </c>
      <c r="I12" s="29">
        <f>5/60</f>
        <v>8.3333333333333329E-2</v>
      </c>
      <c r="J12" s="29">
        <f t="shared" si="4"/>
        <v>0.16666666666666666</v>
      </c>
      <c r="K12" s="24">
        <f t="shared" si="11"/>
        <v>0</v>
      </c>
      <c r="L12" s="22">
        <v>0</v>
      </c>
      <c r="M12" s="21">
        <f t="shared" si="2"/>
        <v>0</v>
      </c>
      <c r="N12" s="25">
        <f t="shared" si="10"/>
        <v>3.3333333333333333E-2</v>
      </c>
      <c r="O12" s="25">
        <f t="shared" si="5"/>
        <v>0</v>
      </c>
      <c r="P12" s="26">
        <f t="shared" si="3"/>
        <v>0.16666666666666666</v>
      </c>
      <c r="Q12" s="27">
        <v>44.89</v>
      </c>
      <c r="R12" s="28">
        <f t="shared" si="6"/>
        <v>7.4816666666666665</v>
      </c>
      <c r="S12" s="51"/>
      <c r="T12" s="50"/>
      <c r="U12" s="50"/>
    </row>
    <row r="13" spans="1:24" s="2" customFormat="1" ht="13.5" x14ac:dyDescent="0.25">
      <c r="A13" s="64"/>
      <c r="B13" s="56"/>
      <c r="C13" s="19" t="s">
        <v>51</v>
      </c>
      <c r="D13" s="22" t="s">
        <v>24</v>
      </c>
      <c r="E13" s="30">
        <f>SUM(F6:F12)</f>
        <v>55</v>
      </c>
      <c r="F13" s="30">
        <f>SUM(F6:F12)</f>
        <v>55</v>
      </c>
      <c r="G13" s="22">
        <v>1</v>
      </c>
      <c r="H13" s="21">
        <f t="shared" si="0"/>
        <v>55</v>
      </c>
      <c r="I13" s="23">
        <f>3/60</f>
        <v>0.05</v>
      </c>
      <c r="J13" s="23">
        <f t="shared" si="4"/>
        <v>2.75</v>
      </c>
      <c r="K13" s="24">
        <f>F13-E13</f>
        <v>0</v>
      </c>
      <c r="L13" s="22">
        <v>0</v>
      </c>
      <c r="M13" s="21">
        <f t="shared" si="2"/>
        <v>0</v>
      </c>
      <c r="N13" s="25">
        <f t="shared" si="10"/>
        <v>3.3333333333333333E-2</v>
      </c>
      <c r="O13" s="25">
        <f t="shared" si="5"/>
        <v>0</v>
      </c>
      <c r="P13" s="26">
        <f t="shared" si="3"/>
        <v>2.75</v>
      </c>
      <c r="Q13" s="27">
        <v>44.89</v>
      </c>
      <c r="R13" s="28">
        <f t="shared" si="6"/>
        <v>123.44750000000001</v>
      </c>
      <c r="S13" s="12"/>
      <c r="T13" s="13"/>
    </row>
    <row r="14" spans="1:24" s="2" customFormat="1" ht="13.5" x14ac:dyDescent="0.25">
      <c r="A14" s="64"/>
      <c r="B14" s="56"/>
      <c r="C14" s="19" t="s">
        <v>58</v>
      </c>
      <c r="D14" s="22" t="s">
        <v>25</v>
      </c>
      <c r="E14" s="24">
        <f>SUM(F6:F12)</f>
        <v>55</v>
      </c>
      <c r="F14" s="24">
        <f>E14</f>
        <v>55</v>
      </c>
      <c r="G14" s="22">
        <v>1</v>
      </c>
      <c r="H14" s="21">
        <f t="shared" si="0"/>
        <v>55</v>
      </c>
      <c r="I14" s="23">
        <v>8.3000000000000004E-2</v>
      </c>
      <c r="J14" s="23">
        <f t="shared" si="4"/>
        <v>4.5650000000000004</v>
      </c>
      <c r="K14" s="24">
        <f>F14-E14</f>
        <v>0</v>
      </c>
      <c r="L14" s="22">
        <v>0</v>
      </c>
      <c r="M14" s="21">
        <f t="shared" si="2"/>
        <v>0</v>
      </c>
      <c r="N14" s="31">
        <f t="shared" si="10"/>
        <v>3.3333333333333333E-2</v>
      </c>
      <c r="O14" s="23">
        <f t="shared" si="5"/>
        <v>0</v>
      </c>
      <c r="P14" s="26">
        <f t="shared" si="3"/>
        <v>4.5650000000000004</v>
      </c>
      <c r="Q14" s="27">
        <v>44.89</v>
      </c>
      <c r="R14" s="28">
        <f t="shared" si="6"/>
        <v>204.92285000000001</v>
      </c>
      <c r="S14" s="12"/>
      <c r="T14" s="13"/>
    </row>
    <row r="15" spans="1:24" s="2" customFormat="1" ht="13.5" x14ac:dyDescent="0.25">
      <c r="A15" s="64"/>
      <c r="B15" s="56" t="s">
        <v>18</v>
      </c>
      <c r="C15" s="19" t="s">
        <v>13</v>
      </c>
      <c r="D15" s="20" t="s">
        <v>32</v>
      </c>
      <c r="E15" s="21">
        <v>5</v>
      </c>
      <c r="F15" s="21">
        <v>5</v>
      </c>
      <c r="G15" s="22">
        <v>1</v>
      </c>
      <c r="H15" s="21">
        <f t="shared" si="0"/>
        <v>5</v>
      </c>
      <c r="I15" s="23">
        <v>3</v>
      </c>
      <c r="J15" s="23">
        <f t="shared" ref="J15:J25" si="12">+H15*I15</f>
        <v>15</v>
      </c>
      <c r="K15" s="21">
        <v>0</v>
      </c>
      <c r="L15" s="22">
        <v>0</v>
      </c>
      <c r="M15" s="21">
        <f t="shared" si="2"/>
        <v>0</v>
      </c>
      <c r="N15" s="31">
        <v>0.05</v>
      </c>
      <c r="O15" s="21">
        <f t="shared" si="5"/>
        <v>0</v>
      </c>
      <c r="P15" s="26">
        <f>+O15+J15</f>
        <v>15</v>
      </c>
      <c r="Q15" s="27">
        <v>46.44</v>
      </c>
      <c r="R15" s="28">
        <f t="shared" si="6"/>
        <v>696.59999999999991</v>
      </c>
      <c r="S15" s="10"/>
      <c r="T15" s="13"/>
      <c r="X15" s="54"/>
    </row>
    <row r="16" spans="1:24" s="2" customFormat="1" ht="27" customHeight="1" x14ac:dyDescent="0.25">
      <c r="A16" s="64"/>
      <c r="B16" s="56"/>
      <c r="C16" s="19" t="s">
        <v>42</v>
      </c>
      <c r="D16" s="22" t="s">
        <v>57</v>
      </c>
      <c r="E16" s="24">
        <v>2188</v>
      </c>
      <c r="F16" s="24">
        <v>1750</v>
      </c>
      <c r="G16" s="22">
        <v>1</v>
      </c>
      <c r="H16" s="32">
        <f t="shared" si="0"/>
        <v>1750</v>
      </c>
      <c r="I16" s="23">
        <v>2</v>
      </c>
      <c r="J16" s="32">
        <f t="shared" si="12"/>
        <v>3500</v>
      </c>
      <c r="K16" s="24">
        <f>E16-F16</f>
        <v>438</v>
      </c>
      <c r="L16" s="22">
        <v>1</v>
      </c>
      <c r="M16" s="32">
        <f t="shared" si="2"/>
        <v>438</v>
      </c>
      <c r="N16" s="29">
        <f>5/60</f>
        <v>8.3333333333333329E-2</v>
      </c>
      <c r="O16" s="33">
        <f t="shared" ref="O16:O25" si="13">+N16*M16</f>
        <v>36.5</v>
      </c>
      <c r="P16" s="34">
        <f t="shared" ref="P16" si="14">+O16+J16</f>
        <v>3536.5</v>
      </c>
      <c r="Q16" s="27">
        <v>46.44</v>
      </c>
      <c r="R16" s="28">
        <f t="shared" si="6"/>
        <v>164235.06</v>
      </c>
      <c r="S16" s="14"/>
      <c r="T16" s="13"/>
    </row>
    <row r="17" spans="1:20" s="2" customFormat="1" ht="13.5" x14ac:dyDescent="0.25">
      <c r="A17" s="64"/>
      <c r="B17" s="56"/>
      <c r="C17" s="19" t="s">
        <v>40</v>
      </c>
      <c r="D17" s="22" t="s">
        <v>26</v>
      </c>
      <c r="E17" s="24">
        <v>2188</v>
      </c>
      <c r="F17" s="24">
        <f>ROUND(E17*0.3,0)</f>
        <v>656</v>
      </c>
      <c r="G17" s="22">
        <v>1</v>
      </c>
      <c r="H17" s="32">
        <f t="shared" si="0"/>
        <v>656</v>
      </c>
      <c r="I17" s="25">
        <f>3/60</f>
        <v>0.05</v>
      </c>
      <c r="J17" s="33">
        <f t="shared" si="12"/>
        <v>32.800000000000004</v>
      </c>
      <c r="K17" s="24">
        <f t="shared" ref="K17:K24" si="15">E17-F17</f>
        <v>1532</v>
      </c>
      <c r="L17" s="22">
        <v>1</v>
      </c>
      <c r="M17" s="32">
        <f t="shared" si="2"/>
        <v>1532</v>
      </c>
      <c r="N17" s="25">
        <f>2/60</f>
        <v>3.3333333333333333E-2</v>
      </c>
      <c r="O17" s="33">
        <f t="shared" si="13"/>
        <v>51.066666666666663</v>
      </c>
      <c r="P17" s="26">
        <f>+O17+J17</f>
        <v>83.866666666666674</v>
      </c>
      <c r="Q17" s="27">
        <v>46.44</v>
      </c>
      <c r="R17" s="28">
        <f t="shared" si="6"/>
        <v>3894.768</v>
      </c>
      <c r="S17" s="12"/>
      <c r="T17" s="13"/>
    </row>
    <row r="18" spans="1:20" s="2" customFormat="1" ht="13.5" x14ac:dyDescent="0.25">
      <c r="A18" s="64"/>
      <c r="B18" s="56"/>
      <c r="C18" s="19" t="s">
        <v>43</v>
      </c>
      <c r="D18" s="22" t="s">
        <v>27</v>
      </c>
      <c r="E18" s="24">
        <f>K17</f>
        <v>1532</v>
      </c>
      <c r="F18" s="24">
        <f>ROUND(E18*0.25,0)</f>
        <v>383</v>
      </c>
      <c r="G18" s="22">
        <v>1</v>
      </c>
      <c r="H18" s="32">
        <f t="shared" si="0"/>
        <v>383</v>
      </c>
      <c r="I18" s="25">
        <f>3/60</f>
        <v>0.05</v>
      </c>
      <c r="J18" s="33">
        <f t="shared" si="12"/>
        <v>19.150000000000002</v>
      </c>
      <c r="K18" s="24">
        <f t="shared" si="15"/>
        <v>1149</v>
      </c>
      <c r="L18" s="22">
        <v>1</v>
      </c>
      <c r="M18" s="32">
        <f t="shared" si="2"/>
        <v>1149</v>
      </c>
      <c r="N18" s="25">
        <f t="shared" ref="N18:N25" si="16">2/60</f>
        <v>3.3333333333333333E-2</v>
      </c>
      <c r="O18" s="33">
        <f t="shared" si="13"/>
        <v>38.299999999999997</v>
      </c>
      <c r="P18" s="26">
        <f>+O18+J18</f>
        <v>57.45</v>
      </c>
      <c r="Q18" s="27">
        <v>46.44</v>
      </c>
      <c r="R18" s="28">
        <f t="shared" si="6"/>
        <v>2667.9780000000001</v>
      </c>
      <c r="S18" s="12"/>
      <c r="T18" s="13"/>
    </row>
    <row r="19" spans="1:20" s="2" customFormat="1" ht="27" customHeight="1" x14ac:dyDescent="0.25">
      <c r="A19" s="64"/>
      <c r="B19" s="56"/>
      <c r="C19" s="19" t="s">
        <v>44</v>
      </c>
      <c r="D19" s="22" t="s">
        <v>28</v>
      </c>
      <c r="E19" s="24">
        <f>K18</f>
        <v>1149</v>
      </c>
      <c r="F19" s="24">
        <f>ROUND(E19*0.25,0)</f>
        <v>287</v>
      </c>
      <c r="G19" s="22">
        <v>1</v>
      </c>
      <c r="H19" s="32">
        <f t="shared" si="0"/>
        <v>287</v>
      </c>
      <c r="I19" s="25">
        <f>3/60</f>
        <v>0.05</v>
      </c>
      <c r="J19" s="33">
        <f t="shared" si="12"/>
        <v>14.350000000000001</v>
      </c>
      <c r="K19" s="24">
        <f t="shared" si="15"/>
        <v>862</v>
      </c>
      <c r="L19" s="22">
        <v>1</v>
      </c>
      <c r="M19" s="32">
        <f t="shared" si="2"/>
        <v>862</v>
      </c>
      <c r="N19" s="25">
        <f t="shared" si="16"/>
        <v>3.3333333333333333E-2</v>
      </c>
      <c r="O19" s="33">
        <f t="shared" si="13"/>
        <v>28.733333333333334</v>
      </c>
      <c r="P19" s="26">
        <f t="shared" ref="P19:P25" si="17">+O19+J19</f>
        <v>43.083333333333336</v>
      </c>
      <c r="Q19" s="27">
        <v>46.44</v>
      </c>
      <c r="R19" s="28">
        <f t="shared" si="6"/>
        <v>2000.79</v>
      </c>
      <c r="S19" s="16"/>
      <c r="T19" s="17"/>
    </row>
    <row r="20" spans="1:20" s="2" customFormat="1" ht="30.75" customHeight="1" x14ac:dyDescent="0.25">
      <c r="A20" s="64"/>
      <c r="B20" s="56"/>
      <c r="C20" s="19" t="s">
        <v>45</v>
      </c>
      <c r="D20" s="22" t="s">
        <v>28</v>
      </c>
      <c r="E20" s="24">
        <f t="shared" ref="E20:E24" si="18">K19</f>
        <v>862</v>
      </c>
      <c r="F20" s="24">
        <f>ROUND(E20*0.15,0)</f>
        <v>129</v>
      </c>
      <c r="G20" s="22">
        <v>1</v>
      </c>
      <c r="H20" s="32">
        <f t="shared" si="0"/>
        <v>129</v>
      </c>
      <c r="I20" s="25">
        <v>0.05</v>
      </c>
      <c r="J20" s="33">
        <f t="shared" si="12"/>
        <v>6.45</v>
      </c>
      <c r="K20" s="24">
        <f t="shared" si="15"/>
        <v>733</v>
      </c>
      <c r="L20" s="22">
        <v>1</v>
      </c>
      <c r="M20" s="32">
        <f t="shared" si="2"/>
        <v>733</v>
      </c>
      <c r="N20" s="25">
        <f t="shared" si="16"/>
        <v>3.3333333333333333E-2</v>
      </c>
      <c r="O20" s="33">
        <f t="shared" si="13"/>
        <v>24.433333333333334</v>
      </c>
      <c r="P20" s="26">
        <f t="shared" si="17"/>
        <v>30.883333333333333</v>
      </c>
      <c r="Q20" s="27">
        <v>46.44</v>
      </c>
      <c r="R20" s="28">
        <f t="shared" si="6"/>
        <v>1434.222</v>
      </c>
      <c r="S20" s="12"/>
      <c r="T20" s="13"/>
    </row>
    <row r="21" spans="1:20" s="2" customFormat="1" ht="28.5" customHeight="1" x14ac:dyDescent="0.25">
      <c r="A21" s="64"/>
      <c r="B21" s="56"/>
      <c r="C21" s="19" t="s">
        <v>46</v>
      </c>
      <c r="D21" s="22" t="s">
        <v>28</v>
      </c>
      <c r="E21" s="24">
        <f t="shared" si="18"/>
        <v>733</v>
      </c>
      <c r="F21" s="24">
        <f>ROUND(E21*0.15,0)</f>
        <v>110</v>
      </c>
      <c r="G21" s="22">
        <v>1</v>
      </c>
      <c r="H21" s="32">
        <f t="shared" si="0"/>
        <v>110</v>
      </c>
      <c r="I21" s="25">
        <v>0.05</v>
      </c>
      <c r="J21" s="33">
        <f t="shared" si="12"/>
        <v>5.5</v>
      </c>
      <c r="K21" s="24">
        <f t="shared" si="15"/>
        <v>623</v>
      </c>
      <c r="L21" s="22">
        <v>1</v>
      </c>
      <c r="M21" s="32">
        <f t="shared" si="2"/>
        <v>623</v>
      </c>
      <c r="N21" s="25">
        <f t="shared" si="16"/>
        <v>3.3333333333333333E-2</v>
      </c>
      <c r="O21" s="33">
        <f t="shared" si="13"/>
        <v>20.766666666666666</v>
      </c>
      <c r="P21" s="26">
        <f t="shared" si="17"/>
        <v>26.266666666666666</v>
      </c>
      <c r="Q21" s="27">
        <v>46.44</v>
      </c>
      <c r="R21" s="28">
        <f t="shared" si="6"/>
        <v>1219.8239999999998</v>
      </c>
      <c r="S21" s="12"/>
      <c r="T21" s="13"/>
    </row>
    <row r="22" spans="1:20" s="4" customFormat="1" ht="27.75" customHeight="1" x14ac:dyDescent="0.25">
      <c r="A22" s="64"/>
      <c r="B22" s="56"/>
      <c r="C22" s="19" t="s">
        <v>47</v>
      </c>
      <c r="D22" s="22" t="s">
        <v>29</v>
      </c>
      <c r="E22" s="24">
        <f t="shared" si="18"/>
        <v>623</v>
      </c>
      <c r="F22" s="24">
        <f>ROUND(E22*0.15,0)</f>
        <v>93</v>
      </c>
      <c r="G22" s="22">
        <v>1</v>
      </c>
      <c r="H22" s="32">
        <f t="shared" si="0"/>
        <v>93</v>
      </c>
      <c r="I22" s="29">
        <f>5/60</f>
        <v>8.3333333333333329E-2</v>
      </c>
      <c r="J22" s="33">
        <f t="shared" si="12"/>
        <v>7.75</v>
      </c>
      <c r="K22" s="24">
        <f t="shared" si="15"/>
        <v>530</v>
      </c>
      <c r="L22" s="22">
        <v>1</v>
      </c>
      <c r="M22" s="32">
        <f t="shared" si="2"/>
        <v>530</v>
      </c>
      <c r="N22" s="25">
        <f t="shared" si="16"/>
        <v>3.3333333333333333E-2</v>
      </c>
      <c r="O22" s="33">
        <f t="shared" si="13"/>
        <v>17.666666666666668</v>
      </c>
      <c r="P22" s="26">
        <f t="shared" si="17"/>
        <v>25.416666666666668</v>
      </c>
      <c r="Q22" s="27">
        <v>46.44</v>
      </c>
      <c r="R22" s="28">
        <f t="shared" si="6"/>
        <v>1180.3499999999999</v>
      </c>
      <c r="S22" s="12"/>
      <c r="T22" s="12"/>
    </row>
    <row r="23" spans="1:20" s="2" customFormat="1" ht="25.5" customHeight="1" x14ac:dyDescent="0.25">
      <c r="A23" s="64"/>
      <c r="B23" s="56"/>
      <c r="C23" s="19" t="s">
        <v>48</v>
      </c>
      <c r="D23" s="22" t="s">
        <v>29</v>
      </c>
      <c r="E23" s="24">
        <f t="shared" si="18"/>
        <v>530</v>
      </c>
      <c r="F23" s="24">
        <f>ROUND(E23*0.1,0)</f>
        <v>53</v>
      </c>
      <c r="G23" s="22">
        <v>1</v>
      </c>
      <c r="H23" s="32">
        <f t="shared" si="0"/>
        <v>53</v>
      </c>
      <c r="I23" s="29">
        <f>5/60</f>
        <v>8.3333333333333329E-2</v>
      </c>
      <c r="J23" s="33">
        <f t="shared" si="12"/>
        <v>4.4166666666666661</v>
      </c>
      <c r="K23" s="24">
        <f t="shared" si="15"/>
        <v>477</v>
      </c>
      <c r="L23" s="22">
        <v>1</v>
      </c>
      <c r="M23" s="32">
        <f t="shared" si="2"/>
        <v>477</v>
      </c>
      <c r="N23" s="25">
        <f t="shared" si="16"/>
        <v>3.3333333333333333E-2</v>
      </c>
      <c r="O23" s="33">
        <f t="shared" si="13"/>
        <v>15.9</v>
      </c>
      <c r="P23" s="26">
        <f t="shared" si="17"/>
        <v>20.316666666666666</v>
      </c>
      <c r="Q23" s="27">
        <v>46.44</v>
      </c>
      <c r="R23" s="28">
        <f t="shared" si="6"/>
        <v>943.50599999999997</v>
      </c>
      <c r="S23" s="12"/>
      <c r="T23" s="13"/>
    </row>
    <row r="24" spans="1:20" s="2" customFormat="1" ht="13.5" x14ac:dyDescent="0.25">
      <c r="A24" s="64"/>
      <c r="B24" s="56"/>
      <c r="C24" s="19" t="s">
        <v>49</v>
      </c>
      <c r="D24" s="22" t="s">
        <v>29</v>
      </c>
      <c r="E24" s="24">
        <f t="shared" si="18"/>
        <v>477</v>
      </c>
      <c r="F24" s="24">
        <v>39</v>
      </c>
      <c r="G24" s="22">
        <v>1</v>
      </c>
      <c r="H24" s="32">
        <f t="shared" si="0"/>
        <v>39</v>
      </c>
      <c r="I24" s="29">
        <f>5/60</f>
        <v>8.3333333333333329E-2</v>
      </c>
      <c r="J24" s="33">
        <f t="shared" si="12"/>
        <v>3.25</v>
      </c>
      <c r="K24" s="24">
        <f t="shared" si="15"/>
        <v>438</v>
      </c>
      <c r="L24" s="22">
        <v>1</v>
      </c>
      <c r="M24" s="32">
        <f t="shared" si="2"/>
        <v>438</v>
      </c>
      <c r="N24" s="25">
        <f t="shared" si="16"/>
        <v>3.3333333333333333E-2</v>
      </c>
      <c r="O24" s="33">
        <f t="shared" si="13"/>
        <v>14.6</v>
      </c>
      <c r="P24" s="26">
        <f t="shared" si="17"/>
        <v>17.850000000000001</v>
      </c>
      <c r="Q24" s="27">
        <v>46.44</v>
      </c>
      <c r="R24" s="28">
        <f t="shared" si="6"/>
        <v>828.95400000000006</v>
      </c>
      <c r="S24" s="10">
        <f>SUM(P15:P25)</f>
        <v>3944.1333333333332</v>
      </c>
      <c r="T24" s="11">
        <f>S24*Q24</f>
        <v>183165.552</v>
      </c>
    </row>
    <row r="25" spans="1:20" s="5" customFormat="1" ht="13.5" x14ac:dyDescent="0.25">
      <c r="A25" s="65"/>
      <c r="B25" s="56"/>
      <c r="C25" s="19" t="s">
        <v>50</v>
      </c>
      <c r="D25" s="22" t="s">
        <v>30</v>
      </c>
      <c r="E25" s="30">
        <f>SUM(F17:F24)</f>
        <v>1750</v>
      </c>
      <c r="F25" s="30">
        <f>E25</f>
        <v>1750</v>
      </c>
      <c r="G25" s="22">
        <v>1</v>
      </c>
      <c r="H25" s="32">
        <f>+F25*G25</f>
        <v>1750</v>
      </c>
      <c r="I25" s="25">
        <f>3/60</f>
        <v>0.05</v>
      </c>
      <c r="J25" s="33">
        <f t="shared" si="12"/>
        <v>87.5</v>
      </c>
      <c r="K25" s="24">
        <v>0</v>
      </c>
      <c r="L25" s="22">
        <v>0</v>
      </c>
      <c r="M25" s="32">
        <f t="shared" si="2"/>
        <v>0</v>
      </c>
      <c r="N25" s="25">
        <f t="shared" si="16"/>
        <v>3.3333333333333333E-2</v>
      </c>
      <c r="O25" s="33">
        <f t="shared" si="13"/>
        <v>0</v>
      </c>
      <c r="P25" s="26">
        <f t="shared" si="17"/>
        <v>87.5</v>
      </c>
      <c r="Q25" s="27">
        <v>46.44</v>
      </c>
      <c r="R25" s="28">
        <f t="shared" si="6"/>
        <v>4063.5</v>
      </c>
      <c r="S25" s="6"/>
    </row>
    <row r="26" spans="1:20" s="2" customFormat="1" ht="15" customHeight="1" x14ac:dyDescent="0.25">
      <c r="A26" s="66" t="s">
        <v>55</v>
      </c>
      <c r="B26" s="67"/>
      <c r="C26" s="68"/>
      <c r="D26" s="43"/>
      <c r="E26" s="44">
        <f>E5+E15+E16</f>
        <v>2248</v>
      </c>
      <c r="F26" s="44">
        <f>F5+F15+F16</f>
        <v>1810</v>
      </c>
      <c r="G26" s="45">
        <f>H26/F26</f>
        <v>3.0259668508287292</v>
      </c>
      <c r="H26" s="44">
        <f>SUM(H4:H25)</f>
        <v>5477</v>
      </c>
      <c r="I26" s="46">
        <f>+J26/H26</f>
        <v>0.69789392002921302</v>
      </c>
      <c r="J26" s="47">
        <f>SUM(J4:J25)</f>
        <v>3822.3649999999998</v>
      </c>
      <c r="K26" s="44">
        <f>K5+K16</f>
        <v>438</v>
      </c>
      <c r="L26" s="45">
        <f>M26/K26</f>
        <v>15.662100456621005</v>
      </c>
      <c r="M26" s="44">
        <f>SUM(M4:M25)</f>
        <v>6860</v>
      </c>
      <c r="N26" s="46">
        <f>+O26/M26</f>
        <v>3.6525753158406213E-2</v>
      </c>
      <c r="O26" s="47">
        <f>SUM(O4:O25)</f>
        <v>250.56666666666663</v>
      </c>
      <c r="P26" s="47">
        <f>SUM(P4:P25)</f>
        <v>4072.9316666666664</v>
      </c>
      <c r="Q26" s="48"/>
      <c r="R26" s="49">
        <f>SUM(R4:R25)</f>
        <v>188947.30918333336</v>
      </c>
      <c r="S26" s="4"/>
    </row>
    <row r="27" spans="1:20" s="37" customFormat="1" ht="13.5" x14ac:dyDescent="0.25">
      <c r="A27" s="61" t="s">
        <v>53</v>
      </c>
      <c r="B27" s="62"/>
      <c r="C27" s="62"/>
      <c r="D27" s="62"/>
      <c r="E27" s="62"/>
      <c r="F27" s="62"/>
      <c r="G27" s="38"/>
      <c r="H27" s="39"/>
      <c r="I27" s="38"/>
      <c r="J27" s="40"/>
      <c r="K27" s="41"/>
      <c r="L27" s="38"/>
      <c r="M27" s="41"/>
      <c r="N27" s="38"/>
      <c r="O27" s="40"/>
      <c r="P27" s="69"/>
      <c r="Q27" s="70"/>
      <c r="R27" s="42">
        <f>R26*0.33</f>
        <v>62352.612030500015</v>
      </c>
    </row>
    <row r="28" spans="1:20" s="37" customFormat="1" ht="13.5" x14ac:dyDescent="0.25">
      <c r="A28" s="61" t="s">
        <v>54</v>
      </c>
      <c r="B28" s="62"/>
      <c r="C28" s="62"/>
      <c r="D28" s="62"/>
      <c r="E28" s="62"/>
      <c r="F28" s="62"/>
      <c r="G28" s="38"/>
      <c r="H28" s="39"/>
      <c r="I28" s="38"/>
      <c r="J28" s="40"/>
      <c r="K28" s="41"/>
      <c r="L28" s="38"/>
      <c r="M28" s="41"/>
      <c r="N28" s="38"/>
      <c r="O28" s="40"/>
      <c r="P28" s="69"/>
      <c r="Q28" s="70"/>
      <c r="R28" s="42">
        <f>R26+R27</f>
        <v>251299.92121383338</v>
      </c>
    </row>
    <row r="29" spans="1:20" ht="80.25" customHeight="1" x14ac:dyDescent="0.2">
      <c r="B29" s="55" t="s">
        <v>52</v>
      </c>
      <c r="C29" s="55"/>
      <c r="D29" s="55"/>
      <c r="E29" s="55"/>
      <c r="F29" s="55"/>
      <c r="G29" s="55"/>
      <c r="H29" s="55"/>
      <c r="I29" s="55"/>
      <c r="J29" s="55"/>
      <c r="K29" s="55"/>
      <c r="L29" s="55"/>
      <c r="M29" s="55"/>
      <c r="N29" s="55"/>
      <c r="O29" s="55"/>
      <c r="P29" s="55"/>
      <c r="Q29" s="55"/>
      <c r="R29" s="55"/>
    </row>
    <row r="30" spans="1:20" x14ac:dyDescent="0.2">
      <c r="B30" s="55"/>
      <c r="C30" s="55"/>
      <c r="D30" s="55"/>
      <c r="E30" s="55"/>
      <c r="F30" s="55"/>
      <c r="G30" s="55"/>
      <c r="H30" s="55"/>
      <c r="I30" s="55"/>
      <c r="J30" s="55"/>
      <c r="K30" s="55"/>
      <c r="L30" s="55"/>
      <c r="M30" s="55"/>
      <c r="N30" s="55"/>
      <c r="O30" s="55"/>
      <c r="P30" s="55"/>
      <c r="Q30" s="55"/>
      <c r="R30" s="55"/>
    </row>
    <row r="31" spans="1:20" ht="15.75" x14ac:dyDescent="0.25">
      <c r="B31" s="36"/>
    </row>
  </sheetData>
  <mergeCells count="13">
    <mergeCell ref="B29:R30"/>
    <mergeCell ref="K2:O2"/>
    <mergeCell ref="P2:R2"/>
    <mergeCell ref="B4:B14"/>
    <mergeCell ref="B15:B25"/>
    <mergeCell ref="F2:J2"/>
    <mergeCell ref="A2:E2"/>
    <mergeCell ref="A27:F27"/>
    <mergeCell ref="A28:F28"/>
    <mergeCell ref="A3:A25"/>
    <mergeCell ref="A26:C26"/>
    <mergeCell ref="P27:Q27"/>
    <mergeCell ref="P28:Q28"/>
  </mergeCells>
  <phoneticPr fontId="4" type="noConversion"/>
  <pageMargins left="0.7" right="0.7" top="0.75" bottom="0.75" header="0.3" footer="0.3"/>
  <pageSetup scale="72" fitToHeight="0" orientation="landscape" r:id="rId1"/>
  <headerFooter>
    <oddFooter>&amp;L&amp;"Calibri,Regular"&amp;K000000Appendix G. Table of Estimated Burdens</oddFooter>
  </headerFooter>
  <ignoredErrors>
    <ignoredError sqref="H26:I26 M26:N26 I22:I25 I17:I19"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f22d64924f543ce90505d41547d75c8 xmlns="8fd6c4aa-d60d-4a09-96b7-76b7e651ca5e">
      <Terms xmlns="http://schemas.microsoft.com/office/infopath/2007/PartnerControls">
        <TermInfo xmlns="http://schemas.microsoft.com/office/infopath/2007/PartnerControls">
          <TermName xmlns="http://schemas.microsoft.com/office/infopath/2007/PartnerControls">AG-3198-C-15-0008</TermName>
          <TermId xmlns="http://schemas.microsoft.com/office/infopath/2007/PartnerControls">ebad3742-e67d-4561-a4ab-136a4f32ac9c</TermId>
        </TermInfo>
      </Terms>
    </nf22d64924f543ce90505d41547d75c8>
    <b4d5a43b104e4d2e98fa4e5e7d0137e7 xmlns="8fd6c4aa-d60d-4a09-96b7-76b7e651ca5e">
      <Terms xmlns="http://schemas.microsoft.com/office/infopath/2007/PartnerControls">
        <TermInfo xmlns="http://schemas.microsoft.com/office/infopath/2007/PartnerControls">
          <TermName xmlns="http://schemas.microsoft.com/office/infopath/2007/PartnerControls">Food and Nutrition Service</TermName>
          <TermId xmlns="http://schemas.microsoft.com/office/infopath/2007/PartnerControls">5a51cafa-b9cc-47a4-890f-b67c138308d7</TermId>
        </TermInfo>
      </Terms>
    </b4d5a43b104e4d2e98fa4e5e7d0137e7>
    <TaxCatchAll xmlns="8fd6c4aa-d60d-4a09-96b7-76b7e651ca5e">
      <Value>1</Value>
      <Value>3</Value>
    </TaxCatchAll>
    <Task xmlns="fa4259ea-94e7-4d95-b87c-c9f6cdfb7f56"/>
    <CategoryDescription xmlns="http://schemas.microsoft.com/sharepoint.v3" xsi:nil="true"/>
    <Study_x0020_Year xmlns="fa4259ea-94e7-4d95-b87c-c9f6cdfb7f56">
      <Value>1</Value>
    </Study_x0020_Yea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1549F1138F244A916D3D93E515A197" ma:contentTypeVersion="24" ma:contentTypeDescription="Create a new document." ma:contentTypeScope="" ma:versionID="59d8e59f1dae317080361f1224a9ceee">
  <xsd:schema xmlns:xsd="http://www.w3.org/2001/XMLSchema" xmlns:xs="http://www.w3.org/2001/XMLSchema" xmlns:p="http://schemas.microsoft.com/office/2006/metadata/properties" xmlns:ns2="242c79f1-c2ae-469a-8a6b-bdb6b140ffd7" xmlns:ns4="8fd6c4aa-d60d-4a09-96b7-76b7e651ca5e" xmlns:ns5="fa4259ea-94e7-4d95-b87c-c9f6cdfb7f56" xmlns:ns6="http://schemas.microsoft.com/sharepoint.v3" targetNamespace="http://schemas.microsoft.com/office/2006/metadata/properties" ma:root="true" ma:fieldsID="b218121cddb60a2dc49ebfb9d89ca665" ns2:_="" ns4:_="" ns5:_="" ns6:_="">
    <xsd:import namespace="242c79f1-c2ae-469a-8a6b-bdb6b140ffd7"/>
    <xsd:import namespace="8fd6c4aa-d60d-4a09-96b7-76b7e651ca5e"/>
    <xsd:import namespace="fa4259ea-94e7-4d95-b87c-c9f6cdfb7f56"/>
    <xsd:import namespace="http://schemas.microsoft.com/sharepoint.v3"/>
    <xsd:element name="properties">
      <xsd:complexType>
        <xsd:sequence>
          <xsd:element name="documentManagement">
            <xsd:complexType>
              <xsd:all>
                <xsd:element ref="ns2:SharedWithUsers" minOccurs="0"/>
                <xsd:element ref="ns2:SharedWithDetails" minOccurs="0"/>
                <xsd:element ref="ns4:TaxCatchAll" minOccurs="0"/>
                <xsd:element ref="ns5:Study_x0020_Year" minOccurs="0"/>
                <xsd:element ref="ns4:b4d5a43b104e4d2e98fa4e5e7d0137e7" minOccurs="0"/>
                <xsd:element ref="ns4:nf22d64924f543ce90505d41547d75c8" minOccurs="0"/>
                <xsd:element ref="ns6:CategoryDescription" minOccurs="0"/>
                <xsd:element ref="ns5:Task" minOccurs="0"/>
                <xsd:element ref="ns2:LastSharedByUser" minOccurs="0"/>
                <xsd:element ref="ns2:LastSharedByTime" minOccurs="0"/>
                <xsd:element ref="ns5:MediaServiceMetadata" minOccurs="0"/>
                <xsd:element ref="ns5:MediaServiceFastMetadata" minOccurs="0"/>
                <xsd:element ref="ns5:MediaServiceAutoTags" minOccurs="0"/>
                <xsd:element ref="ns5:MediaServiceOCR" minOccurs="0"/>
                <xsd:element ref="ns5:MediaServiceEventHashCode" minOccurs="0"/>
                <xsd:element ref="ns5: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2c79f1-c2ae-469a-8a6b-bdb6b140ffd7"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9" nillable="true" ma:displayName="Last Shared By User" ma:description="" ma:internalName="LastSharedByUser" ma:readOnly="true">
      <xsd:simpleType>
        <xsd:restriction base="dms:Note">
          <xsd:maxLength value="255"/>
        </xsd:restriction>
      </xsd:simpleType>
    </xsd:element>
    <xsd:element name="LastSharedByTime" ma:index="20"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fd6c4aa-d60d-4a09-96b7-76b7e651ca5e"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9feffda3-1fdd-4d10-8568-80601d4d7d53}" ma:internalName="TaxCatchAll" ma:showField="CatchAllData" ma:web="22088e7c-88fa-40f6-88eb-a8b754a964ae">
      <xsd:complexType>
        <xsd:complexContent>
          <xsd:extension base="dms:MultiChoiceLookup">
            <xsd:sequence>
              <xsd:element name="Value" type="dms:Lookup" maxOccurs="unbounded" minOccurs="0" nillable="true"/>
            </xsd:sequence>
          </xsd:extension>
        </xsd:complexContent>
      </xsd:complexType>
    </xsd:element>
    <xsd:element name="b4d5a43b104e4d2e98fa4e5e7d0137e7" ma:index="14" nillable="true" ma:taxonomy="true" ma:internalName="b4d5a43b104e4d2e98fa4e5e7d0137e7" ma:taxonomyFieldName="Client" ma:displayName="Client" ma:indexed="true" ma:default="" ma:fieldId="{b4d5a43b-104e-4d2e-98fa-4e5e7d0137e7}" ma:sspId="40289b97-88f1-4b8b-82a7-a03da307d863" ma:termSetId="a28f65c2-9550-4855-a212-a69c3a00fe98" ma:anchorId="00000000-0000-0000-0000-000000000000" ma:open="false" ma:isKeyword="false">
      <xsd:complexType>
        <xsd:sequence>
          <xsd:element ref="pc:Terms" minOccurs="0" maxOccurs="1"/>
        </xsd:sequence>
      </xsd:complexType>
    </xsd:element>
    <xsd:element name="nf22d64924f543ce90505d41547d75c8" ma:index="16" nillable="true" ma:taxonomy="true" ma:internalName="nf22d64924f543ce90505d41547d75c8" ma:taxonomyFieldName="Contract_x0020__x0023_" ma:displayName="Contract Number" ma:indexed="true" ma:default="" ma:fieldId="{7f22d649-24f5-43ce-9050-5d41547d75c8}" ma:sspId="40289b97-88f1-4b8b-82a7-a03da307d863" ma:termSetId="117431c9-37fb-4c5c-a1fc-768ebe56a5e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a4259ea-94e7-4d95-b87c-c9f6cdfb7f56" elementFormDefault="qualified">
    <xsd:import namespace="http://schemas.microsoft.com/office/2006/documentManagement/types"/>
    <xsd:import namespace="http://schemas.microsoft.com/office/infopath/2007/PartnerControls"/>
    <xsd:element name="Study_x0020_Year" ma:index="12" nillable="true" ma:displayName="Study Year" ma:default="1" ma:internalName="Study_x0020_Year" ma:requiredMultiChoice="true">
      <xsd:complexType>
        <xsd:complexContent>
          <xsd:extension base="dms:MultiChoice">
            <xsd:sequence>
              <xsd:element name="Value" maxOccurs="unbounded" minOccurs="0" nillable="true">
                <xsd:simpleType>
                  <xsd:restriction base="dms:Choice">
                    <xsd:enumeration value="1"/>
                    <xsd:enumeration value="2"/>
                    <xsd:enumeration value="3"/>
                    <xsd:enumeration value="4"/>
                  </xsd:restriction>
                </xsd:simpleType>
              </xsd:element>
            </xsd:sequence>
          </xsd:extension>
        </xsd:complexContent>
      </xsd:complexType>
    </xsd:element>
    <xsd:element name="Task" ma:index="18" nillable="true" ma:displayName="Task" ma:list="{c1ad6fdd-5f2d-4c49-aaf9-0001ebd9169a}" ma:internalName="Task" ma:showField="Title">
      <xsd:complexType>
        <xsd:complexContent>
          <xsd:extension base="dms:MultiChoiceLookup">
            <xsd:sequence>
              <xsd:element name="Value" type="dms:Lookup" maxOccurs="unbounded" minOccurs="0" nillable="true"/>
            </xsd:sequence>
          </xsd:extension>
        </xsd:complexContent>
      </xsd:complexType>
    </xsd:element>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element name="MediaServiceAutoTags" ma:index="23" nillable="true" ma:displayName="MediaServiceAutoTags" ma:internalName="MediaServiceAutoTags" ma:readOnly="true">
      <xsd:simpleType>
        <xsd:restriction base="dms:Text"/>
      </xsd:simpleType>
    </xsd:element>
    <xsd:element name="MediaServiceOCR" ma:index="24" nillable="true" ma:displayName="MediaServiceOCR" ma:internalName="MediaServiceOCR" ma:readOnly="true">
      <xsd:simpleType>
        <xsd:restriction base="dms:Note">
          <xsd:maxLength value="255"/>
        </xsd:restriction>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GenerationTime" ma:index="26"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7" nillable="true" ma:displayName="Description" ma:internalName="CategoryDescriptio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0"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A691A4-6CC0-4D5B-8E4B-2BAB00A605C2}">
  <ds:schemaRefs>
    <ds:schemaRef ds:uri="8fd6c4aa-d60d-4a09-96b7-76b7e651ca5e"/>
    <ds:schemaRef ds:uri="http://purl.org/dc/elements/1.1/"/>
    <ds:schemaRef ds:uri="http://schemas.openxmlformats.org/package/2006/metadata/core-properties"/>
    <ds:schemaRef ds:uri="fa4259ea-94e7-4d95-b87c-c9f6cdfb7f56"/>
    <ds:schemaRef ds:uri="http://purl.org/dc/terms/"/>
    <ds:schemaRef ds:uri="http://schemas.microsoft.com/office/infopath/2007/PartnerControls"/>
    <ds:schemaRef ds:uri="http://schemas.microsoft.com/sharepoint.v3"/>
    <ds:schemaRef ds:uri="http://schemas.microsoft.com/office/2006/documentManagement/types"/>
    <ds:schemaRef ds:uri="242c79f1-c2ae-469a-8a6b-bdb6b140ffd7"/>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F2DC8840-817F-4A44-8439-0AC3605C843D}">
  <ds:schemaRefs>
    <ds:schemaRef ds:uri="http://schemas.microsoft.com/sharepoint/v3/contenttype/forms"/>
  </ds:schemaRefs>
</ds:datastoreItem>
</file>

<file path=customXml/itemProps3.xml><?xml version="1.0" encoding="utf-8"?>
<ds:datastoreItem xmlns:ds="http://schemas.openxmlformats.org/officeDocument/2006/customXml" ds:itemID="{ACCA969C-AA80-44F0-8676-70BA0A4C9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2c79f1-c2ae-469a-8a6b-bdb6b140ffd7"/>
    <ds:schemaRef ds:uri="8fd6c4aa-d60d-4a09-96b7-76b7e651ca5e"/>
    <ds:schemaRef ds:uri="fa4259ea-94e7-4d95-b87c-c9f6cdfb7f56"/>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Burden Table</vt:lpstr>
      <vt:lpstr>'Burden Table'!Print_Area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Morgan Miller, MPIA</dc:creator>
  <cp:lastModifiedBy>Sandberg, Christina - FNS</cp:lastModifiedBy>
  <cp:lastPrinted>2018-09-10T21:01:46Z</cp:lastPrinted>
  <dcterms:created xsi:type="dcterms:W3CDTF">2016-08-31T22:41:54Z</dcterms:created>
  <dcterms:modified xsi:type="dcterms:W3CDTF">2019-02-05T23:47:50Z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ient">
    <vt:lpwstr>1;#Food and Nutrition Service|5a51cafa-b9cc-47a4-890f-b67c138308d7</vt:lpwstr>
  </property>
  <property fmtid="{D5CDD505-2E9C-101B-9397-08002B2CF9AE}" pid="3" name="Contract #">
    <vt:lpwstr>3;#AG-3198-C-15-0008|ebad3742-e67d-4561-a4ab-136a4f32ac9c</vt:lpwstr>
  </property>
  <property fmtid="{D5CDD505-2E9C-101B-9397-08002B2CF9AE}" pid="4" name="ContentTypeId">
    <vt:lpwstr>0x010100D21549F1138F244A916D3D93E515A197</vt:lpwstr>
  </property>
</Properties>
</file>