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51196F13-6AD0-C1B8-E2B4-A1F9AE17003E}"/>
  <workbookPr codeName="ThisWorkbook"/>
  <mc:AlternateContent xmlns:mc="http://schemas.openxmlformats.org/markup-compatibility/2006">
    <mc:Choice Requires="x15">
      <x15ac:absPath xmlns:x15ac="http://schemas.microsoft.com/office/spreadsheetml/2010/11/ac" url="S:\OUI\OMB\1205-0430\2019\"/>
    </mc:Choice>
  </mc:AlternateContent>
  <workbookProtection workbookPassword="EBC7" lockStructure="1"/>
  <bookViews>
    <workbookView xWindow="80" yWindow="10" windowWidth="14180" windowHeight="7870" tabRatio="750"/>
  </bookViews>
  <sheets>
    <sheet name="STARTUP" sheetId="1" r:id="rId1"/>
    <sheet name="ACCT SUM" sheetId="2" r:id="rId2"/>
    <sheet name="DATA" sheetId="3" r:id="rId3"/>
    <sheet name="1-AST" sheetId="4" r:id="rId4"/>
    <sheet name="1-IC" sheetId="5" r:id="rId5"/>
    <sheet name="1-WK" sheetId="6" r:id="rId6"/>
    <sheet name="1-NMD" sheetId="7" r:id="rId7"/>
    <sheet name="1-APP" sheetId="8" r:id="rId8"/>
    <sheet name="1-WR" sheetId="9" r:id="rId9"/>
    <sheet name="1-TAX" sheetId="10" r:id="rId10"/>
    <sheet name="1-BPC" sheetId="11" r:id="rId11"/>
    <sheet name="1-UIP" sheetId="12" r:id="rId12"/>
    <sheet name="1-SUP" sheetId="13" r:id="rId13"/>
    <sheet name="1-UI" sheetId="14" r:id="rId14"/>
    <sheet name="1-RATES" sheetId="15" r:id="rId15"/>
    <sheet name="1-SUM-$" sheetId="16" r:id="rId16"/>
    <sheet name="2" sheetId="17" r:id="rId17"/>
    <sheet name="3" sheetId="18" r:id="rId18"/>
    <sheet name="4-IC" sheetId="19" r:id="rId19"/>
    <sheet name="4-WK" sheetId="20" r:id="rId20"/>
    <sheet name="4-NMD" sheetId="21" r:id="rId21"/>
    <sheet name="4-APP" sheetId="22" r:id="rId22"/>
    <sheet name="4-WR" sheetId="23" r:id="rId23"/>
    <sheet name="4-TAX" sheetId="24" r:id="rId24"/>
    <sheet name="5-LV" sheetId="25" r:id="rId25"/>
    <sheet name="5-MPU" sheetId="26" r:id="rId26"/>
    <sheet name="5-BPC" sheetId="27" r:id="rId27"/>
    <sheet name="5-UIP" sheetId="28" r:id="rId28"/>
    <sheet name="5-SUP" sheetId="29" r:id="rId29"/>
    <sheet name="5-AST" sheetId="30" r:id="rId30"/>
    <sheet name="5-SUM" sheetId="31" r:id="rId31"/>
    <sheet name="6" sheetId="33" r:id="rId32"/>
    <sheet name="6-IT" sheetId="40" r:id="rId33"/>
    <sheet name="6-BAL" sheetId="35" r:id="rId34"/>
    <sheet name="6-LIST" sheetId="36" state="hidden" r:id="rId35"/>
    <sheet name="6-Export" sheetId="37" state="hidden" r:id="rId36"/>
    <sheet name="7-Export" sheetId="38" state="hidden" r:id="rId37"/>
    <sheet name="CMM Notes" sheetId="39" state="hidden" r:id="rId38"/>
  </sheets>
  <definedNames>
    <definedName name="BudgetFY" localSheetId="10">'1-AST'!$A$6</definedName>
    <definedName name="BudgetFY" localSheetId="4">'1-AST'!$A$6</definedName>
    <definedName name="BudgetFY" localSheetId="6">'1-AST'!$A$6</definedName>
    <definedName name="BudgetFY" localSheetId="14">'1-AST'!$A$6</definedName>
    <definedName name="BudgetFY" localSheetId="15">'1-AST'!$A$6</definedName>
    <definedName name="BudgetFY" localSheetId="12">'1-AST'!$A$6</definedName>
    <definedName name="BudgetFY" localSheetId="9">'1-AST'!$A$6</definedName>
    <definedName name="BUDGETFY" localSheetId="13">STARTUP!$C$11</definedName>
    <definedName name="BudgetFY" localSheetId="11">'1-AST'!$A$6</definedName>
    <definedName name="BudgetFY" localSheetId="5">'1-AST'!$A$6</definedName>
    <definedName name="BudgetFY" localSheetId="8">'1-AST'!$A$6</definedName>
    <definedName name="BudgetFY" localSheetId="17">'1-AST'!$A$6</definedName>
    <definedName name="BudgetFY" localSheetId="21">'1-AST'!$A$6</definedName>
    <definedName name="BudgetFY" localSheetId="18">'1-AST'!$A$6</definedName>
    <definedName name="BudgetFY" localSheetId="20">'1-AST'!$A$6</definedName>
    <definedName name="BudgetFY" localSheetId="23">'1-AST'!$A$6</definedName>
    <definedName name="BudgetFY" localSheetId="19">'1-AST'!$A$6</definedName>
    <definedName name="BudgetFY" localSheetId="22">'1-AST'!$A$6</definedName>
    <definedName name="BudgetFY" localSheetId="29">'1-AST'!$A$6</definedName>
    <definedName name="BudgetFY" localSheetId="26">'1-AST'!$A$6</definedName>
    <definedName name="BudgetFY" localSheetId="25">'1-AST'!$A$6</definedName>
    <definedName name="BudgetFY" localSheetId="30">'1-AST'!$A$6</definedName>
    <definedName name="BudgetFY" localSheetId="28">'1-AST'!$A$6</definedName>
    <definedName name="BudgetFY" localSheetId="27">'1-AST'!$A$6</definedName>
    <definedName name="BUDGETFY">STARTUP!$C$11</definedName>
    <definedName name="CurrentFY" localSheetId="7">'1-AST'!$C$8</definedName>
    <definedName name="CurrentFY" localSheetId="10">'1-AST'!$C$8</definedName>
    <definedName name="CurrentFY" localSheetId="4">'1-AST'!$C$8</definedName>
    <definedName name="CurrentFY" localSheetId="6">'1-AST'!$C$8</definedName>
    <definedName name="CurrentFY" localSheetId="14">'1-AST'!$C$8</definedName>
    <definedName name="CurrentFY" localSheetId="15">'1-AST'!$C$8</definedName>
    <definedName name="CurrentFY" localSheetId="12">'1-AST'!$C$8</definedName>
    <definedName name="CurrentFY" localSheetId="9">'1-AST'!$C$8</definedName>
    <definedName name="CURRENTFY" localSheetId="13">STARTUP!$C$18</definedName>
    <definedName name="CurrentFY" localSheetId="11">'1-AST'!$C$8</definedName>
    <definedName name="CurrentFY" localSheetId="5">'1-AST'!$C$8</definedName>
    <definedName name="CurrentFY" localSheetId="8">'1-AST'!$C$8</definedName>
    <definedName name="CurrentFY" localSheetId="17">'1-AST'!$C$8</definedName>
    <definedName name="CurrentFY" localSheetId="21">'1-AST'!$C$8</definedName>
    <definedName name="CurrentFY" localSheetId="18">'1-AST'!$C$8</definedName>
    <definedName name="CurrentFY" localSheetId="20">'1-AST'!$C$8</definedName>
    <definedName name="CurrentFY" localSheetId="23">'1-AST'!$C$8</definedName>
    <definedName name="CurrentFY" localSheetId="19">'1-AST'!$C$8</definedName>
    <definedName name="CurrentFY" localSheetId="22">'1-AST'!$C$8</definedName>
    <definedName name="CurrentFY" localSheetId="29">'1-AST'!$C$8</definedName>
    <definedName name="CurrentFY" localSheetId="26">'1-AST'!$C$8</definedName>
    <definedName name="CurrentFY" localSheetId="25">'1-AST'!$C$8</definedName>
    <definedName name="CurrentFY" localSheetId="30">'1-AST'!$C$8</definedName>
    <definedName name="CurrentFY" localSheetId="28">'1-AST'!$C$8</definedName>
    <definedName name="CurrentFY" localSheetId="27">'1-AST'!$C$8</definedName>
    <definedName name="CURRENTFY">STARTUP!$C$18</definedName>
    <definedName name="GENERAL" localSheetId="32">#REF!</definedName>
    <definedName name="GENERAL">#REF!</definedName>
    <definedName name="MINUTES_PER_UNIT__MPU" localSheetId="32">#REF!</definedName>
    <definedName name="MINUTES_PER_UNIT__MPU">#REF!</definedName>
    <definedName name="NBRMONTHS" localSheetId="7">'1-AST'!#REF!</definedName>
    <definedName name="NBRMONTHS" localSheetId="10">'1-AST'!#REF!</definedName>
    <definedName name="NBRMONTHS" localSheetId="4">'1-AST'!#REF!</definedName>
    <definedName name="NBRMONTHS" localSheetId="6">'1-AST'!#REF!</definedName>
    <definedName name="NBRMONTHS" localSheetId="14">STARTUP!#REF!</definedName>
    <definedName name="NBRMONTHS" localSheetId="15">STARTUP!#REF!</definedName>
    <definedName name="NBRMONTHS" localSheetId="12">'1-AST'!#REF!</definedName>
    <definedName name="NBRMONTHS" localSheetId="9">'1-AST'!#REF!</definedName>
    <definedName name="NBRMONTHS" localSheetId="13">STARTUP!#REF!</definedName>
    <definedName name="NBRMONTHS" localSheetId="11">'1-AST'!#REF!</definedName>
    <definedName name="NBRMONTHS" localSheetId="8">'1-AST'!#REF!</definedName>
    <definedName name="NBRMONTHS" localSheetId="26">STARTUP!#REF!</definedName>
    <definedName name="NBRMONTHS" localSheetId="24">STARTUP!#REF!</definedName>
    <definedName name="NBRMONTHS" localSheetId="27">STARTUP!#REF!</definedName>
    <definedName name="NBRMONTHS" localSheetId="32">STARTUP!#REF!</definedName>
    <definedName name="NBRMONTHS" localSheetId="1">STARTUP!#REF!</definedName>
    <definedName name="NBRMONTHS" localSheetId="2">STARTUP!#REF!</definedName>
    <definedName name="NBRMONTHS">STARTUP!#REF!</definedName>
    <definedName name="NextFY" localSheetId="7">'1-AST'!$D$8</definedName>
    <definedName name="NextFY" localSheetId="10">'1-AST'!$D$8</definedName>
    <definedName name="NextFY" localSheetId="4">'1-AST'!$D$8</definedName>
    <definedName name="NextFY" localSheetId="6">'1-AST'!$D$8</definedName>
    <definedName name="NextFY" localSheetId="14">'1-AST'!$D$8</definedName>
    <definedName name="NextFY" localSheetId="15">'1-AST'!$D$8</definedName>
    <definedName name="NextFY" localSheetId="12">'1-AST'!$D$8</definedName>
    <definedName name="NextFY" localSheetId="9">'1-AST'!$D$8</definedName>
    <definedName name="NEXTFY" localSheetId="13">STARTUP!$C$21</definedName>
    <definedName name="NextFY" localSheetId="11">'1-AST'!$D$8</definedName>
    <definedName name="NextFY" localSheetId="5">'1-AST'!$D$8</definedName>
    <definedName name="NextFY" localSheetId="8">'1-AST'!$D$8</definedName>
    <definedName name="NextFY" localSheetId="17">'1-AST'!$D$8</definedName>
    <definedName name="NextFY" localSheetId="21">'1-AST'!$D$8</definedName>
    <definedName name="NextFY" localSheetId="18">'1-AST'!$D$8</definedName>
    <definedName name="NextFY" localSheetId="20">'1-AST'!$D$8</definedName>
    <definedName name="NextFY" localSheetId="23">'1-AST'!$D$8</definedName>
    <definedName name="NextFY" localSheetId="19">'1-AST'!$D$8</definedName>
    <definedName name="NextFY" localSheetId="22">'1-AST'!$D$8</definedName>
    <definedName name="NextFY" localSheetId="29">'1-AST'!$D$8</definedName>
    <definedName name="NextFY" localSheetId="26">'1-AST'!$D$8</definedName>
    <definedName name="NextFY" localSheetId="25">'1-AST'!$D$8</definedName>
    <definedName name="NextFY" localSheetId="30">'1-AST'!$D$8</definedName>
    <definedName name="NextFY" localSheetId="28">'1-AST'!$D$8</definedName>
    <definedName name="NextFY" localSheetId="27">'1-AST'!$D$8</definedName>
    <definedName name="NEXTFY">STARTUP!$C$21</definedName>
    <definedName name="PreviousFY" localSheetId="7">'1-AST'!$B$8</definedName>
    <definedName name="PreviousFY" localSheetId="10">'1-AST'!$B$8</definedName>
    <definedName name="PreviousFY" localSheetId="4">'1-AST'!$B$8</definedName>
    <definedName name="PreviousFY" localSheetId="6">'1-AST'!$B$8</definedName>
    <definedName name="PreviousFY" localSheetId="14">'1-AST'!$B$8</definedName>
    <definedName name="PreviousFY" localSheetId="15">'1-AST'!$B$8</definedName>
    <definedName name="PreviousFY" localSheetId="12">'1-AST'!$B$8</definedName>
    <definedName name="PreviousFY" localSheetId="9">'1-AST'!$B$8</definedName>
    <definedName name="PREVIOUSFY" localSheetId="13">STARTUP!$C$15</definedName>
    <definedName name="PreviousFY" localSheetId="11">'1-AST'!$B$8</definedName>
    <definedName name="PreviousFY" localSheetId="5">'1-AST'!$B$8</definedName>
    <definedName name="PreviousFY" localSheetId="8">'1-AST'!$B$8</definedName>
    <definedName name="PreviousFY" localSheetId="17">'1-AST'!$B$8</definedName>
    <definedName name="PreviousFY" localSheetId="21">'1-AST'!$B$8</definedName>
    <definedName name="PreviousFY" localSheetId="18">'1-AST'!$B$8</definedName>
    <definedName name="PreviousFY" localSheetId="20">'1-AST'!$B$8</definedName>
    <definedName name="PreviousFY" localSheetId="23">'1-AST'!$B$8</definedName>
    <definedName name="PreviousFY" localSheetId="19">'1-AST'!$B$8</definedName>
    <definedName name="PreviousFY" localSheetId="22">'1-AST'!$B$8</definedName>
    <definedName name="PreviousFY" localSheetId="29">'1-AST'!$B$8</definedName>
    <definedName name="PreviousFY" localSheetId="26">'1-AST'!$B$8</definedName>
    <definedName name="PreviousFY" localSheetId="25">'1-AST'!$B$8</definedName>
    <definedName name="PreviousFY" localSheetId="30">'1-AST'!$B$8</definedName>
    <definedName name="PreviousFY" localSheetId="28">'1-AST'!$B$8</definedName>
    <definedName name="PreviousFY" localSheetId="27">'1-AST'!$B$8</definedName>
    <definedName name="PREVIOUSFY" localSheetId="1">STARTUP!$C$15</definedName>
    <definedName name="PREVIOUSFY" localSheetId="2">STARTUP!$C$15</definedName>
    <definedName name="PREVIOUSFY">STARTUP!$C$15</definedName>
    <definedName name="_xlnm.Print_Area" localSheetId="7">'1-APP'!$A$1:$E$42</definedName>
    <definedName name="_xlnm.Print_Area" localSheetId="3">'1-AST'!$A$1:$E$42</definedName>
    <definedName name="_xlnm.Print_Area" localSheetId="10">'1-BPC'!$A$1:$E$42</definedName>
    <definedName name="_xlnm.Print_Area" localSheetId="4">'1-IC'!$A$1:$E$42</definedName>
    <definedName name="_xlnm.Print_Area" localSheetId="6">'1-NMD'!$A$1:$E$42</definedName>
    <definedName name="_xlnm.Print_Area" localSheetId="14">'1-RATES'!$A$1:$E$56</definedName>
    <definedName name="_xlnm.Print_Area" localSheetId="15">'1-SUM-$'!$A$1:$E$32</definedName>
    <definedName name="_xlnm.Print_Area" localSheetId="12">'1-SUP'!$A$1:$E$42</definedName>
    <definedName name="_xlnm.Print_Area" localSheetId="9">'1-TAX'!$A$1:$E$42</definedName>
    <definedName name="_xlnm.Print_Area" localSheetId="13">'1-UI'!$A$1:$E$43</definedName>
    <definedName name="_xlnm.Print_Area" localSheetId="11">'1-UIP'!$A$1:$E$42</definedName>
    <definedName name="_xlnm.Print_Area" localSheetId="5">'1-WK'!$A$1:$E$42</definedName>
    <definedName name="_xlnm.Print_Area" localSheetId="8">'1-WR'!$A$1:$E$42</definedName>
    <definedName name="_xlnm.Print_Area" localSheetId="16">'2'!$A$1:$E$29</definedName>
    <definedName name="_xlnm.Print_Area" localSheetId="17">'3'!$A$1:$E$27</definedName>
    <definedName name="_xlnm.Print_Area" localSheetId="21">'4-APP'!$A$1:$E$32</definedName>
    <definedName name="_xlnm.Print_Area" localSheetId="18">'4-IC'!$A$1:$E$32</definedName>
    <definedName name="_xlnm.Print_Area" localSheetId="20">'4-NMD'!$A$1:$E$32</definedName>
    <definedName name="_xlnm.Print_Area" localSheetId="23">'4-TAX'!$A$1:$E$32</definedName>
    <definedName name="_xlnm.Print_Area" localSheetId="19">'4-WK'!$A$1:$E$32</definedName>
    <definedName name="_xlnm.Print_Area" localSheetId="22">'4-WR'!$A$1:$E$32</definedName>
    <definedName name="_xlnm.Print_Area" localSheetId="29">'5-AST'!$A$1:$E$26</definedName>
    <definedName name="_xlnm.Print_Area" localSheetId="26">'5-BPC'!$A$1:$E$26</definedName>
    <definedName name="_xlnm.Print_Area" localSheetId="24">'5-LV'!$A$1:$E$53</definedName>
    <definedName name="_xlnm.Print_Area" localSheetId="25">'5-MPU'!$A$1:$E$46</definedName>
    <definedName name="_xlnm.Print_Area" localSheetId="30">'5-SUM'!$A$1:$E$31</definedName>
    <definedName name="_xlnm.Print_Area" localSheetId="28">'5-SUP'!$A$1:$E$26</definedName>
    <definedName name="_xlnm.Print_Area" localSheetId="27">'5-UIP'!$A$1:$E$26</definedName>
    <definedName name="_xlnm.Print_Area" localSheetId="31">'6'!$A$1:$F$50</definedName>
    <definedName name="_xlnm.Print_Area" localSheetId="33">'6-BAL'!$A$1:$E$48</definedName>
    <definedName name="_xlnm.Print_Area" localSheetId="35">'6-Export'!$A$1:$I$246</definedName>
    <definedName name="_xlnm.Print_Area" localSheetId="32">'6-IT'!$A$1:$F$46</definedName>
    <definedName name="_xlnm.Print_Area" localSheetId="34">'6-LIST'!$A$1:$D$47</definedName>
    <definedName name="_xlnm.Print_Area" localSheetId="1">'ACCT SUM'!$A$1:$F$50</definedName>
    <definedName name="_xlnm.Print_Area" localSheetId="37">'CMM Notes'!$A$1:$D$23</definedName>
    <definedName name="_xlnm.Print_Area" localSheetId="2">DATA!$A$1:$D$69</definedName>
    <definedName name="_xlnm.Print_Area" localSheetId="0">STARTUP!$A$1:$F$36</definedName>
    <definedName name="RequestFY" localSheetId="7">'1-AST'!$E$8</definedName>
    <definedName name="RequestFY" localSheetId="10">'1-AST'!$E$8</definedName>
    <definedName name="RequestFY" localSheetId="4">'1-AST'!$E$8</definedName>
    <definedName name="RequestFY" localSheetId="6">'1-AST'!$E$8</definedName>
    <definedName name="RequestFY" localSheetId="14">'1-AST'!$E$8</definedName>
    <definedName name="RequestFY" localSheetId="15">'1-AST'!$E$8</definedName>
    <definedName name="RequestFY" localSheetId="12">'1-AST'!$E$8</definedName>
    <definedName name="RequestFY" localSheetId="9">'1-AST'!$E$8</definedName>
    <definedName name="REQUESTFY" localSheetId="13">STARTUP!$C$24</definedName>
    <definedName name="RequestFY" localSheetId="11">'1-AST'!$E$8</definedName>
    <definedName name="RequestFY" localSheetId="5">'1-AST'!$E$8</definedName>
    <definedName name="RequestFY" localSheetId="8">'1-AST'!$E$8</definedName>
    <definedName name="RequestFY" localSheetId="17">'1-AST'!$E$8</definedName>
    <definedName name="RequestFY" localSheetId="21">'1-AST'!$E$8</definedName>
    <definedName name="RequestFY" localSheetId="18">'1-AST'!$E$8</definedName>
    <definedName name="RequestFY" localSheetId="20">'1-AST'!$E$8</definedName>
    <definedName name="RequestFY" localSheetId="23">'1-AST'!$E$8</definedName>
    <definedName name="RequestFY" localSheetId="19">'1-AST'!$E$8</definedName>
    <definedName name="RequestFY" localSheetId="22">'1-AST'!$E$8</definedName>
    <definedName name="RequestFY" localSheetId="29">'1-AST'!$E$8</definedName>
    <definedName name="RequestFY" localSheetId="26">'1-AST'!$E$8</definedName>
    <definedName name="RequestFY" localSheetId="25">'1-AST'!$E$8</definedName>
    <definedName name="RequestFY" localSheetId="30">'1-AST'!$E$8</definedName>
    <definedName name="RequestFY" localSheetId="28">'1-AST'!$E$8</definedName>
    <definedName name="RequestFY" localSheetId="27">'1-AST'!$E$8</definedName>
    <definedName name="REQUESTFY">STARTUP!$C$24</definedName>
    <definedName name="RJM_Guiding_Principles" localSheetId="32">STARTUP!#REF!</definedName>
    <definedName name="RJM_Guiding_Principles">STARTUP!#REF!</definedName>
    <definedName name="StateAbbrevs">STARTUP!$B$45:$B$98</definedName>
    <definedName name="StateIDs">STARTUP!$C$45:$C$98</definedName>
    <definedName name="Statename" localSheetId="7">'1-AST'!$A$4</definedName>
    <definedName name="Statename" localSheetId="10">'1-AST'!$A$4</definedName>
    <definedName name="Statename" localSheetId="4">'1-AST'!$A$4</definedName>
    <definedName name="Statename" localSheetId="6">'1-AST'!$A$4</definedName>
    <definedName name="Statename" localSheetId="14">'1-AST'!$A$4</definedName>
    <definedName name="Statename" localSheetId="15">'1-AST'!$A$4</definedName>
    <definedName name="Statename" localSheetId="12">'1-AST'!$A$4</definedName>
    <definedName name="Statename" localSheetId="9">'1-AST'!$A$4</definedName>
    <definedName name="STATENAME" localSheetId="13">STARTUP!$B$6</definedName>
    <definedName name="Statename" localSheetId="11">'1-AST'!$A$4</definedName>
    <definedName name="Statename" localSheetId="5">'1-AST'!$A$4</definedName>
    <definedName name="Statename" localSheetId="8">'1-AST'!$A$4</definedName>
    <definedName name="Statename" localSheetId="17">'1-AST'!$A$4</definedName>
    <definedName name="Statename" localSheetId="21">'1-AST'!$A$4</definedName>
    <definedName name="Statename" localSheetId="18">'1-AST'!$A$4</definedName>
    <definedName name="Statename" localSheetId="20">'1-AST'!$A$4</definedName>
    <definedName name="Statename" localSheetId="23">'1-AST'!$A$4</definedName>
    <definedName name="Statename" localSheetId="19">'1-AST'!$A$4</definedName>
    <definedName name="Statename" localSheetId="22">'1-AST'!$A$4</definedName>
    <definedName name="Statename" localSheetId="29">'1-AST'!$A$4</definedName>
    <definedName name="Statename" localSheetId="26">'1-AST'!$A$4</definedName>
    <definedName name="Statename" localSheetId="25">'1-AST'!$A$4</definedName>
    <definedName name="Statename" localSheetId="30">'1-AST'!$A$4</definedName>
    <definedName name="Statename" localSheetId="28">'1-AST'!$A$4</definedName>
    <definedName name="Statename" localSheetId="27">'1-AST'!$A$4</definedName>
    <definedName name="STATENAME" localSheetId="1">STARTUP!$B$6</definedName>
    <definedName name="STATENAME" localSheetId="2">STARTUP!$B$6</definedName>
    <definedName name="STATENAME">STARTUP!$B$6</definedName>
    <definedName name="StateNameLIST">STARTUP!$A$45:$A$98</definedName>
    <definedName name="StateNames">STARTUP!$A$45:$A$98</definedName>
    <definedName name="StateTBL">STARTUP!$A$45:$C$98</definedName>
    <definedName name="SUMMARY" localSheetId="14">'1-RATES'!$A$1</definedName>
    <definedName name="SUMMARY" localSheetId="32">#REF!</definedName>
    <definedName name="SUMMARY">#REF!</definedName>
  </definedNames>
  <calcPr calcId="162913"/>
</workbook>
</file>

<file path=xl/calcChain.xml><?xml version="1.0" encoding="utf-8"?>
<calcChain xmlns="http://schemas.openxmlformats.org/spreadsheetml/2006/main">
  <c r="F18" i="40" l="1"/>
  <c r="B23" i="17" l="1"/>
  <c r="E22" i="40" l="1"/>
  <c r="D22" i="40"/>
  <c r="C22" i="40"/>
  <c r="B22" i="40"/>
  <c r="F10" i="40" l="1"/>
  <c r="F11" i="40"/>
  <c r="F12" i="40"/>
  <c r="F13" i="40"/>
  <c r="F14" i="40"/>
  <c r="F15" i="40"/>
  <c r="F16" i="40"/>
  <c r="F17" i="40"/>
  <c r="F9" i="40"/>
  <c r="B29" i="40" l="1"/>
  <c r="B30" i="40"/>
  <c r="B31" i="40"/>
  <c r="B32" i="40"/>
  <c r="B33" i="40"/>
  <c r="B34" i="40"/>
  <c r="A4" i="40"/>
  <c r="A2" i="40"/>
  <c r="A3" i="2" l="1"/>
  <c r="A2" i="27"/>
  <c r="C11" i="1" l="1"/>
  <c r="A6" i="4" s="1"/>
  <c r="A6" i="28" s="1"/>
  <c r="B16" i="25"/>
  <c r="B17" i="25"/>
  <c r="B18" i="25"/>
  <c r="B19" i="25"/>
  <c r="B20" i="25"/>
  <c r="B21" i="25"/>
  <c r="B22" i="25"/>
  <c r="B23" i="25"/>
  <c r="B24" i="25"/>
  <c r="B21" i="1"/>
  <c r="C21" i="1" s="1"/>
  <c r="B18" i="1"/>
  <c r="B19" i="1" s="1"/>
  <c r="C13" i="25" s="1"/>
  <c r="B15" i="1"/>
  <c r="B16" i="1" s="1"/>
  <c r="G18" i="40" s="1"/>
  <c r="B24" i="1"/>
  <c r="B25" i="1" s="1"/>
  <c r="E13" i="25" s="1"/>
  <c r="F39" i="2"/>
  <c r="E41" i="26"/>
  <c r="B14" i="24"/>
  <c r="E22" i="24"/>
  <c r="E23" i="24" s="1"/>
  <c r="D41" i="26"/>
  <c r="D22" i="24"/>
  <c r="C41" i="26"/>
  <c r="C22" i="24"/>
  <c r="B41" i="26"/>
  <c r="B22" i="24"/>
  <c r="B29" i="24" s="1"/>
  <c r="E36" i="26"/>
  <c r="B14" i="23"/>
  <c r="B16" i="23" s="1"/>
  <c r="C16" i="23" s="1"/>
  <c r="E22" i="23"/>
  <c r="E23" i="23"/>
  <c r="D36" i="26"/>
  <c r="D22" i="23"/>
  <c r="C36" i="26"/>
  <c r="C22" i="23"/>
  <c r="B36" i="26"/>
  <c r="B22" i="23"/>
  <c r="B29" i="23" s="1"/>
  <c r="E31" i="26"/>
  <c r="B14" i="22"/>
  <c r="E22" i="22"/>
  <c r="E23" i="22" s="1"/>
  <c r="D31" i="26"/>
  <c r="D22" i="22"/>
  <c r="C31" i="26"/>
  <c r="C22" i="22"/>
  <c r="B31" i="26"/>
  <c r="B22" i="22"/>
  <c r="B29" i="22"/>
  <c r="E26" i="26"/>
  <c r="B14" i="21"/>
  <c r="E22" i="21"/>
  <c r="E23" i="21"/>
  <c r="D26" i="26"/>
  <c r="D22" i="21"/>
  <c r="C26" i="26"/>
  <c r="C22" i="21"/>
  <c r="B26" i="26"/>
  <c r="B22" i="21"/>
  <c r="E21" i="26"/>
  <c r="B14" i="20"/>
  <c r="B16" i="20" s="1"/>
  <c r="E22" i="20"/>
  <c r="E23" i="20" s="1"/>
  <c r="D21" i="26"/>
  <c r="D22" i="20"/>
  <c r="C21" i="26"/>
  <c r="C22" i="20"/>
  <c r="B21" i="26"/>
  <c r="B22" i="20"/>
  <c r="B29" i="20" s="1"/>
  <c r="E16" i="26"/>
  <c r="B14" i="19"/>
  <c r="B16" i="19" s="1"/>
  <c r="C16" i="19" s="1"/>
  <c r="E22" i="19"/>
  <c r="E23" i="19" s="1"/>
  <c r="D16" i="26"/>
  <c r="D22" i="19"/>
  <c r="C16" i="26"/>
  <c r="C22" i="19"/>
  <c r="B16" i="26"/>
  <c r="B22" i="19"/>
  <c r="B29" i="19" s="1"/>
  <c r="B29" i="35"/>
  <c r="C17" i="30"/>
  <c r="D17" i="30" s="1"/>
  <c r="D45" i="35" s="1"/>
  <c r="C17" i="29"/>
  <c r="D17" i="29" s="1"/>
  <c r="F238" i="37" s="1"/>
  <c r="A1037" i="38" s="1"/>
  <c r="C17" i="28"/>
  <c r="C43" i="35" s="1"/>
  <c r="C17" i="27"/>
  <c r="C42" i="35" s="1"/>
  <c r="C19" i="24"/>
  <c r="D19" i="24" s="1"/>
  <c r="C19" i="23"/>
  <c r="D19" i="23" s="1"/>
  <c r="C19" i="22"/>
  <c r="D19" i="22" s="1"/>
  <c r="C19" i="21"/>
  <c r="D19" i="21" s="1"/>
  <c r="C19" i="20"/>
  <c r="C37" i="35" s="1"/>
  <c r="C19" i="19"/>
  <c r="D19" i="19" s="1"/>
  <c r="C21" i="17"/>
  <c r="C20" i="17"/>
  <c r="D20" i="17" s="1"/>
  <c r="F180" i="37" s="1"/>
  <c r="A565" i="38" s="1"/>
  <c r="F179" i="37"/>
  <c r="A561" i="38" s="1"/>
  <c r="C18" i="17"/>
  <c r="D18" i="17" s="1"/>
  <c r="C16" i="17"/>
  <c r="D16" i="17" s="1"/>
  <c r="F174" i="37" s="1"/>
  <c r="A541" i="38" s="1"/>
  <c r="B12" i="5"/>
  <c r="B27" i="5"/>
  <c r="B29" i="25"/>
  <c r="B30" i="25"/>
  <c r="B31" i="25"/>
  <c r="B32" i="25"/>
  <c r="B33" i="25"/>
  <c r="B34" i="25"/>
  <c r="B35" i="25"/>
  <c r="B36" i="25"/>
  <c r="B37" i="25"/>
  <c r="B12" i="19"/>
  <c r="B12" i="6"/>
  <c r="B27" i="6"/>
  <c r="B12" i="20"/>
  <c r="D198" i="37" s="1"/>
  <c r="A732" i="38" s="1"/>
  <c r="B12" i="7"/>
  <c r="D90" i="37" s="1"/>
  <c r="A238" i="38" s="1"/>
  <c r="B27" i="7"/>
  <c r="D96" i="37" s="1"/>
  <c r="A255" i="38" s="1"/>
  <c r="B12" i="21"/>
  <c r="D203" i="37" s="1"/>
  <c r="A764" i="38" s="1"/>
  <c r="B12" i="8"/>
  <c r="B27" i="8"/>
  <c r="D108" i="37" s="1"/>
  <c r="A298" i="38" s="1"/>
  <c r="B12" i="22"/>
  <c r="B12" i="9"/>
  <c r="B27" i="9"/>
  <c r="B12" i="23"/>
  <c r="D213" i="37" s="1"/>
  <c r="A828" i="38" s="1"/>
  <c r="B12" i="10"/>
  <c r="D126" i="37" s="1"/>
  <c r="A367" i="38" s="1"/>
  <c r="B27" i="10"/>
  <c r="B12" i="24"/>
  <c r="B12" i="11"/>
  <c r="D138" i="37" s="1"/>
  <c r="A410" i="38" s="1"/>
  <c r="B27" i="11"/>
  <c r="D144" i="37" s="1"/>
  <c r="A427" i="38" s="1"/>
  <c r="B12" i="12"/>
  <c r="B27" i="12"/>
  <c r="B12" i="13"/>
  <c r="B27" i="13"/>
  <c r="B12" i="4"/>
  <c r="B27" i="4"/>
  <c r="B38" i="33"/>
  <c r="B37" i="33"/>
  <c r="B36" i="33"/>
  <c r="B35" i="33"/>
  <c r="B34" i="33"/>
  <c r="B33" i="33"/>
  <c r="B14" i="33"/>
  <c r="B13" i="33"/>
  <c r="B12" i="33"/>
  <c r="B11" i="33"/>
  <c r="B10" i="33"/>
  <c r="B9" i="33"/>
  <c r="A2" i="8"/>
  <c r="A29" i="8"/>
  <c r="A4" i="4"/>
  <c r="A4" i="16" s="1"/>
  <c r="C15" i="1"/>
  <c r="A4" i="3" s="1"/>
  <c r="C18" i="1"/>
  <c r="C8" i="4" s="1"/>
  <c r="C8" i="8" s="1"/>
  <c r="A2" i="4"/>
  <c r="A29" i="4"/>
  <c r="A2" i="11"/>
  <c r="A29" i="11"/>
  <c r="A2" i="5"/>
  <c r="A29" i="5"/>
  <c r="A2" i="7"/>
  <c r="A29" i="7"/>
  <c r="A2" i="15"/>
  <c r="B39" i="3"/>
  <c r="B11" i="35" s="1"/>
  <c r="B54" i="3"/>
  <c r="B27" i="14" s="1"/>
  <c r="D48" i="37" s="1"/>
  <c r="A83" i="38" s="1"/>
  <c r="A2" i="16"/>
  <c r="A2" i="13"/>
  <c r="A29" i="13"/>
  <c r="A6" i="13"/>
  <c r="A2" i="10"/>
  <c r="A29" i="10"/>
  <c r="A2" i="14"/>
  <c r="A4" i="14"/>
  <c r="A29" i="14"/>
  <c r="A2" i="12"/>
  <c r="A29" i="12"/>
  <c r="A2" i="6"/>
  <c r="A29" i="6"/>
  <c r="A2" i="9"/>
  <c r="A29" i="9"/>
  <c r="A2" i="17"/>
  <c r="E23" i="17"/>
  <c r="B21" i="35"/>
  <c r="A9" i="17"/>
  <c r="A2" i="18"/>
  <c r="F4" i="18"/>
  <c r="B11" i="18"/>
  <c r="A2" i="22"/>
  <c r="A29" i="22"/>
  <c r="A28" i="22"/>
  <c r="A27" i="22"/>
  <c r="A6" i="22"/>
  <c r="A2" i="19"/>
  <c r="A29" i="19"/>
  <c r="A28" i="19"/>
  <c r="A27" i="19"/>
  <c r="A2" i="21"/>
  <c r="A29" i="21"/>
  <c r="A28" i="21"/>
  <c r="A27" i="21"/>
  <c r="A2" i="24"/>
  <c r="A29" i="24"/>
  <c r="A28" i="24"/>
  <c r="A27" i="24"/>
  <c r="A2" i="20"/>
  <c r="A29" i="20"/>
  <c r="A28" i="20"/>
  <c r="A27" i="20"/>
  <c r="A2" i="23"/>
  <c r="A29" i="23"/>
  <c r="A28" i="23"/>
  <c r="A27" i="23"/>
  <c r="A2" i="30"/>
  <c r="A23" i="30"/>
  <c r="A23" i="27"/>
  <c r="A4" i="27"/>
  <c r="A6" i="27"/>
  <c r="A2" i="25"/>
  <c r="A4" i="25"/>
  <c r="A2" i="26"/>
  <c r="A6" i="26"/>
  <c r="A2" i="31"/>
  <c r="A2" i="29"/>
  <c r="A23" i="29"/>
  <c r="C8" i="29"/>
  <c r="A2" i="28"/>
  <c r="A23" i="28"/>
  <c r="A2" i="35"/>
  <c r="B31" i="35"/>
  <c r="B25" i="35"/>
  <c r="B27" i="35" s="1"/>
  <c r="E36" i="35"/>
  <c r="E37" i="35"/>
  <c r="E38" i="35"/>
  <c r="E39" i="35"/>
  <c r="E40" i="35"/>
  <c r="E41" i="35"/>
  <c r="E42" i="35"/>
  <c r="E43" i="35"/>
  <c r="E44" i="35"/>
  <c r="E45" i="35"/>
  <c r="E47" i="35"/>
  <c r="C36" i="35"/>
  <c r="C39" i="35"/>
  <c r="C40" i="35"/>
  <c r="C41" i="35"/>
  <c r="C44" i="35"/>
  <c r="C45" i="35"/>
  <c r="B47" i="35"/>
  <c r="B45" i="35"/>
  <c r="B44" i="35"/>
  <c r="B43" i="35"/>
  <c r="B42" i="35"/>
  <c r="B41" i="35"/>
  <c r="B40" i="35"/>
  <c r="B39" i="35"/>
  <c r="B38" i="35"/>
  <c r="B37" i="35"/>
  <c r="B36" i="35"/>
  <c r="A4" i="35"/>
  <c r="E29" i="2"/>
  <c r="E48" i="2"/>
  <c r="E50" i="2" s="1"/>
  <c r="B20" i="35" s="1"/>
  <c r="D29" i="2"/>
  <c r="D50" i="2" s="1"/>
  <c r="B15" i="35" s="1"/>
  <c r="D48" i="2"/>
  <c r="C29" i="2"/>
  <c r="C48" i="2"/>
  <c r="D229" i="37"/>
  <c r="D14" i="37"/>
  <c r="A17" i="38" s="1"/>
  <c r="D41" i="37"/>
  <c r="A58" i="38" s="1"/>
  <c r="D40" i="37"/>
  <c r="D39" i="37"/>
  <c r="D38" i="37"/>
  <c r="A55" i="38" s="1"/>
  <c r="D37" i="37"/>
  <c r="A54" i="38" s="1"/>
  <c r="D36" i="37"/>
  <c r="D35" i="37"/>
  <c r="D34" i="37"/>
  <c r="A51" i="38" s="1"/>
  <c r="D33" i="37"/>
  <c r="A50" i="38" s="1"/>
  <c r="D32" i="37"/>
  <c r="D31" i="37"/>
  <c r="D30" i="37"/>
  <c r="D29" i="37"/>
  <c r="D28" i="37"/>
  <c r="D27" i="37"/>
  <c r="D26" i="37"/>
  <c r="D25" i="37"/>
  <c r="D24" i="37"/>
  <c r="D23" i="37"/>
  <c r="A40" i="38" s="1"/>
  <c r="D22" i="37"/>
  <c r="A39" i="38" s="1"/>
  <c r="A224" i="37"/>
  <c r="A225" i="37"/>
  <c r="A226" i="37" s="1"/>
  <c r="A227" i="37" s="1"/>
  <c r="A228" i="37" s="1"/>
  <c r="E14" i="37"/>
  <c r="D8" i="37"/>
  <c r="A11" i="38" s="1"/>
  <c r="D239" i="37"/>
  <c r="D235" i="37"/>
  <c r="G238" i="37"/>
  <c r="E238" i="37"/>
  <c r="D238" i="37"/>
  <c r="A1035" i="38" s="1"/>
  <c r="D236" i="37"/>
  <c r="G235" i="37"/>
  <c r="E235" i="37"/>
  <c r="D233" i="37"/>
  <c r="G232" i="37"/>
  <c r="D232" i="37"/>
  <c r="D230" i="37"/>
  <c r="G229" i="37"/>
  <c r="G227" i="37"/>
  <c r="F227" i="37"/>
  <c r="E227" i="37"/>
  <c r="G226" i="37"/>
  <c r="F226" i="37"/>
  <c r="E226" i="37"/>
  <c r="G225" i="37"/>
  <c r="F225" i="37"/>
  <c r="E225" i="37"/>
  <c r="D201" i="37"/>
  <c r="G200" i="37"/>
  <c r="E200" i="37"/>
  <c r="A736" i="38" s="1"/>
  <c r="D200" i="37"/>
  <c r="A735" i="38" s="1"/>
  <c r="D206" i="37"/>
  <c r="G205" i="37"/>
  <c r="D205" i="37"/>
  <c r="D204" i="37"/>
  <c r="D208" i="37"/>
  <c r="D211" i="37"/>
  <c r="G210" i="37"/>
  <c r="E210" i="37"/>
  <c r="A800" i="38" s="1"/>
  <c r="D210" i="37"/>
  <c r="A799" i="38" s="1"/>
  <c r="D209" i="37"/>
  <c r="A798" i="38" s="1"/>
  <c r="D216" i="37"/>
  <c r="G215" i="37"/>
  <c r="E215" i="37"/>
  <c r="A832" i="38" s="1"/>
  <c r="D215" i="37"/>
  <c r="D218" i="37"/>
  <c r="D221" i="37"/>
  <c r="G220" i="37"/>
  <c r="E220" i="37"/>
  <c r="D220" i="37"/>
  <c r="D219" i="37"/>
  <c r="A862" i="38" s="1"/>
  <c r="D194" i="37"/>
  <c r="A702" i="38" s="1"/>
  <c r="G99" i="37"/>
  <c r="F99" i="37"/>
  <c r="E99" i="37"/>
  <c r="G98" i="37"/>
  <c r="F98" i="37"/>
  <c r="E98" i="37"/>
  <c r="G97" i="37"/>
  <c r="A259" i="38" s="1"/>
  <c r="F97" i="37"/>
  <c r="E97" i="37"/>
  <c r="A257" i="38" s="1"/>
  <c r="G94" i="37"/>
  <c r="F94" i="37"/>
  <c r="E94" i="37"/>
  <c r="G93" i="37"/>
  <c r="F93" i="37"/>
  <c r="E93" i="37"/>
  <c r="G92" i="37"/>
  <c r="F92" i="37"/>
  <c r="E92" i="37"/>
  <c r="A242" i="38" s="1"/>
  <c r="G111" i="37"/>
  <c r="F111" i="37"/>
  <c r="E111" i="37"/>
  <c r="G110" i="37"/>
  <c r="F110" i="37"/>
  <c r="E110" i="37"/>
  <c r="G109" i="37"/>
  <c r="F109" i="37"/>
  <c r="E109" i="37"/>
  <c r="G106" i="37"/>
  <c r="F106" i="37"/>
  <c r="E106" i="37"/>
  <c r="G105" i="37"/>
  <c r="F105" i="37"/>
  <c r="E105" i="37"/>
  <c r="G104" i="37"/>
  <c r="F104" i="37"/>
  <c r="E104" i="37"/>
  <c r="D102" i="37"/>
  <c r="A281" i="38" s="1"/>
  <c r="G123" i="37"/>
  <c r="F123" i="37"/>
  <c r="E123" i="37"/>
  <c r="G122" i="37"/>
  <c r="F122" i="37"/>
  <c r="E122" i="37"/>
  <c r="G121" i="37"/>
  <c r="F121" i="37"/>
  <c r="A344" i="38" s="1"/>
  <c r="E121" i="37"/>
  <c r="D120" i="37"/>
  <c r="G118" i="37"/>
  <c r="F118" i="37"/>
  <c r="E118" i="37"/>
  <c r="G117" i="37"/>
  <c r="F117" i="37"/>
  <c r="E117" i="37"/>
  <c r="G116" i="37"/>
  <c r="F116" i="37"/>
  <c r="E116" i="37"/>
  <c r="D114" i="37"/>
  <c r="G135" i="37"/>
  <c r="F135" i="37"/>
  <c r="E135" i="37"/>
  <c r="G134" i="37"/>
  <c r="F134" i="37"/>
  <c r="E134" i="37"/>
  <c r="G133" i="37"/>
  <c r="A388" i="38" s="1"/>
  <c r="F133" i="37"/>
  <c r="A387" i="38" s="1"/>
  <c r="E133" i="37"/>
  <c r="D132" i="37"/>
  <c r="A384" i="38" s="1"/>
  <c r="G130" i="37"/>
  <c r="F130" i="37"/>
  <c r="E130" i="37"/>
  <c r="G129" i="37"/>
  <c r="F129" i="37"/>
  <c r="E129" i="37"/>
  <c r="G128" i="37"/>
  <c r="F128" i="37"/>
  <c r="E128" i="37"/>
  <c r="G147" i="37"/>
  <c r="F147" i="37"/>
  <c r="E147" i="37"/>
  <c r="G146" i="37"/>
  <c r="F146" i="37"/>
  <c r="E146" i="37"/>
  <c r="G145" i="37"/>
  <c r="A431" i="38" s="1"/>
  <c r="F145" i="37"/>
  <c r="E145" i="37"/>
  <c r="A429" i="38" s="1"/>
  <c r="G142" i="37"/>
  <c r="F142" i="37"/>
  <c r="E142" i="37"/>
  <c r="G141" i="37"/>
  <c r="F141" i="37"/>
  <c r="E141" i="37"/>
  <c r="G140" i="37"/>
  <c r="A416" i="38" s="1"/>
  <c r="F140" i="37"/>
  <c r="E140" i="37"/>
  <c r="A414" i="38" s="1"/>
  <c r="D150" i="37"/>
  <c r="A453" i="38" s="1"/>
  <c r="G159" i="37"/>
  <c r="F159" i="37"/>
  <c r="E159" i="37"/>
  <c r="G158" i="37"/>
  <c r="F158" i="37"/>
  <c r="E158" i="37"/>
  <c r="G157" i="37"/>
  <c r="F157" i="37"/>
  <c r="A473" i="38" s="1"/>
  <c r="E157" i="37"/>
  <c r="A472" i="38" s="1"/>
  <c r="D156" i="37"/>
  <c r="A470" i="38" s="1"/>
  <c r="G154" i="37"/>
  <c r="F154" i="37"/>
  <c r="E154" i="37"/>
  <c r="G153" i="37"/>
  <c r="F153" i="37"/>
  <c r="E153" i="37"/>
  <c r="G152" i="37"/>
  <c r="A459" i="38" s="1"/>
  <c r="F152" i="37"/>
  <c r="E152" i="37"/>
  <c r="D162" i="37"/>
  <c r="A496" i="38" s="1"/>
  <c r="G171" i="37"/>
  <c r="F171" i="37"/>
  <c r="E171" i="37"/>
  <c r="G170" i="37"/>
  <c r="F170" i="37"/>
  <c r="E170" i="37"/>
  <c r="G169" i="37"/>
  <c r="F169" i="37"/>
  <c r="A516" i="38" s="1"/>
  <c r="E169" i="37"/>
  <c r="D168" i="37"/>
  <c r="A513" i="38" s="1"/>
  <c r="G166" i="37"/>
  <c r="F166" i="37"/>
  <c r="E166" i="37"/>
  <c r="G165" i="37"/>
  <c r="F165" i="37"/>
  <c r="E165" i="37"/>
  <c r="G164" i="37"/>
  <c r="F164" i="37"/>
  <c r="E164" i="37"/>
  <c r="D78" i="37"/>
  <c r="A195" i="38" s="1"/>
  <c r="G87" i="37"/>
  <c r="F87" i="37"/>
  <c r="E87" i="37"/>
  <c r="G86" i="37"/>
  <c r="F86" i="37"/>
  <c r="E86" i="37"/>
  <c r="G85" i="37"/>
  <c r="A216" i="38" s="1"/>
  <c r="F85" i="37"/>
  <c r="E85" i="37"/>
  <c r="A214" i="38" s="1"/>
  <c r="D84" i="37"/>
  <c r="A212" i="38" s="1"/>
  <c r="G82" i="37"/>
  <c r="F82" i="37"/>
  <c r="E82" i="37"/>
  <c r="G81" i="37"/>
  <c r="F81" i="37"/>
  <c r="E81" i="37"/>
  <c r="G80" i="37"/>
  <c r="F80" i="37"/>
  <c r="E80" i="37"/>
  <c r="A199" i="38" s="1"/>
  <c r="D66" i="37"/>
  <c r="G75" i="37"/>
  <c r="F75" i="37"/>
  <c r="E75" i="37"/>
  <c r="G74" i="37"/>
  <c r="F74" i="37"/>
  <c r="E74" i="37"/>
  <c r="G73" i="37"/>
  <c r="F73" i="37"/>
  <c r="E73" i="37"/>
  <c r="D72" i="37"/>
  <c r="A169" i="38" s="1"/>
  <c r="G70" i="37"/>
  <c r="F70" i="37"/>
  <c r="E70" i="37"/>
  <c r="G69" i="37"/>
  <c r="F69" i="37"/>
  <c r="E69" i="37"/>
  <c r="G68" i="37"/>
  <c r="F68" i="37"/>
  <c r="E68" i="37"/>
  <c r="A156" i="38" s="1"/>
  <c r="E56" i="37"/>
  <c r="G1" i="37"/>
  <c r="E183" i="37"/>
  <c r="A576" i="38" s="1"/>
  <c r="D183" i="37"/>
  <c r="A575" i="38" s="1"/>
  <c r="D13" i="37"/>
  <c r="A16" i="38" s="1"/>
  <c r="D12" i="37"/>
  <c r="A15" i="38" s="1"/>
  <c r="D11" i="37"/>
  <c r="A2" i="37"/>
  <c r="A3" i="37"/>
  <c r="A4" i="37" s="1"/>
  <c r="A5" i="37" s="1"/>
  <c r="A6" i="37" s="1"/>
  <c r="A7" i="37" s="1"/>
  <c r="A8" i="37" s="1"/>
  <c r="A9" i="37" s="1"/>
  <c r="A10" i="37" s="1"/>
  <c r="A11" i="37" s="1"/>
  <c r="A12" i="37" s="1"/>
  <c r="A13" i="37" s="1"/>
  <c r="A14" i="37" s="1"/>
  <c r="D10" i="37"/>
  <c r="A13" i="38" s="1"/>
  <c r="D9" i="37"/>
  <c r="A1005" i="38" s="1"/>
  <c r="G195" i="37"/>
  <c r="A706" i="38" s="1"/>
  <c r="E195" i="37"/>
  <c r="A704" i="38" s="1"/>
  <c r="D196" i="37"/>
  <c r="D195" i="37"/>
  <c r="G192" i="37"/>
  <c r="G191" i="37"/>
  <c r="F192" i="37"/>
  <c r="A691" i="38" s="1"/>
  <c r="F191" i="37"/>
  <c r="A687" i="38" s="1"/>
  <c r="E192" i="37"/>
  <c r="E191" i="37"/>
  <c r="A686" i="38" s="1"/>
  <c r="D192" i="37"/>
  <c r="D191" i="37"/>
  <c r="A685" i="38" s="1"/>
  <c r="G190" i="37"/>
  <c r="F190" i="37"/>
  <c r="E190" i="37"/>
  <c r="A682" i="38" s="1"/>
  <c r="D190" i="37"/>
  <c r="A681" i="38" s="1"/>
  <c r="G189" i="37"/>
  <c r="F189" i="37"/>
  <c r="E189" i="37"/>
  <c r="A678" i="38" s="1"/>
  <c r="D189" i="37"/>
  <c r="G188" i="37"/>
  <c r="F188" i="37"/>
  <c r="E188" i="37"/>
  <c r="A674" i="38" s="1"/>
  <c r="D188" i="37"/>
  <c r="G187" i="37"/>
  <c r="F187" i="37"/>
  <c r="E187" i="37"/>
  <c r="A670" i="38" s="1"/>
  <c r="D187" i="37"/>
  <c r="F186" i="37"/>
  <c r="A614" i="38" s="1"/>
  <c r="F185" i="37"/>
  <c r="A611" i="38" s="1"/>
  <c r="E186" i="37"/>
  <c r="A613" i="38" s="1"/>
  <c r="E185" i="37"/>
  <c r="A610" i="38" s="1"/>
  <c r="D186" i="37"/>
  <c r="A612" i="38" s="1"/>
  <c r="D185" i="37"/>
  <c r="A609" i="38" s="1"/>
  <c r="G183" i="37"/>
  <c r="A578" i="38" s="1"/>
  <c r="G182" i="37"/>
  <c r="A574" i="38" s="1"/>
  <c r="G181" i="37"/>
  <c r="A570" i="38" s="1"/>
  <c r="G180" i="37"/>
  <c r="A566" i="38" s="1"/>
  <c r="G179" i="37"/>
  <c r="A562" i="38" s="1"/>
  <c r="G178" i="37"/>
  <c r="A558" i="38" s="1"/>
  <c r="G177" i="37"/>
  <c r="A554" i="38" s="1"/>
  <c r="G176" i="37"/>
  <c r="A550" i="38" s="1"/>
  <c r="G175" i="37"/>
  <c r="A546" i="38" s="1"/>
  <c r="G174" i="37"/>
  <c r="A542" i="38" s="1"/>
  <c r="F183" i="37"/>
  <c r="A577" i="38" s="1"/>
  <c r="F182" i="37"/>
  <c r="A573" i="38" s="1"/>
  <c r="F178" i="37"/>
  <c r="A557" i="38" s="1"/>
  <c r="F177" i="37"/>
  <c r="A553" i="38" s="1"/>
  <c r="F176" i="37"/>
  <c r="F175" i="37"/>
  <c r="A545" i="38" s="1"/>
  <c r="E182" i="37"/>
  <c r="A572" i="38" s="1"/>
  <c r="E177" i="37"/>
  <c r="A552" i="38" s="1"/>
  <c r="E176" i="37"/>
  <c r="A548" i="38" s="1"/>
  <c r="E175" i="37"/>
  <c r="A544" i="38" s="1"/>
  <c r="D182" i="37"/>
  <c r="A571" i="38" s="1"/>
  <c r="D181" i="37"/>
  <c r="A567" i="38" s="1"/>
  <c r="D180" i="37"/>
  <c r="A563" i="38" s="1"/>
  <c r="D179" i="37"/>
  <c r="A559" i="38" s="1"/>
  <c r="D178" i="37"/>
  <c r="A555" i="38" s="1"/>
  <c r="D177" i="37"/>
  <c r="A551" i="38" s="1"/>
  <c r="D176" i="37"/>
  <c r="A547" i="38" s="1"/>
  <c r="D175" i="37"/>
  <c r="A543" i="38" s="1"/>
  <c r="D174" i="37"/>
  <c r="A539" i="38" s="1"/>
  <c r="G63" i="37"/>
  <c r="G62" i="37"/>
  <c r="G61" i="37"/>
  <c r="G58" i="37"/>
  <c r="G57" i="37"/>
  <c r="G56" i="37"/>
  <c r="F63" i="37"/>
  <c r="F62" i="37"/>
  <c r="F61" i="37"/>
  <c r="A129" i="38" s="1"/>
  <c r="F58" i="37"/>
  <c r="F57" i="37"/>
  <c r="F56" i="37"/>
  <c r="E63" i="37"/>
  <c r="E62" i="37"/>
  <c r="E61" i="37"/>
  <c r="E58" i="37"/>
  <c r="E57" i="37"/>
  <c r="D3" i="37"/>
  <c r="A1004" i="38" s="1"/>
  <c r="A163" i="37"/>
  <c r="A164" i="37"/>
  <c r="A165" i="37" s="1"/>
  <c r="A166" i="37" s="1"/>
  <c r="A151" i="37"/>
  <c r="A152" i="37" s="1"/>
  <c r="A153" i="37" s="1"/>
  <c r="A154" i="37" s="1"/>
  <c r="A155" i="37" s="1"/>
  <c r="A156" i="37"/>
  <c r="A157" i="37" s="1"/>
  <c r="A158" i="37" s="1"/>
  <c r="A159" i="37" s="1"/>
  <c r="A160" i="37" s="1"/>
  <c r="A161" i="37"/>
  <c r="A139" i="37"/>
  <c r="A140" i="37" s="1"/>
  <c r="A141" i="37" s="1"/>
  <c r="A142" i="37" s="1"/>
  <c r="A127" i="37"/>
  <c r="A128" i="37" s="1"/>
  <c r="A129" i="37" s="1"/>
  <c r="A130" i="37" s="1"/>
  <c r="A115" i="37"/>
  <c r="A116" i="37" s="1"/>
  <c r="A117" i="37" s="1"/>
  <c r="A118" i="37" s="1"/>
  <c r="A103" i="37"/>
  <c r="A104" i="37" s="1"/>
  <c r="A105" i="37" s="1"/>
  <c r="A106" i="37" s="1"/>
  <c r="A107" i="37" s="1"/>
  <c r="A91" i="37"/>
  <c r="A92" i="37" s="1"/>
  <c r="A93" i="37" s="1"/>
  <c r="A94" i="37" s="1"/>
  <c r="A79" i="37"/>
  <c r="A80" i="37" s="1"/>
  <c r="A81" i="37"/>
  <c r="A82" i="37" s="1"/>
  <c r="A84" i="37" s="1"/>
  <c r="A85" i="37" s="1"/>
  <c r="A86" i="37" s="1"/>
  <c r="A87" i="37" s="1"/>
  <c r="A67" i="37"/>
  <c r="A68" i="37" s="1"/>
  <c r="A69" i="37" s="1"/>
  <c r="A70" i="37" s="1"/>
  <c r="A55" i="37"/>
  <c r="A56" i="37" s="1"/>
  <c r="A57" i="37" s="1"/>
  <c r="A43" i="37"/>
  <c r="A44" i="37"/>
  <c r="A45" i="37" s="1"/>
  <c r="A46" i="37" s="1"/>
  <c r="D1" i="37"/>
  <c r="A1032" i="38" s="1"/>
  <c r="I65" i="37"/>
  <c r="I77" i="37"/>
  <c r="I89" i="37" s="1"/>
  <c r="I101" i="37" s="1"/>
  <c r="I113" i="37" s="1"/>
  <c r="I125" i="37" s="1"/>
  <c r="I137" i="37" s="1"/>
  <c r="I149" i="37" s="1"/>
  <c r="I161" i="37" s="1"/>
  <c r="I63" i="37"/>
  <c r="I75" i="37" s="1"/>
  <c r="I87" i="37" s="1"/>
  <c r="I99" i="37" s="1"/>
  <c r="I111" i="37" s="1"/>
  <c r="I123" i="37" s="1"/>
  <c r="I135" i="37" s="1"/>
  <c r="I147" i="37" s="1"/>
  <c r="I159" i="37" s="1"/>
  <c r="I171" i="37" s="1"/>
  <c r="I62" i="37"/>
  <c r="I74" i="37" s="1"/>
  <c r="I86" i="37"/>
  <c r="I98" i="37" s="1"/>
  <c r="I110" i="37" s="1"/>
  <c r="I122" i="37" s="1"/>
  <c r="I134" i="37" s="1"/>
  <c r="I146" i="37" s="1"/>
  <c r="I158" i="37" s="1"/>
  <c r="I170" i="37" s="1"/>
  <c r="I61" i="37"/>
  <c r="I73" i="37" s="1"/>
  <c r="I85" i="37" s="1"/>
  <c r="I97" i="37" s="1"/>
  <c r="I109" i="37" s="1"/>
  <c r="I121" i="37" s="1"/>
  <c r="I133" i="37" s="1"/>
  <c r="I145" i="37" s="1"/>
  <c r="I157" i="37" s="1"/>
  <c r="I169" i="37" s="1"/>
  <c r="I60" i="37"/>
  <c r="I72" i="37" s="1"/>
  <c r="I84" i="37"/>
  <c r="I96" i="37" s="1"/>
  <c r="I108" i="37" s="1"/>
  <c r="I120" i="37" s="1"/>
  <c r="I132" i="37" s="1"/>
  <c r="I144" i="37" s="1"/>
  <c r="I156" i="37" s="1"/>
  <c r="I168" i="37" s="1"/>
  <c r="I58" i="37"/>
  <c r="I70" i="37" s="1"/>
  <c r="I82" i="37" s="1"/>
  <c r="I94" i="37" s="1"/>
  <c r="I106" i="37"/>
  <c r="I118" i="37" s="1"/>
  <c r="I130" i="37" s="1"/>
  <c r="I142" i="37" s="1"/>
  <c r="I154" i="37" s="1"/>
  <c r="I166" i="37" s="1"/>
  <c r="I57" i="37"/>
  <c r="I69" i="37" s="1"/>
  <c r="I81" i="37" s="1"/>
  <c r="I93" i="37" s="1"/>
  <c r="I105" i="37" s="1"/>
  <c r="I117" i="37" s="1"/>
  <c r="I129" i="37" s="1"/>
  <c r="I141" i="37" s="1"/>
  <c r="I153" i="37" s="1"/>
  <c r="I165" i="37" s="1"/>
  <c r="I56" i="37"/>
  <c r="I68" i="37" s="1"/>
  <c r="I80" i="37" s="1"/>
  <c r="I92" i="37" s="1"/>
  <c r="I104" i="37" s="1"/>
  <c r="I116" i="37" s="1"/>
  <c r="I128" i="37" s="1"/>
  <c r="I140" i="37" s="1"/>
  <c r="I152" i="37" s="1"/>
  <c r="I164" i="37" s="1"/>
  <c r="I55" i="37"/>
  <c r="I67" i="37" s="1"/>
  <c r="I79" i="37" s="1"/>
  <c r="I91" i="37" s="1"/>
  <c r="I103" i="37" s="1"/>
  <c r="I115" i="37" s="1"/>
  <c r="I127" i="37" s="1"/>
  <c r="I139" i="37" s="1"/>
  <c r="I151" i="37" s="1"/>
  <c r="I163" i="37" s="1"/>
  <c r="I54" i="37"/>
  <c r="I66" i="37" s="1"/>
  <c r="I78" i="37" s="1"/>
  <c r="I90" i="37" s="1"/>
  <c r="I102" i="37"/>
  <c r="I114" i="37" s="1"/>
  <c r="I126" i="37" s="1"/>
  <c r="I138" i="37" s="1"/>
  <c r="I150" i="37"/>
  <c r="I162" i="37" s="1"/>
  <c r="D193" i="37"/>
  <c r="D60" i="37"/>
  <c r="D54" i="37"/>
  <c r="A109" i="38" s="1"/>
  <c r="F19" i="2"/>
  <c r="D15" i="37" s="1"/>
  <c r="A25" i="38" s="1"/>
  <c r="D16" i="37"/>
  <c r="A26" i="38" s="1"/>
  <c r="F21" i="2"/>
  <c r="D17" i="37" s="1"/>
  <c r="F22" i="2"/>
  <c r="D18" i="37" s="1"/>
  <c r="A28" i="38" s="1"/>
  <c r="F23" i="2"/>
  <c r="D19" i="37" s="1"/>
  <c r="F24" i="2"/>
  <c r="D20" i="37" s="1"/>
  <c r="A30" i="38" s="1"/>
  <c r="F25" i="2"/>
  <c r="F26" i="2"/>
  <c r="F27" i="2"/>
  <c r="F28" i="2"/>
  <c r="B7" i="1"/>
  <c r="D2" i="37" s="1"/>
  <c r="A5" i="38" s="1"/>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A2" i="36"/>
  <c r="D48" i="36"/>
  <c r="A4" i="36"/>
  <c r="C8" i="36"/>
  <c r="A2" i="33"/>
  <c r="A4" i="33"/>
  <c r="A1162" i="38"/>
  <c r="A1161" i="38"/>
  <c r="A1160" i="38"/>
  <c r="A1159" i="38"/>
  <c r="A1158" i="38"/>
  <c r="A1157" i="38"/>
  <c r="A1156" i="38"/>
  <c r="A1155" i="38"/>
  <c r="A1154" i="38"/>
  <c r="A1153" i="38"/>
  <c r="A1152" i="38"/>
  <c r="A1151" i="38"/>
  <c r="A1150" i="38"/>
  <c r="A1149" i="38"/>
  <c r="A1148" i="38"/>
  <c r="A1147" i="38"/>
  <c r="A1146" i="38"/>
  <c r="A1145" i="38"/>
  <c r="A1144" i="38"/>
  <c r="A1143" i="38"/>
  <c r="A1142" i="38"/>
  <c r="A1141" i="38"/>
  <c r="A1140" i="38"/>
  <c r="A1139" i="38"/>
  <c r="A1131" i="38"/>
  <c r="A1130" i="38"/>
  <c r="A1129" i="38"/>
  <c r="A1128" i="38"/>
  <c r="A1127" i="38"/>
  <c r="A1126" i="38"/>
  <c r="A1125" i="38"/>
  <c r="A1124" i="38"/>
  <c r="A1123" i="38"/>
  <c r="A1122" i="38"/>
  <c r="A1121" i="38"/>
  <c r="A1120" i="38"/>
  <c r="A1119" i="38"/>
  <c r="A1118" i="38"/>
  <c r="A1117" i="38"/>
  <c r="A1116" i="38"/>
  <c r="A1115" i="38"/>
  <c r="A1114" i="38"/>
  <c r="A1113" i="38"/>
  <c r="A1112" i="38"/>
  <c r="A1111" i="38"/>
  <c r="A1110" i="38"/>
  <c r="A1109" i="38"/>
  <c r="A1108" i="38"/>
  <c r="A1107" i="38"/>
  <c r="A1106" i="38"/>
  <c r="A1105" i="38"/>
  <c r="A1104" i="38"/>
  <c r="A1103" i="38"/>
  <c r="A1102" i="38"/>
  <c r="A1101" i="38"/>
  <c r="A1100" i="38"/>
  <c r="A1099" i="38"/>
  <c r="A1098" i="38"/>
  <c r="A1097" i="38"/>
  <c r="A1096" i="38"/>
  <c r="A1095" i="38"/>
  <c r="A1094" i="38"/>
  <c r="A1093" i="38"/>
  <c r="A1092" i="38"/>
  <c r="A1091" i="38"/>
  <c r="A1090" i="38"/>
  <c r="A1089" i="38"/>
  <c r="A1088" i="38"/>
  <c r="A1087" i="38"/>
  <c r="A1086" i="38"/>
  <c r="A1085" i="38"/>
  <c r="A1084" i="38"/>
  <c r="A1083" i="38"/>
  <c r="A1082" i="38"/>
  <c r="A1081" i="38"/>
  <c r="A1080" i="38"/>
  <c r="A1079" i="38"/>
  <c r="A1078" i="38"/>
  <c r="A1077" i="38"/>
  <c r="A1076" i="38"/>
  <c r="A1075" i="38"/>
  <c r="A1074" i="38"/>
  <c r="A1073" i="38"/>
  <c r="A1072" i="38"/>
  <c r="A1071" i="38"/>
  <c r="A1070" i="38"/>
  <c r="A1069" i="38"/>
  <c r="A1068" i="38"/>
  <c r="A1067" i="38"/>
  <c r="A1066" i="38"/>
  <c r="A1065" i="38"/>
  <c r="A1064" i="38"/>
  <c r="A1040" i="38"/>
  <c r="A1039" i="38"/>
  <c r="A1038" i="38"/>
  <c r="A1036" i="38"/>
  <c r="A1056" i="38"/>
  <c r="A1055" i="38"/>
  <c r="A1054" i="38"/>
  <c r="A1053" i="38"/>
  <c r="A1052" i="38"/>
  <c r="A1051" i="38"/>
  <c r="A1050" i="38"/>
  <c r="A1049" i="38"/>
  <c r="A1048" i="38"/>
  <c r="A1047" i="38"/>
  <c r="A1046" i="38"/>
  <c r="A1045" i="38"/>
  <c r="A1034" i="38"/>
  <c r="A1010" i="38"/>
  <c r="A1009" i="38"/>
  <c r="A1007" i="38"/>
  <c r="A1006" i="38"/>
  <c r="A1027" i="38"/>
  <c r="A1026" i="38"/>
  <c r="A1025" i="38"/>
  <c r="A1024" i="38"/>
  <c r="A1023" i="38"/>
  <c r="A1022" i="38"/>
  <c r="A1021" i="38"/>
  <c r="A1020" i="38"/>
  <c r="A1019" i="38"/>
  <c r="A1018" i="38"/>
  <c r="A1017" i="38"/>
  <c r="A1016" i="38"/>
  <c r="A1011" i="38"/>
  <c r="A952" i="38"/>
  <c r="A981" i="38"/>
  <c r="A980" i="38"/>
  <c r="A977" i="38"/>
  <c r="A998" i="38"/>
  <c r="A997" i="38"/>
  <c r="A996" i="38"/>
  <c r="A995" i="38"/>
  <c r="A994" i="38"/>
  <c r="A993" i="38"/>
  <c r="A992" i="38"/>
  <c r="A991" i="38"/>
  <c r="A990" i="38"/>
  <c r="A989" i="38"/>
  <c r="A988" i="38"/>
  <c r="A987" i="38"/>
  <c r="A982" i="38"/>
  <c r="A967" i="38"/>
  <c r="A966" i="38"/>
  <c r="A965" i="38"/>
  <c r="A964" i="38"/>
  <c r="A963" i="38"/>
  <c r="A962" i="38"/>
  <c r="A961" i="38"/>
  <c r="A960" i="38"/>
  <c r="A959" i="38"/>
  <c r="A958" i="38"/>
  <c r="A968" i="38"/>
  <c r="A969" i="38"/>
  <c r="A953" i="38"/>
  <c r="A951" i="38"/>
  <c r="A948" i="38"/>
  <c r="A936" i="38"/>
  <c r="A935" i="38"/>
  <c r="A934" i="38"/>
  <c r="A933" i="38"/>
  <c r="A932" i="38"/>
  <c r="A931" i="38"/>
  <c r="A930" i="38"/>
  <c r="A929" i="38"/>
  <c r="A928" i="38"/>
  <c r="A927" i="38"/>
  <c r="A925" i="38"/>
  <c r="A914" i="38"/>
  <c r="A913" i="38"/>
  <c r="A912" i="38"/>
  <c r="A911" i="38"/>
  <c r="A910" i="38"/>
  <c r="A916" i="38"/>
  <c r="A915" i="38"/>
  <c r="A909" i="38"/>
  <c r="A908" i="38"/>
  <c r="A907" i="38"/>
  <c r="A906" i="38"/>
  <c r="A905" i="38"/>
  <c r="A897" i="38"/>
  <c r="A896" i="38"/>
  <c r="A894" i="38"/>
  <c r="A893" i="38"/>
  <c r="A892" i="38"/>
  <c r="A895" i="38"/>
  <c r="A923" i="38"/>
  <c r="A867" i="38"/>
  <c r="A866" i="38"/>
  <c r="A864" i="38"/>
  <c r="A863" i="38"/>
  <c r="A860" i="38"/>
  <c r="A884" i="38"/>
  <c r="A883" i="38"/>
  <c r="A882" i="38"/>
  <c r="A881" i="38"/>
  <c r="A880" i="38"/>
  <c r="A879" i="38"/>
  <c r="A878" i="38"/>
  <c r="A877" i="38"/>
  <c r="A876" i="38"/>
  <c r="A875" i="38"/>
  <c r="A874" i="38"/>
  <c r="A873" i="38"/>
  <c r="A868" i="38"/>
  <c r="A861" i="38"/>
  <c r="A859" i="38"/>
  <c r="A835" i="38"/>
  <c r="A834" i="38"/>
  <c r="A831" i="38"/>
  <c r="A852" i="38"/>
  <c r="A851" i="38"/>
  <c r="A850" i="38"/>
  <c r="A849" i="38"/>
  <c r="A848" i="38"/>
  <c r="A847" i="38"/>
  <c r="A846" i="38"/>
  <c r="A845" i="38"/>
  <c r="A844" i="38"/>
  <c r="A843" i="38"/>
  <c r="A842" i="38"/>
  <c r="A841" i="38"/>
  <c r="A836" i="38"/>
  <c r="A829" i="38"/>
  <c r="A803" i="38"/>
  <c r="A802" i="38"/>
  <c r="A796" i="38"/>
  <c r="A820" i="38"/>
  <c r="A819" i="38"/>
  <c r="A818" i="38"/>
  <c r="A817" i="38"/>
  <c r="A816" i="38"/>
  <c r="A815" i="38"/>
  <c r="A814" i="38"/>
  <c r="A813" i="38"/>
  <c r="A812" i="38"/>
  <c r="A811" i="38"/>
  <c r="A810" i="38"/>
  <c r="A809" i="38"/>
  <c r="A804" i="38"/>
  <c r="A797" i="38"/>
  <c r="A793" i="38"/>
  <c r="A771" i="38"/>
  <c r="A770" i="38"/>
  <c r="A767" i="38"/>
  <c r="A766" i="38"/>
  <c r="A788" i="38"/>
  <c r="A787" i="38"/>
  <c r="A786" i="38"/>
  <c r="A785" i="38"/>
  <c r="A784" i="38"/>
  <c r="A783" i="38"/>
  <c r="A782" i="38"/>
  <c r="A781" i="38"/>
  <c r="A780" i="38"/>
  <c r="A779" i="38"/>
  <c r="A778" i="38"/>
  <c r="A777" i="38"/>
  <c r="A772" i="38"/>
  <c r="A765" i="38"/>
  <c r="A739" i="38"/>
  <c r="A738" i="38"/>
  <c r="A756" i="38"/>
  <c r="A755" i="38"/>
  <c r="A754" i="38"/>
  <c r="A753" i="38"/>
  <c r="A752" i="38"/>
  <c r="A751" i="38"/>
  <c r="A750" i="38"/>
  <c r="A749" i="38"/>
  <c r="A748" i="38"/>
  <c r="A747" i="38"/>
  <c r="A746" i="38"/>
  <c r="A745" i="38"/>
  <c r="A740" i="38"/>
  <c r="A733" i="38"/>
  <c r="A724" i="38"/>
  <c r="A723" i="38"/>
  <c r="A722" i="38"/>
  <c r="A721" i="38"/>
  <c r="A720" i="38"/>
  <c r="A719" i="38"/>
  <c r="A718" i="38"/>
  <c r="A717" i="38"/>
  <c r="A716" i="38"/>
  <c r="A715" i="38"/>
  <c r="A714" i="38"/>
  <c r="A713" i="38"/>
  <c r="A707" i="38"/>
  <c r="A708" i="38"/>
  <c r="A703" i="38"/>
  <c r="A701" i="38"/>
  <c r="A700" i="38"/>
  <c r="A692" i="38"/>
  <c r="A690" i="38"/>
  <c r="A689" i="38"/>
  <c r="A688" i="38"/>
  <c r="A684" i="38"/>
  <c r="A683" i="38"/>
  <c r="A1063" i="38"/>
  <c r="A1061" i="38"/>
  <c r="A947" i="38"/>
  <c r="A946" i="38"/>
  <c r="A621" i="38"/>
  <c r="A537" i="38"/>
  <c r="A680" i="38"/>
  <c r="A679" i="38"/>
  <c r="A677" i="38"/>
  <c r="A676" i="38"/>
  <c r="A675" i="38"/>
  <c r="A673" i="38"/>
  <c r="A672" i="38"/>
  <c r="A671" i="38"/>
  <c r="A669" i="38"/>
  <c r="A661" i="38"/>
  <c r="A660" i="38"/>
  <c r="A659" i="38"/>
  <c r="A658" i="38"/>
  <c r="A657" i="38"/>
  <c r="A656" i="38"/>
  <c r="A655" i="38"/>
  <c r="A654" i="38"/>
  <c r="A653" i="38"/>
  <c r="A652" i="38"/>
  <c r="A651" i="38"/>
  <c r="A650" i="38"/>
  <c r="A649" i="38"/>
  <c r="A648" i="38"/>
  <c r="A647" i="38"/>
  <c r="A646" i="38"/>
  <c r="A645" i="38"/>
  <c r="A644" i="38"/>
  <c r="A643" i="38"/>
  <c r="A642" i="38"/>
  <c r="A641" i="38"/>
  <c r="A640" i="38"/>
  <c r="A639" i="38"/>
  <c r="A638" i="38"/>
  <c r="A637" i="38"/>
  <c r="A636" i="38"/>
  <c r="A635" i="38"/>
  <c r="A634" i="38"/>
  <c r="A633" i="38"/>
  <c r="A632" i="38"/>
  <c r="A631" i="38"/>
  <c r="A630" i="38"/>
  <c r="A629" i="38"/>
  <c r="A628" i="38"/>
  <c r="A627" i="38"/>
  <c r="A626" i="38"/>
  <c r="A625" i="38"/>
  <c r="A624" i="38"/>
  <c r="A623" i="38"/>
  <c r="A622" i="38"/>
  <c r="A608" i="38"/>
  <c r="A607" i="38"/>
  <c r="A606" i="38"/>
  <c r="A605" i="38"/>
  <c r="A604" i="38"/>
  <c r="A603" i="38"/>
  <c r="A602" i="38"/>
  <c r="A601" i="38"/>
  <c r="A600" i="38"/>
  <c r="A599" i="38"/>
  <c r="A598" i="38"/>
  <c r="A597" i="38"/>
  <c r="A596" i="38"/>
  <c r="A595" i="38"/>
  <c r="A594" i="38"/>
  <c r="A593" i="38"/>
  <c r="A592" i="38"/>
  <c r="A591" i="38"/>
  <c r="A590" i="38"/>
  <c r="A589" i="38"/>
  <c r="A588" i="38"/>
  <c r="A587" i="38"/>
  <c r="A586" i="38"/>
  <c r="A585" i="38"/>
  <c r="A584" i="38"/>
  <c r="A583" i="38"/>
  <c r="A549" i="38"/>
  <c r="A523" i="38"/>
  <c r="A522" i="38"/>
  <c r="A521" i="38"/>
  <c r="A520" i="38"/>
  <c r="A519" i="38"/>
  <c r="A518" i="38"/>
  <c r="A517" i="38"/>
  <c r="A515" i="38"/>
  <c r="A508" i="38"/>
  <c r="A507" i="38"/>
  <c r="A506" i="38"/>
  <c r="A505" i="38"/>
  <c r="A504" i="38"/>
  <c r="A503" i="38"/>
  <c r="A502" i="38"/>
  <c r="A501" i="38"/>
  <c r="A500" i="38"/>
  <c r="A514" i="38"/>
  <c r="A499" i="38"/>
  <c r="A497" i="38"/>
  <c r="A495" i="38"/>
  <c r="A493" i="38"/>
  <c r="A480" i="38"/>
  <c r="A479" i="38"/>
  <c r="A478" i="38"/>
  <c r="A477" i="38"/>
  <c r="A476" i="38"/>
  <c r="A475" i="38"/>
  <c r="A474" i="38"/>
  <c r="A465" i="38"/>
  <c r="A464" i="38"/>
  <c r="A463" i="38"/>
  <c r="A462" i="38"/>
  <c r="A461" i="38"/>
  <c r="A460" i="38"/>
  <c r="A458" i="38"/>
  <c r="A457" i="38"/>
  <c r="A471" i="38"/>
  <c r="A456" i="38"/>
  <c r="A454" i="38"/>
  <c r="A437" i="38"/>
  <c r="A436" i="38"/>
  <c r="A435" i="38"/>
  <c r="A434" i="38"/>
  <c r="A433" i="38"/>
  <c r="A432" i="38"/>
  <c r="A430" i="38"/>
  <c r="A422" i="38"/>
  <c r="A421" i="38"/>
  <c r="A420" i="38"/>
  <c r="A419" i="38"/>
  <c r="A418" i="38"/>
  <c r="A417" i="38"/>
  <c r="A415" i="38"/>
  <c r="A428" i="38"/>
  <c r="A413" i="38"/>
  <c r="A411" i="38"/>
  <c r="A409" i="38"/>
  <c r="A408" i="38"/>
  <c r="A394" i="38"/>
  <c r="A393" i="38"/>
  <c r="A392" i="38"/>
  <c r="A391" i="38"/>
  <c r="A390" i="38"/>
  <c r="A389" i="38"/>
  <c r="A386" i="38"/>
  <c r="A379" i="38"/>
  <c r="A378" i="38"/>
  <c r="A377" i="38"/>
  <c r="A376" i="38"/>
  <c r="A375" i="38"/>
  <c r="A374" i="38"/>
  <c r="A373" i="38"/>
  <c r="A372" i="38"/>
  <c r="A371" i="38"/>
  <c r="A385" i="38"/>
  <c r="A370" i="38"/>
  <c r="A368" i="38"/>
  <c r="A365" i="38"/>
  <c r="A351" i="38"/>
  <c r="A350" i="38"/>
  <c r="A349" i="38"/>
  <c r="A348" i="38"/>
  <c r="A347" i="38"/>
  <c r="A346" i="38"/>
  <c r="A345" i="38"/>
  <c r="A343" i="38"/>
  <c r="A341" i="38"/>
  <c r="A336" i="38"/>
  <c r="A335" i="38"/>
  <c r="A334" i="38"/>
  <c r="A333" i="38"/>
  <c r="A332" i="38"/>
  <c r="A331" i="38"/>
  <c r="A330" i="38"/>
  <c r="A329" i="38"/>
  <c r="A328" i="38"/>
  <c r="A324" i="38"/>
  <c r="A342" i="38"/>
  <c r="A327" i="38"/>
  <c r="A325" i="38"/>
  <c r="A323" i="38"/>
  <c r="A322" i="38"/>
  <c r="A308" i="38"/>
  <c r="A307" i="38"/>
  <c r="A306" i="38"/>
  <c r="A305" i="38"/>
  <c r="A304" i="38"/>
  <c r="A303" i="38"/>
  <c r="A302" i="38"/>
  <c r="A301" i="38"/>
  <c r="A300" i="38"/>
  <c r="A293" i="38"/>
  <c r="A292" i="38"/>
  <c r="A291" i="38"/>
  <c r="A290" i="38"/>
  <c r="A289" i="38"/>
  <c r="A288" i="38"/>
  <c r="A287" i="38"/>
  <c r="A286" i="38"/>
  <c r="A285" i="38"/>
  <c r="A299" i="38"/>
  <c r="A284" i="38"/>
  <c r="A282" i="38"/>
  <c r="A280" i="38"/>
  <c r="A265" i="38"/>
  <c r="A264" i="38"/>
  <c r="A263" i="38"/>
  <c r="A262" i="38"/>
  <c r="A261" i="38"/>
  <c r="A260" i="38"/>
  <c r="A258" i="38"/>
  <c r="A250" i="38"/>
  <c r="A249" i="38"/>
  <c r="A248" i="38"/>
  <c r="A247" i="38"/>
  <c r="A246" i="38"/>
  <c r="A245" i="38"/>
  <c r="A244" i="38"/>
  <c r="A243" i="38"/>
  <c r="A256" i="38"/>
  <c r="A241" i="38"/>
  <c r="A239" i="38"/>
  <c r="A237" i="38"/>
  <c r="A222" i="38"/>
  <c r="A221" i="38"/>
  <c r="A220" i="38"/>
  <c r="A219" i="38"/>
  <c r="A218" i="38"/>
  <c r="A217" i="38"/>
  <c r="A215" i="38"/>
  <c r="A207" i="38"/>
  <c r="A206" i="38"/>
  <c r="A205" i="38"/>
  <c r="A204" i="38"/>
  <c r="A203" i="38"/>
  <c r="A202" i="38"/>
  <c r="A201" i="38"/>
  <c r="A200" i="38"/>
  <c r="A213" i="38"/>
  <c r="A198" i="38"/>
  <c r="A196" i="38"/>
  <c r="A179" i="38"/>
  <c r="A178" i="38"/>
  <c r="A177" i="38"/>
  <c r="A176" i="38"/>
  <c r="A175" i="38"/>
  <c r="A174" i="38"/>
  <c r="A173" i="38"/>
  <c r="A172" i="38"/>
  <c r="A171" i="38"/>
  <c r="A170" i="38"/>
  <c r="A164" i="38"/>
  <c r="A163" i="38"/>
  <c r="A162" i="38"/>
  <c r="A161" i="38"/>
  <c r="A160" i="38"/>
  <c r="A159" i="38"/>
  <c r="A158" i="38"/>
  <c r="A157" i="38"/>
  <c r="A152" i="38"/>
  <c r="A57" i="38"/>
  <c r="A56" i="38"/>
  <c r="A53" i="38"/>
  <c r="A52" i="38"/>
  <c r="A49" i="38"/>
  <c r="A48" i="38"/>
  <c r="A47" i="38"/>
  <c r="A46" i="38"/>
  <c r="A45" i="38"/>
  <c r="A44" i="38"/>
  <c r="A43" i="38"/>
  <c r="A42" i="38"/>
  <c r="A41" i="38"/>
  <c r="A24" i="38"/>
  <c r="A23" i="38"/>
  <c r="A38" i="38"/>
  <c r="A155" i="38"/>
  <c r="A153" i="38"/>
  <c r="A151" i="38"/>
  <c r="A68" i="38"/>
  <c r="A69" i="38"/>
  <c r="A136" i="38"/>
  <c r="A135" i="38"/>
  <c r="A134" i="38"/>
  <c r="A133" i="38"/>
  <c r="A132" i="38"/>
  <c r="A131" i="38"/>
  <c r="A130" i="38"/>
  <c r="A128" i="38"/>
  <c r="A126" i="38"/>
  <c r="A127" i="38"/>
  <c r="A119" i="38"/>
  <c r="A118" i="38"/>
  <c r="A117" i="38"/>
  <c r="A116" i="38"/>
  <c r="A115" i="38"/>
  <c r="A114" i="38"/>
  <c r="A113" i="38"/>
  <c r="A120" i="38"/>
  <c r="A121" i="38"/>
  <c r="A112" i="38"/>
  <c r="A110" i="38"/>
  <c r="A65" i="38"/>
  <c r="A12" i="38"/>
  <c r="A84" i="38"/>
  <c r="A67" i="38"/>
  <c r="A14" i="38"/>
  <c r="A27" i="38"/>
  <c r="A29" i="38"/>
  <c r="A2" i="2"/>
  <c r="F13" i="2"/>
  <c r="F38" i="2"/>
  <c r="F14" i="2"/>
  <c r="F15" i="2"/>
  <c r="F16" i="2"/>
  <c r="F12" i="2"/>
  <c r="F11" i="2"/>
  <c r="F18" i="2"/>
  <c r="F17" i="2"/>
  <c r="F10" i="2"/>
  <c r="F9" i="2"/>
  <c r="F32" i="2"/>
  <c r="F33" i="2"/>
  <c r="F34" i="2"/>
  <c r="F35" i="2"/>
  <c r="F36" i="2"/>
  <c r="F37" i="2"/>
  <c r="F40" i="2"/>
  <c r="F41" i="2"/>
  <c r="F42" i="2"/>
  <c r="F43" i="2"/>
  <c r="F44" i="2"/>
  <c r="F45" i="2"/>
  <c r="F46" i="2"/>
  <c r="F47" i="2"/>
  <c r="A5" i="2"/>
  <c r="A2" i="39"/>
  <c r="A2" i="3"/>
  <c r="A5" i="3"/>
  <c r="A3" i="3"/>
  <c r="B69" i="3"/>
  <c r="B24" i="3"/>
  <c r="A2" i="1"/>
  <c r="C23" i="17" l="1"/>
  <c r="D21" i="37"/>
  <c r="A31" i="38" s="1"/>
  <c r="D19" i="20"/>
  <c r="D37" i="35" s="1"/>
  <c r="F48" i="2"/>
  <c r="F29" i="2"/>
  <c r="F50" i="2" s="1"/>
  <c r="C50" i="2"/>
  <c r="B10" i="35" s="1"/>
  <c r="F47" i="33"/>
  <c r="F43" i="40"/>
  <c r="D21" i="17"/>
  <c r="D23" i="17" s="1"/>
  <c r="G184" i="37"/>
  <c r="A582" i="38" s="1"/>
  <c r="G10" i="40"/>
  <c r="G14" i="40"/>
  <c r="G9" i="40"/>
  <c r="G22" i="40" s="1"/>
  <c r="G13" i="40"/>
  <c r="G12" i="40"/>
  <c r="G15" i="40"/>
  <c r="G17" i="40"/>
  <c r="G16" i="40"/>
  <c r="G11" i="40"/>
  <c r="B13" i="25"/>
  <c r="A64" i="38"/>
  <c r="A236" i="38"/>
  <c r="A620" i="38"/>
  <c r="C8" i="28"/>
  <c r="A451" i="38"/>
  <c r="A698" i="38"/>
  <c r="A1062" i="38"/>
  <c r="A6" i="30"/>
  <c r="C8" i="24"/>
  <c r="B22" i="1"/>
  <c r="D13" i="25" s="1"/>
  <c r="A279" i="38"/>
  <c r="A6" i="38"/>
  <c r="A107" i="38"/>
  <c r="A150" i="38"/>
  <c r="A37" i="38"/>
  <c r="A193" i="38"/>
  <c r="A975" i="38"/>
  <c r="A6" i="20"/>
  <c r="A6" i="14"/>
  <c r="A6" i="15"/>
  <c r="D33" i="35"/>
  <c r="D8" i="14"/>
  <c r="D12" i="17"/>
  <c r="A6" i="33"/>
  <c r="A6" i="29"/>
  <c r="A6" i="31"/>
  <c r="A6" i="23"/>
  <c r="A6" i="19"/>
  <c r="A47" i="15"/>
  <c r="C12" i="17"/>
  <c r="B8" i="14"/>
  <c r="A6" i="40"/>
  <c r="C33" i="35"/>
  <c r="C8" i="21"/>
  <c r="A6" i="12"/>
  <c r="A6" i="10"/>
  <c r="A6" i="7"/>
  <c r="A192" i="38"/>
  <c r="A63" i="38"/>
  <c r="A364" i="38"/>
  <c r="A4" i="29"/>
  <c r="B16" i="24"/>
  <c r="D214" i="37"/>
  <c r="A830" i="38" s="1"/>
  <c r="B16" i="21"/>
  <c r="C16" i="21" s="1"/>
  <c r="B16" i="22"/>
  <c r="C16" i="22" s="1"/>
  <c r="C8" i="26"/>
  <c r="D9" i="25"/>
  <c r="C8" i="23"/>
  <c r="A6" i="24"/>
  <c r="C8" i="19"/>
  <c r="A6" i="9"/>
  <c r="A6" i="16"/>
  <c r="A6" i="5"/>
  <c r="D8" i="4"/>
  <c r="D8" i="28" s="1"/>
  <c r="C9" i="25"/>
  <c r="C8" i="20"/>
  <c r="A6" i="21"/>
  <c r="C8" i="22"/>
  <c r="B10" i="17"/>
  <c r="A6" i="6"/>
  <c r="C24" i="1"/>
  <c r="A26" i="40" s="1"/>
  <c r="A106" i="38"/>
  <c r="A278" i="38"/>
  <c r="A407" i="38"/>
  <c r="A536" i="38"/>
  <c r="A945" i="38"/>
  <c r="A761" i="38"/>
  <c r="A4" i="30"/>
  <c r="A4" i="23"/>
  <c r="A4" i="20"/>
  <c r="A4" i="24"/>
  <c r="A4" i="21"/>
  <c r="A4" i="19"/>
  <c r="A4" i="22"/>
  <c r="A10" i="18"/>
  <c r="A4" i="18" s="1"/>
  <c r="A149" i="38"/>
  <c r="A22" i="38"/>
  <c r="A235" i="38"/>
  <c r="A321" i="38"/>
  <c r="A450" i="38"/>
  <c r="A666" i="38"/>
  <c r="A4" i="6"/>
  <c r="A4" i="12"/>
  <c r="A4" i="13"/>
  <c r="A4" i="11"/>
  <c r="A4" i="38"/>
  <c r="A36" i="38"/>
  <c r="A619" i="38"/>
  <c r="A697" i="38"/>
  <c r="A1136" i="38"/>
  <c r="A729" i="38"/>
  <c r="A889" i="38"/>
  <c r="A1003" i="38"/>
  <c r="A4" i="28"/>
  <c r="A4" i="31"/>
  <c r="A4" i="26"/>
  <c r="A4" i="7"/>
  <c r="A4" i="5"/>
  <c r="A366" i="38"/>
  <c r="A668" i="38"/>
  <c r="A731" i="38"/>
  <c r="A891" i="38"/>
  <c r="A904" i="38"/>
  <c r="A976" i="38"/>
  <c r="A108" i="38"/>
  <c r="A194" i="38"/>
  <c r="A452" i="38"/>
  <c r="A538" i="38"/>
  <c r="A699" i="38"/>
  <c r="A1138" i="38"/>
  <c r="A763" i="38"/>
  <c r="A795" i="38"/>
  <c r="A827" i="38"/>
  <c r="D199" i="37"/>
  <c r="A734" i="38" s="1"/>
  <c r="D17" i="27"/>
  <c r="D42" i="35" s="1"/>
  <c r="E229" i="37"/>
  <c r="A949" i="38" s="1"/>
  <c r="E232" i="37"/>
  <c r="A978" i="38" s="1"/>
  <c r="D17" i="28"/>
  <c r="D41" i="35"/>
  <c r="F220" i="37"/>
  <c r="A865" i="38" s="1"/>
  <c r="D40" i="35"/>
  <c r="F215" i="37"/>
  <c r="A833" i="38" s="1"/>
  <c r="D39" i="35"/>
  <c r="F210" i="37"/>
  <c r="A801" i="38" s="1"/>
  <c r="D38" i="35"/>
  <c r="F205" i="37"/>
  <c r="A769" i="38" s="1"/>
  <c r="C38" i="35"/>
  <c r="C46" i="35" s="1"/>
  <c r="E205" i="37"/>
  <c r="A768" i="38" s="1"/>
  <c r="F200" i="37"/>
  <c r="A737" i="38" s="1"/>
  <c r="D36" i="35"/>
  <c r="F195" i="37"/>
  <c r="A705" i="38" s="1"/>
  <c r="B39" i="25"/>
  <c r="B16" i="35"/>
  <c r="B17" i="35" s="1"/>
  <c r="B12" i="35"/>
  <c r="B12" i="14"/>
  <c r="D42" i="37" s="1"/>
  <c r="A66" i="38" s="1"/>
  <c r="B26" i="25"/>
  <c r="D223" i="37" s="1"/>
  <c r="A924" i="38" s="1"/>
  <c r="B6" i="35"/>
  <c r="D13" i="18"/>
  <c r="B12" i="17"/>
  <c r="D8" i="10"/>
  <c r="D8" i="7"/>
  <c r="B8" i="4"/>
  <c r="B8" i="22" s="1"/>
  <c r="D8" i="26"/>
  <c r="D8" i="6"/>
  <c r="A32" i="15"/>
  <c r="A6" i="11"/>
  <c r="B33" i="35"/>
  <c r="D8" i="31"/>
  <c r="B9" i="25"/>
  <c r="D8" i="13"/>
  <c r="A6" i="8"/>
  <c r="A4" i="10"/>
  <c r="A4" i="15"/>
  <c r="A4" i="8"/>
  <c r="A857" i="38"/>
  <c r="A974" i="38"/>
  <c r="A825" i="38"/>
  <c r="A921" i="38"/>
  <c r="A902" i="38"/>
  <c r="A4" i="9"/>
  <c r="E178" i="37"/>
  <c r="A556" i="38" s="1"/>
  <c r="E179" i="37"/>
  <c r="A560" i="38" s="1"/>
  <c r="D7" i="37"/>
  <c r="A10" i="38" s="1"/>
  <c r="D5" i="37"/>
  <c r="A8" i="38" s="1"/>
  <c r="E174" i="37"/>
  <c r="A540" i="38" s="1"/>
  <c r="D4" i="37"/>
  <c r="A7" i="38" s="1"/>
  <c r="E180" i="37"/>
  <c r="A564" i="38" s="1"/>
  <c r="E184" i="37"/>
  <c r="A580" i="38" s="1"/>
  <c r="E181" i="37"/>
  <c r="A568" i="38" s="1"/>
  <c r="D184" i="37"/>
  <c r="A579" i="38" s="1"/>
  <c r="C16" i="3"/>
  <c r="B14" i="8" s="1"/>
  <c r="B23" i="8" s="1"/>
  <c r="C9" i="36"/>
  <c r="B22" i="35"/>
  <c r="C47" i="35"/>
  <c r="C20" i="3"/>
  <c r="B14" i="12" s="1"/>
  <c r="D151" i="37" s="1"/>
  <c r="A455" i="38" s="1"/>
  <c r="A132" i="37"/>
  <c r="A133" i="37" s="1"/>
  <c r="A134" i="37" s="1"/>
  <c r="A135" i="37" s="1"/>
  <c r="A131" i="37"/>
  <c r="A89" i="37"/>
  <c r="A88" i="37"/>
  <c r="A72" i="37"/>
  <c r="A73" i="37" s="1"/>
  <c r="A74" i="37" s="1"/>
  <c r="A75" i="37" s="1"/>
  <c r="A71" i="37"/>
  <c r="A494" i="38"/>
  <c r="A667" i="38"/>
  <c r="A1137" i="38"/>
  <c r="A730" i="38"/>
  <c r="A762" i="38"/>
  <c r="A794" i="38"/>
  <c r="A826" i="38"/>
  <c r="A858" i="38"/>
  <c r="A890" i="38"/>
  <c r="A903" i="38"/>
  <c r="A1033" i="38"/>
  <c r="A108" i="37"/>
  <c r="A109" i="37" s="1"/>
  <c r="A110" i="37" s="1"/>
  <c r="A111" i="37" s="1"/>
  <c r="A143" i="37"/>
  <c r="A144" i="37"/>
  <c r="A145" i="37" s="1"/>
  <c r="A146" i="37" s="1"/>
  <c r="A147" i="37" s="1"/>
  <c r="A95" i="37"/>
  <c r="A96" i="37"/>
  <c r="A97" i="37" s="1"/>
  <c r="A98" i="37" s="1"/>
  <c r="A99" i="37" s="1"/>
  <c r="A47" i="37"/>
  <c r="A48" i="37"/>
  <c r="A49" i="37" s="1"/>
  <c r="A50" i="37" s="1"/>
  <c r="A51" i="37" s="1"/>
  <c r="A58" i="37"/>
  <c r="A59" i="37"/>
  <c r="A60" i="37" s="1"/>
  <c r="A61" i="37" s="1"/>
  <c r="A62" i="37" s="1"/>
  <c r="A63" i="37" s="1"/>
  <c r="A168" i="37"/>
  <c r="A169" i="37" s="1"/>
  <c r="A170" i="37" s="1"/>
  <c r="A171" i="37" s="1"/>
  <c r="A167" i="37"/>
  <c r="A922" i="38"/>
  <c r="A83" i="37"/>
  <c r="A120" i="37"/>
  <c r="A121" i="37" s="1"/>
  <c r="A122" i="37" s="1"/>
  <c r="A123" i="37" s="1"/>
  <c r="A119" i="37"/>
  <c r="B8" i="16"/>
  <c r="F229" i="37"/>
  <c r="A950" i="38" s="1"/>
  <c r="D44" i="35"/>
  <c r="E46" i="35"/>
  <c r="E48" i="35" s="1"/>
  <c r="F235" i="37"/>
  <c r="A1008" i="38" s="1"/>
  <c r="B46" i="35"/>
  <c r="B48" i="35" s="1"/>
  <c r="C8" i="5"/>
  <c r="C8" i="11"/>
  <c r="E12" i="17"/>
  <c r="C8" i="7"/>
  <c r="C8" i="16"/>
  <c r="C8" i="13"/>
  <c r="C8" i="10"/>
  <c r="C8" i="12"/>
  <c r="C8" i="6"/>
  <c r="C13" i="18"/>
  <c r="C8" i="30"/>
  <c r="C8" i="31"/>
  <c r="C8" i="9"/>
  <c r="C8" i="15"/>
  <c r="C8" i="27"/>
  <c r="C8" i="14"/>
  <c r="D8" i="8"/>
  <c r="D8" i="5"/>
  <c r="D16" i="23"/>
  <c r="C16" i="20"/>
  <c r="B29" i="21"/>
  <c r="D16" i="21"/>
  <c r="D16" i="19"/>
  <c r="C16" i="24"/>
  <c r="C13" i="3"/>
  <c r="C17" i="3"/>
  <c r="B14" i="9" s="1"/>
  <c r="C19" i="3"/>
  <c r="B14" i="11" s="1"/>
  <c r="A6" i="25"/>
  <c r="C14" i="3"/>
  <c r="B14" i="6" s="1"/>
  <c r="C22" i="3"/>
  <c r="B14" i="4" s="1"/>
  <c r="C18" i="3"/>
  <c r="B14" i="10" s="1"/>
  <c r="C15" i="3"/>
  <c r="B14" i="7" s="1"/>
  <c r="C21" i="3"/>
  <c r="B14" i="13" s="1"/>
  <c r="E8" i="14" l="1"/>
  <c r="E8" i="4"/>
  <c r="B8" i="9"/>
  <c r="D47" i="35"/>
  <c r="F181" i="37"/>
  <c r="A569" i="38" s="1"/>
  <c r="D6" i="37"/>
  <c r="A9" i="38" s="1"/>
  <c r="D8" i="30"/>
  <c r="B8" i="20"/>
  <c r="D8" i="9"/>
  <c r="D8" i="29"/>
  <c r="D8" i="12"/>
  <c r="C48" i="35"/>
  <c r="B8" i="13"/>
  <c r="B8" i="15"/>
  <c r="B8" i="5"/>
  <c r="B8" i="21"/>
  <c r="B8" i="31"/>
  <c r="B8" i="19"/>
  <c r="B8" i="10"/>
  <c r="B8" i="26"/>
  <c r="B8" i="8"/>
  <c r="E9" i="25"/>
  <c r="A30" i="33"/>
  <c r="E33" i="35"/>
  <c r="B8" i="23"/>
  <c r="B8" i="28"/>
  <c r="B8" i="27"/>
  <c r="B8" i="12"/>
  <c r="B8" i="24"/>
  <c r="B8" i="11"/>
  <c r="B8" i="29"/>
  <c r="D8" i="11"/>
  <c r="D8" i="15"/>
  <c r="D8" i="24"/>
  <c r="D8" i="21"/>
  <c r="D8" i="19"/>
  <c r="D8" i="16"/>
  <c r="D8" i="23"/>
  <c r="D8" i="22"/>
  <c r="D8" i="20"/>
  <c r="D8" i="27"/>
  <c r="D43" i="35"/>
  <c r="D46" i="35" s="1"/>
  <c r="F232" i="37"/>
  <c r="A979" i="38" s="1"/>
  <c r="B41" i="25"/>
  <c r="C43" i="25" s="1"/>
  <c r="C50" i="25" s="1"/>
  <c r="C53" i="25" s="1"/>
  <c r="B8" i="6"/>
  <c r="B8" i="30"/>
  <c r="B8" i="7"/>
  <c r="B13" i="18"/>
  <c r="B12" i="28"/>
  <c r="C14" i="28" s="1"/>
  <c r="B29" i="12"/>
  <c r="B38" i="12" s="1"/>
  <c r="C31" i="12" s="1"/>
  <c r="C38" i="12" s="1"/>
  <c r="D103" i="37"/>
  <c r="A283" i="38" s="1"/>
  <c r="B29" i="8"/>
  <c r="B38" i="8" s="1"/>
  <c r="D112" i="37" s="1"/>
  <c r="A309" i="38" s="1"/>
  <c r="B23" i="12"/>
  <c r="C16" i="12" s="1"/>
  <c r="C23" i="12" s="1"/>
  <c r="C16" i="8"/>
  <c r="C23" i="8" s="1"/>
  <c r="D107" i="37"/>
  <c r="A294" i="38" s="1"/>
  <c r="E16" i="21"/>
  <c r="E32" i="21" s="1"/>
  <c r="F184" i="37"/>
  <c r="A581" i="38" s="1"/>
  <c r="F23" i="33"/>
  <c r="A53" i="37"/>
  <c r="A52" i="37"/>
  <c r="E16" i="19"/>
  <c r="E32" i="19" s="1"/>
  <c r="E8" i="15"/>
  <c r="E8" i="8"/>
  <c r="E8" i="11"/>
  <c r="E8" i="5"/>
  <c r="E8" i="7"/>
  <c r="E8" i="16"/>
  <c r="E8" i="13"/>
  <c r="E8" i="10"/>
  <c r="E8" i="12"/>
  <c r="E8" i="6"/>
  <c r="E8" i="9"/>
  <c r="E13" i="18"/>
  <c r="E8" i="30"/>
  <c r="E8" i="27"/>
  <c r="E8" i="31"/>
  <c r="E8" i="19"/>
  <c r="E8" i="23"/>
  <c r="E8" i="21"/>
  <c r="E8" i="24"/>
  <c r="E8" i="26"/>
  <c r="E8" i="28"/>
  <c r="E8" i="22"/>
  <c r="E8" i="20"/>
  <c r="E8" i="29"/>
  <c r="A125" i="37"/>
  <c r="A124" i="37"/>
  <c r="A173" i="37"/>
  <c r="A172" i="37"/>
  <c r="A149" i="37"/>
  <c r="A148" i="37"/>
  <c r="A77" i="37"/>
  <c r="A76" i="37"/>
  <c r="B29" i="9"/>
  <c r="B38" i="9" s="1"/>
  <c r="B23" i="9"/>
  <c r="D115" i="37"/>
  <c r="A326" i="38" s="1"/>
  <c r="B12" i="29"/>
  <c r="B29" i="13"/>
  <c r="B38" i="13" s="1"/>
  <c r="B23" i="13"/>
  <c r="D163" i="37"/>
  <c r="A498" i="38" s="1"/>
  <c r="B14" i="5"/>
  <c r="C24" i="3"/>
  <c r="B14" i="14" s="1"/>
  <c r="A64" i="37"/>
  <c r="A65" i="37"/>
  <c r="B23" i="10"/>
  <c r="B29" i="10"/>
  <c r="B38" i="10" s="1"/>
  <c r="D127" i="37"/>
  <c r="A369" i="38" s="1"/>
  <c r="A137" i="37"/>
  <c r="A136" i="37"/>
  <c r="B29" i="4"/>
  <c r="B38" i="4" s="1"/>
  <c r="B23" i="4"/>
  <c r="B12" i="30"/>
  <c r="D55" i="37"/>
  <c r="A111" i="38" s="1"/>
  <c r="D16" i="20"/>
  <c r="B23" i="6"/>
  <c r="B29" i="6"/>
  <c r="B38" i="6" s="1"/>
  <c r="D79" i="37"/>
  <c r="A197" i="38" s="1"/>
  <c r="B29" i="7"/>
  <c r="B38" i="7" s="1"/>
  <c r="B23" i="7"/>
  <c r="D91" i="37"/>
  <c r="A240" i="38" s="1"/>
  <c r="D16" i="22"/>
  <c r="D16" i="24"/>
  <c r="E16" i="23"/>
  <c r="E32" i="23" s="1"/>
  <c r="A101" i="37"/>
  <c r="A100" i="37"/>
  <c r="A112" i="37"/>
  <c r="A113" i="37"/>
  <c r="B12" i="27"/>
  <c r="B29" i="11"/>
  <c r="B38" i="11" s="1"/>
  <c r="B23" i="11"/>
  <c r="D139" i="37"/>
  <c r="A412" i="38" s="1"/>
  <c r="D48" i="35" l="1"/>
  <c r="F22" i="40"/>
  <c r="C21" i="22"/>
  <c r="E228" i="37"/>
  <c r="A938" i="38" s="1"/>
  <c r="C21" i="24"/>
  <c r="C21" i="20"/>
  <c r="C21" i="21"/>
  <c r="C21" i="19"/>
  <c r="C12" i="26"/>
  <c r="D224" i="37"/>
  <c r="A926" i="38" s="1"/>
  <c r="D43" i="25"/>
  <c r="D50" i="25" s="1"/>
  <c r="D53" i="25" s="1"/>
  <c r="E43" i="25"/>
  <c r="E50" i="25" s="1"/>
  <c r="E53" i="25" s="1"/>
  <c r="C21" i="23"/>
  <c r="B43" i="25"/>
  <c r="B50" i="25" s="1"/>
  <c r="B53" i="25" s="1"/>
  <c r="B42" i="12"/>
  <c r="B23" i="15" s="1"/>
  <c r="D160" i="37"/>
  <c r="A481" i="38" s="1"/>
  <c r="C31" i="8"/>
  <c r="C38" i="8" s="1"/>
  <c r="E112" i="37" s="1"/>
  <c r="A310" i="38" s="1"/>
  <c r="D155" i="37"/>
  <c r="A466" i="38" s="1"/>
  <c r="B42" i="8"/>
  <c r="D113" i="37" s="1"/>
  <c r="A313" i="38" s="1"/>
  <c r="D16" i="8"/>
  <c r="D23" i="8" s="1"/>
  <c r="E107" i="37"/>
  <c r="A295" i="38" s="1"/>
  <c r="C31" i="6"/>
  <c r="C38" i="6" s="1"/>
  <c r="D88" i="37"/>
  <c r="A223" i="38" s="1"/>
  <c r="E35" i="26"/>
  <c r="G217" i="37"/>
  <c r="A840" i="38" s="1"/>
  <c r="C31" i="9"/>
  <c r="C38" i="9" s="1"/>
  <c r="D124" i="37"/>
  <c r="A352" i="38" s="1"/>
  <c r="C31" i="11"/>
  <c r="C38" i="11" s="1"/>
  <c r="D148" i="37"/>
  <c r="A438" i="38" s="1"/>
  <c r="D14" i="28"/>
  <c r="C16" i="7"/>
  <c r="C23" i="7" s="1"/>
  <c r="B42" i="7"/>
  <c r="D95" i="37"/>
  <c r="A251" i="38" s="1"/>
  <c r="C16" i="6"/>
  <c r="C23" i="6" s="1"/>
  <c r="B42" i="6"/>
  <c r="D83" i="37"/>
  <c r="A208" i="38" s="1"/>
  <c r="C14" i="30"/>
  <c r="C16" i="13"/>
  <c r="C23" i="13" s="1"/>
  <c r="B42" i="13"/>
  <c r="D167" i="37"/>
  <c r="A509" i="38" s="1"/>
  <c r="E25" i="26"/>
  <c r="G207" i="37"/>
  <c r="A776" i="38" s="1"/>
  <c r="C16" i="11"/>
  <c r="C23" i="11" s="1"/>
  <c r="B42" i="11"/>
  <c r="D143" i="37"/>
  <c r="A423" i="38" s="1"/>
  <c r="C31" i="7"/>
  <c r="C38" i="7" s="1"/>
  <c r="D100" i="37"/>
  <c r="A266" i="38" s="1"/>
  <c r="B42" i="4"/>
  <c r="C16" i="4"/>
  <c r="C23" i="4" s="1"/>
  <c r="D59" i="37"/>
  <c r="A122" i="38" s="1"/>
  <c r="C31" i="10"/>
  <c r="C38" i="10" s="1"/>
  <c r="D136" i="37"/>
  <c r="A395" i="38" s="1"/>
  <c r="B29" i="14"/>
  <c r="B38" i="14" s="1"/>
  <c r="D52" i="37" s="1"/>
  <c r="A94" i="38" s="1"/>
  <c r="B23" i="14"/>
  <c r="D43" i="37"/>
  <c r="C31" i="13"/>
  <c r="C38" i="13" s="1"/>
  <c r="D172" i="37"/>
  <c r="A524" i="38" s="1"/>
  <c r="C14" i="27"/>
  <c r="E16" i="22"/>
  <c r="E32" i="22" s="1"/>
  <c r="E16" i="24"/>
  <c r="E32" i="24" s="1"/>
  <c r="E16" i="20"/>
  <c r="E32" i="20" s="1"/>
  <c r="D31" i="12"/>
  <c r="D38" i="12" s="1"/>
  <c r="E160" i="37"/>
  <c r="A482" i="38" s="1"/>
  <c r="C31" i="4"/>
  <c r="C38" i="4" s="1"/>
  <c r="D64" i="37"/>
  <c r="A137" i="38" s="1"/>
  <c r="C42" i="12"/>
  <c r="D16" i="12"/>
  <c r="D23" i="12" s="1"/>
  <c r="E155" i="37"/>
  <c r="A467" i="38" s="1"/>
  <c r="C16" i="10"/>
  <c r="C23" i="10" s="1"/>
  <c r="B42" i="10"/>
  <c r="D131" i="37"/>
  <c r="A380" i="38" s="1"/>
  <c r="B29" i="5"/>
  <c r="B38" i="5" s="1"/>
  <c r="B23" i="5"/>
  <c r="D67" i="37"/>
  <c r="A154" i="38" s="1"/>
  <c r="C14" i="29"/>
  <c r="C16" i="9"/>
  <c r="C23" i="9" s="1"/>
  <c r="B42" i="9"/>
  <c r="D119" i="37"/>
  <c r="A337" i="38" s="1"/>
  <c r="E15" i="26"/>
  <c r="G197" i="37"/>
  <c r="A712" i="38" s="1"/>
  <c r="D21" i="24" l="1"/>
  <c r="F228" i="37"/>
  <c r="A939" i="38" s="1"/>
  <c r="D12" i="26"/>
  <c r="D21" i="19"/>
  <c r="D21" i="20"/>
  <c r="D21" i="21"/>
  <c r="D21" i="22"/>
  <c r="D21" i="23"/>
  <c r="B21" i="20"/>
  <c r="B28" i="20" s="1"/>
  <c r="B21" i="23"/>
  <c r="B28" i="23" s="1"/>
  <c r="B21" i="22"/>
  <c r="B28" i="22" s="1"/>
  <c r="D228" i="37"/>
  <c r="A937" i="38" s="1"/>
  <c r="B12" i="26"/>
  <c r="B21" i="24"/>
  <c r="B28" i="24" s="1"/>
  <c r="B21" i="19"/>
  <c r="B28" i="19" s="1"/>
  <c r="B21" i="21"/>
  <c r="B28" i="21" s="1"/>
  <c r="E21" i="24"/>
  <c r="E21" i="23"/>
  <c r="E21" i="22"/>
  <c r="G228" i="37"/>
  <c r="A940" i="38" s="1"/>
  <c r="E12" i="26"/>
  <c r="E17" i="26" s="1"/>
  <c r="E21" i="19"/>
  <c r="E21" i="20"/>
  <c r="E21" i="21"/>
  <c r="C42" i="8"/>
  <c r="C17" i="15" s="1"/>
  <c r="D161" i="37"/>
  <c r="A485" i="38" s="1"/>
  <c r="D31" i="8"/>
  <c r="D38" i="8" s="1"/>
  <c r="D42" i="8" s="1"/>
  <c r="B18" i="28"/>
  <c r="B23" i="28" s="1"/>
  <c r="B24" i="28" s="1"/>
  <c r="B17" i="15"/>
  <c r="B20" i="22"/>
  <c r="F107" i="37"/>
  <c r="A296" i="38" s="1"/>
  <c r="E16" i="8"/>
  <c r="E23" i="8" s="1"/>
  <c r="D16" i="10"/>
  <c r="D23" i="10" s="1"/>
  <c r="C42" i="10"/>
  <c r="E131" i="37"/>
  <c r="A381" i="38" s="1"/>
  <c r="B18" i="29"/>
  <c r="B25" i="15"/>
  <c r="D173" i="37"/>
  <c r="A528" i="38" s="1"/>
  <c r="D16" i="9"/>
  <c r="D23" i="9" s="1"/>
  <c r="C42" i="9"/>
  <c r="E119" i="37"/>
  <c r="A338" i="38" s="1"/>
  <c r="C16" i="5"/>
  <c r="C23" i="5" s="1"/>
  <c r="B42" i="5"/>
  <c r="D71" i="37"/>
  <c r="A165" i="38" s="1"/>
  <c r="D31" i="4"/>
  <c r="D38" i="4" s="1"/>
  <c r="E64" i="37"/>
  <c r="A138" i="38" s="1"/>
  <c r="E40" i="26"/>
  <c r="G222" i="37"/>
  <c r="A872" i="38" s="1"/>
  <c r="B42" i="14"/>
  <c r="D47" i="37"/>
  <c r="A79" i="38" s="1"/>
  <c r="D16" i="13"/>
  <c r="D23" i="13" s="1"/>
  <c r="C42" i="13"/>
  <c r="E167" i="37"/>
  <c r="A510" i="38" s="1"/>
  <c r="B20" i="20"/>
  <c r="D89" i="37"/>
  <c r="A227" i="38" s="1"/>
  <c r="B15" i="15"/>
  <c r="B20" i="24"/>
  <c r="B19" i="15"/>
  <c r="D137" i="37"/>
  <c r="A399" i="38" s="1"/>
  <c r="C18" i="28"/>
  <c r="C19" i="28" s="1"/>
  <c r="C26" i="28" s="1"/>
  <c r="C23" i="15"/>
  <c r="E161" i="37"/>
  <c r="A486" i="38" s="1"/>
  <c r="E31" i="12"/>
  <c r="E38" i="12" s="1"/>
  <c r="G160" i="37" s="1"/>
  <c r="A484" i="38" s="1"/>
  <c r="F160" i="37"/>
  <c r="A483" i="38" s="1"/>
  <c r="E30" i="26"/>
  <c r="G212" i="37"/>
  <c r="A808" i="38" s="1"/>
  <c r="D14" i="27"/>
  <c r="D31" i="13"/>
  <c r="D38" i="13" s="1"/>
  <c r="E172" i="37"/>
  <c r="A525" i="38" s="1"/>
  <c r="B18" i="30"/>
  <c r="B27" i="15"/>
  <c r="D65" i="37"/>
  <c r="A141" i="38" s="1"/>
  <c r="D31" i="7"/>
  <c r="D38" i="7" s="1"/>
  <c r="E100" i="37"/>
  <c r="A267" i="38" s="1"/>
  <c r="D14" i="30"/>
  <c r="E14" i="28"/>
  <c r="D31" i="11"/>
  <c r="D38" i="11" s="1"/>
  <c r="E148" i="37"/>
  <c r="A439" i="38" s="1"/>
  <c r="B20" i="21"/>
  <c r="D101" i="37"/>
  <c r="A270" i="38" s="1"/>
  <c r="B16" i="15"/>
  <c r="B20" i="23"/>
  <c r="B18" i="15"/>
  <c r="D125" i="37"/>
  <c r="A356" i="38" s="1"/>
  <c r="D31" i="10"/>
  <c r="D38" i="10" s="1"/>
  <c r="E136" i="37"/>
  <c r="A396" i="38" s="1"/>
  <c r="C35" i="33"/>
  <c r="E20" i="26"/>
  <c r="G202" i="37"/>
  <c r="A744" i="38" s="1"/>
  <c r="B18" i="27"/>
  <c r="B21" i="15"/>
  <c r="D149" i="37"/>
  <c r="A442" i="38" s="1"/>
  <c r="D16" i="7"/>
  <c r="D23" i="7" s="1"/>
  <c r="E95" i="37"/>
  <c r="A252" i="38" s="1"/>
  <c r="C42" i="7"/>
  <c r="D31" i="9"/>
  <c r="D38" i="9" s="1"/>
  <c r="E124" i="37"/>
  <c r="A353" i="38" s="1"/>
  <c r="C33" i="33"/>
  <c r="D14" i="29"/>
  <c r="C31" i="5"/>
  <c r="C38" i="5" s="1"/>
  <c r="D76" i="37"/>
  <c r="A180" i="38" s="1"/>
  <c r="D42" i="12"/>
  <c r="E16" i="12"/>
  <c r="E23" i="12" s="1"/>
  <c r="F155" i="37"/>
  <c r="A468" i="38" s="1"/>
  <c r="C42" i="4"/>
  <c r="D16" i="4"/>
  <c r="D23" i="4" s="1"/>
  <c r="E59" i="37"/>
  <c r="A123" i="38" s="1"/>
  <c r="C42" i="11"/>
  <c r="D16" i="11"/>
  <c r="D23" i="11" s="1"/>
  <c r="E143" i="37"/>
  <c r="A424" i="38" s="1"/>
  <c r="D16" i="6"/>
  <c r="D23" i="6" s="1"/>
  <c r="C42" i="6"/>
  <c r="E83" i="37"/>
  <c r="A209" i="38" s="1"/>
  <c r="C37" i="33"/>
  <c r="D31" i="6"/>
  <c r="D38" i="6" s="1"/>
  <c r="E88" i="37"/>
  <c r="A224" i="38" s="1"/>
  <c r="B27" i="24" l="1"/>
  <c r="B30" i="24" s="1"/>
  <c r="B23" i="24"/>
  <c r="B27" i="23"/>
  <c r="B30" i="23" s="1"/>
  <c r="B23" i="23"/>
  <c r="B27" i="22"/>
  <c r="B30" i="22" s="1"/>
  <c r="B23" i="22"/>
  <c r="B27" i="21"/>
  <c r="B30" i="21" s="1"/>
  <c r="B23" i="21"/>
  <c r="B27" i="20"/>
  <c r="B30" i="20" s="1"/>
  <c r="B23" i="20"/>
  <c r="E27" i="26"/>
  <c r="E16" i="31" s="1"/>
  <c r="C31" i="40" s="1"/>
  <c r="E37" i="26"/>
  <c r="E18" i="31" s="1"/>
  <c r="C33" i="40" s="1"/>
  <c r="E113" i="37"/>
  <c r="A314" i="38" s="1"/>
  <c r="C20" i="22"/>
  <c r="C23" i="22" s="1"/>
  <c r="C32" i="22" s="1"/>
  <c r="B19" i="28"/>
  <c r="B26" i="28" s="1"/>
  <c r="B23" i="31" s="1"/>
  <c r="B25" i="16" s="1"/>
  <c r="E31" i="8"/>
  <c r="E38" i="8" s="1"/>
  <c r="G112" i="37" s="1"/>
  <c r="A312" i="38" s="1"/>
  <c r="F112" i="37"/>
  <c r="A311" i="38" s="1"/>
  <c r="F113" i="37"/>
  <c r="A315" i="38" s="1"/>
  <c r="D20" i="22"/>
  <c r="D23" i="22" s="1"/>
  <c r="D32" i="22" s="1"/>
  <c r="D17" i="15"/>
  <c r="G107" i="37"/>
  <c r="A297" i="38" s="1"/>
  <c r="E31" i="6"/>
  <c r="E38" i="6" s="1"/>
  <c r="G88" i="37" s="1"/>
  <c r="A226" i="38" s="1"/>
  <c r="F88" i="37"/>
  <c r="A225" i="38" s="1"/>
  <c r="C20" i="20"/>
  <c r="C23" i="20" s="1"/>
  <c r="C32" i="20" s="1"/>
  <c r="C15" i="15"/>
  <c r="E89" i="37"/>
  <c r="A228" i="38" s="1"/>
  <c r="C18" i="27"/>
  <c r="C19" i="27" s="1"/>
  <c r="C26" i="27" s="1"/>
  <c r="C21" i="15"/>
  <c r="E149" i="37"/>
  <c r="A443" i="38" s="1"/>
  <c r="D18" i="28"/>
  <c r="D19" i="28" s="1"/>
  <c r="D26" i="28" s="1"/>
  <c r="D23" i="15"/>
  <c r="F161" i="37"/>
  <c r="A487" i="38" s="1"/>
  <c r="B19" i="27"/>
  <c r="B23" i="27"/>
  <c r="B24" i="27" s="1"/>
  <c r="B23" i="30"/>
  <c r="B24" i="30" s="1"/>
  <c r="B19" i="30"/>
  <c r="D16" i="5"/>
  <c r="D23" i="5" s="1"/>
  <c r="C42" i="5"/>
  <c r="E71" i="37"/>
  <c r="A166" i="38" s="1"/>
  <c r="B19" i="29"/>
  <c r="B23" i="29"/>
  <c r="B24" i="29" s="1"/>
  <c r="C20" i="24"/>
  <c r="C23" i="24" s="1"/>
  <c r="C32" i="24" s="1"/>
  <c r="C19" i="15"/>
  <c r="E137" i="37"/>
  <c r="A400" i="38" s="1"/>
  <c r="E16" i="7"/>
  <c r="E23" i="7" s="1"/>
  <c r="D42" i="7"/>
  <c r="F95" i="37"/>
  <c r="A253" i="38" s="1"/>
  <c r="E22" i="26"/>
  <c r="E15" i="31" s="1"/>
  <c r="C30" i="40" s="1"/>
  <c r="C34" i="33"/>
  <c r="E31" i="7"/>
  <c r="E38" i="7" s="1"/>
  <c r="G100" i="37" s="1"/>
  <c r="A269" i="38" s="1"/>
  <c r="F100" i="37"/>
  <c r="A268" i="38" s="1"/>
  <c r="C18" i="29"/>
  <c r="C19" i="29" s="1"/>
  <c r="C26" i="29" s="1"/>
  <c r="C25" i="15"/>
  <c r="E173" i="37"/>
  <c r="A529" i="38" s="1"/>
  <c r="E42" i="26"/>
  <c r="E19" i="31" s="1"/>
  <c r="C34" i="40" s="1"/>
  <c r="C38" i="33"/>
  <c r="E16" i="10"/>
  <c r="E23" i="10" s="1"/>
  <c r="D42" i="10"/>
  <c r="F131" i="37"/>
  <c r="A382" i="38" s="1"/>
  <c r="E16" i="6"/>
  <c r="E23" i="6" s="1"/>
  <c r="D42" i="6"/>
  <c r="F83" i="37"/>
  <c r="A210" i="38" s="1"/>
  <c r="D31" i="5"/>
  <c r="D38" i="5" s="1"/>
  <c r="E76" i="37"/>
  <c r="A181" i="38" s="1"/>
  <c r="E14" i="31"/>
  <c r="C29" i="40" s="1"/>
  <c r="E31" i="9"/>
  <c r="E38" i="9" s="1"/>
  <c r="G124" i="37" s="1"/>
  <c r="A355" i="38" s="1"/>
  <c r="F124" i="37"/>
  <c r="A354" i="38" s="1"/>
  <c r="E31" i="13"/>
  <c r="E38" i="13" s="1"/>
  <c r="G172" i="37" s="1"/>
  <c r="A527" i="38" s="1"/>
  <c r="F172" i="37"/>
  <c r="A526" i="38" s="1"/>
  <c r="C36" i="33"/>
  <c r="E32" i="26"/>
  <c r="E17" i="31" s="1"/>
  <c r="C32" i="40" s="1"/>
  <c r="D42" i="13"/>
  <c r="E16" i="13"/>
  <c r="E23" i="13" s="1"/>
  <c r="F167" i="37"/>
  <c r="A511" i="38" s="1"/>
  <c r="C18" i="15"/>
  <c r="C20" i="23"/>
  <c r="C23" i="23" s="1"/>
  <c r="C32" i="23" s="1"/>
  <c r="E125" i="37"/>
  <c r="A357" i="38" s="1"/>
  <c r="E16" i="4"/>
  <c r="E23" i="4" s="1"/>
  <c r="D42" i="4"/>
  <c r="F59" i="37"/>
  <c r="A124" i="38" s="1"/>
  <c r="E16" i="11"/>
  <c r="E23" i="11" s="1"/>
  <c r="D42" i="11"/>
  <c r="F143" i="37"/>
  <c r="A425" i="38" s="1"/>
  <c r="C18" i="30"/>
  <c r="C19" i="30" s="1"/>
  <c r="C26" i="30" s="1"/>
  <c r="C27" i="15"/>
  <c r="E65" i="37"/>
  <c r="A142" i="38" s="1"/>
  <c r="E42" i="12"/>
  <c r="G155" i="37"/>
  <c r="A469" i="38" s="1"/>
  <c r="E14" i="29"/>
  <c r="C16" i="15"/>
  <c r="C20" i="21"/>
  <c r="C23" i="21" s="1"/>
  <c r="C32" i="21" s="1"/>
  <c r="E101" i="37"/>
  <c r="A271" i="38" s="1"/>
  <c r="E31" i="10"/>
  <c r="E38" i="10" s="1"/>
  <c r="G136" i="37" s="1"/>
  <c r="A398" i="38" s="1"/>
  <c r="F136" i="37"/>
  <c r="A397" i="38" s="1"/>
  <c r="E31" i="11"/>
  <c r="E38" i="11" s="1"/>
  <c r="G148" i="37" s="1"/>
  <c r="A441" i="38" s="1"/>
  <c r="F148" i="37"/>
  <c r="A440" i="38" s="1"/>
  <c r="E14" i="30"/>
  <c r="E14" i="27"/>
  <c r="C23" i="31"/>
  <c r="C25" i="16" s="1"/>
  <c r="E234" i="37"/>
  <c r="A984" i="38" s="1"/>
  <c r="B12" i="15"/>
  <c r="D53" i="37"/>
  <c r="A98" i="38" s="1"/>
  <c r="E31" i="4"/>
  <c r="E38" i="4" s="1"/>
  <c r="G64" i="37" s="1"/>
  <c r="A140" i="38" s="1"/>
  <c r="F64" i="37"/>
  <c r="A139" i="38" s="1"/>
  <c r="B20" i="19"/>
  <c r="B14" i="15"/>
  <c r="D77" i="37"/>
  <c r="A184" i="38" s="1"/>
  <c r="D42" i="9"/>
  <c r="E16" i="9"/>
  <c r="E23" i="9" s="1"/>
  <c r="F119" i="37"/>
  <c r="A339" i="38" s="1"/>
  <c r="G245" i="37" l="1"/>
  <c r="E16" i="33"/>
  <c r="B53" i="15"/>
  <c r="B32" i="24"/>
  <c r="D222" i="37" s="1"/>
  <c r="A869" i="38" s="1"/>
  <c r="D30" i="26"/>
  <c r="F212" i="37"/>
  <c r="A807" i="38" s="1"/>
  <c r="C40" i="26"/>
  <c r="C42" i="26" s="1"/>
  <c r="C19" i="31" s="1"/>
  <c r="E246" i="37" s="1"/>
  <c r="E222" i="37"/>
  <c r="A870" i="38" s="1"/>
  <c r="E217" i="37"/>
  <c r="A838" i="38" s="1"/>
  <c r="C35" i="26"/>
  <c r="C37" i="26" s="1"/>
  <c r="C18" i="31" s="1"/>
  <c r="E245" i="37" s="1"/>
  <c r="E212" i="37"/>
  <c r="A806" i="38" s="1"/>
  <c r="C30" i="26"/>
  <c r="C32" i="26" s="1"/>
  <c r="C17" i="31" s="1"/>
  <c r="C25" i="26"/>
  <c r="C27" i="26" s="1"/>
  <c r="C16" i="31" s="1"/>
  <c r="E243" i="37" s="1"/>
  <c r="E207" i="37"/>
  <c r="A774" i="38" s="1"/>
  <c r="C20" i="26"/>
  <c r="C22" i="26" s="1"/>
  <c r="C15" i="31" s="1"/>
  <c r="E242" i="37" s="1"/>
  <c r="E202" i="37"/>
  <c r="A742" i="38" s="1"/>
  <c r="B32" i="22"/>
  <c r="B30" i="26" s="1"/>
  <c r="B32" i="26" s="1"/>
  <c r="B17" i="31" s="1"/>
  <c r="B32" i="23"/>
  <c r="B32" i="21"/>
  <c r="B25" i="26" s="1"/>
  <c r="B27" i="26" s="1"/>
  <c r="B16" i="31" s="1"/>
  <c r="D243" i="37" s="1"/>
  <c r="B32" i="20"/>
  <c r="D202" i="37" s="1"/>
  <c r="A741" i="38" s="1"/>
  <c r="D35" i="33"/>
  <c r="B27" i="19"/>
  <c r="B30" i="19" s="1"/>
  <c r="B23" i="19"/>
  <c r="D37" i="33"/>
  <c r="G243" i="37"/>
  <c r="E46" i="26"/>
  <c r="E42" i="8"/>
  <c r="G113" i="37" s="1"/>
  <c r="A316" i="38" s="1"/>
  <c r="D234" i="37"/>
  <c r="A983" i="38" s="1"/>
  <c r="D39" i="15"/>
  <c r="E12" i="33"/>
  <c r="B26" i="27"/>
  <c r="B21" i="31" s="1"/>
  <c r="E42" i="11"/>
  <c r="G143" i="37"/>
  <c r="A426" i="38" s="1"/>
  <c r="D15" i="15"/>
  <c r="D20" i="20"/>
  <c r="D23" i="20" s="1"/>
  <c r="D32" i="20" s="1"/>
  <c r="F89" i="37"/>
  <c r="A229" i="38" s="1"/>
  <c r="E42" i="10"/>
  <c r="G131" i="37"/>
  <c r="A383" i="38" s="1"/>
  <c r="D38" i="33"/>
  <c r="G246" i="37"/>
  <c r="C25" i="31"/>
  <c r="C27" i="16" s="1"/>
  <c r="E237" i="37"/>
  <c r="A1013" i="38" s="1"/>
  <c r="E18" i="28"/>
  <c r="E19" i="28" s="1"/>
  <c r="E26" i="28" s="1"/>
  <c r="E23" i="15"/>
  <c r="G161" i="37"/>
  <c r="A488" i="38" s="1"/>
  <c r="D18" i="30"/>
  <c r="D19" i="30" s="1"/>
  <c r="D26" i="30" s="1"/>
  <c r="D27" i="15"/>
  <c r="F65" i="37"/>
  <c r="A143" i="38" s="1"/>
  <c r="B54" i="15"/>
  <c r="D36" i="33"/>
  <c r="G244" i="37"/>
  <c r="E42" i="9"/>
  <c r="G119" i="37"/>
  <c r="A340" i="38" s="1"/>
  <c r="E42" i="13"/>
  <c r="G167" i="37"/>
  <c r="A512" i="38" s="1"/>
  <c r="D18" i="15"/>
  <c r="D20" i="23"/>
  <c r="D23" i="23" s="1"/>
  <c r="D32" i="23" s="1"/>
  <c r="F125" i="37"/>
  <c r="A358" i="38" s="1"/>
  <c r="C28" i="31"/>
  <c r="C30" i="16" s="1"/>
  <c r="E240" i="37"/>
  <c r="A1042" i="38" s="1"/>
  <c r="D18" i="29"/>
  <c r="D19" i="29" s="1"/>
  <c r="D26" i="29" s="1"/>
  <c r="D25" i="15"/>
  <c r="F173" i="37"/>
  <c r="A530" i="38" s="1"/>
  <c r="B51" i="15"/>
  <c r="D33" i="33"/>
  <c r="G241" i="37"/>
  <c r="E42" i="6"/>
  <c r="G83" i="37"/>
  <c r="A211" i="38" s="1"/>
  <c r="D16" i="15"/>
  <c r="D20" i="21"/>
  <c r="D23" i="21" s="1"/>
  <c r="D32" i="21" s="1"/>
  <c r="F101" i="37"/>
  <c r="A272" i="38" s="1"/>
  <c r="C20" i="19"/>
  <c r="C23" i="19" s="1"/>
  <c r="C32" i="19" s="1"/>
  <c r="C14" i="15"/>
  <c r="E77" i="37"/>
  <c r="A185" i="38" s="1"/>
  <c r="E42" i="7"/>
  <c r="G95" i="37"/>
  <c r="A254" i="38" s="1"/>
  <c r="D42" i="5"/>
  <c r="E16" i="5"/>
  <c r="E23" i="5" s="1"/>
  <c r="F71" i="37"/>
  <c r="A167" i="38" s="1"/>
  <c r="C21" i="31"/>
  <c r="E231" i="37"/>
  <c r="A955" i="38" s="1"/>
  <c r="D18" i="27"/>
  <c r="D19" i="27" s="1"/>
  <c r="D26" i="27" s="1"/>
  <c r="D21" i="15"/>
  <c r="F149" i="37"/>
  <c r="A444" i="38" s="1"/>
  <c r="E42" i="4"/>
  <c r="G59" i="37"/>
  <c r="A125" i="38" s="1"/>
  <c r="E31" i="5"/>
  <c r="E38" i="5" s="1"/>
  <c r="G76" i="37" s="1"/>
  <c r="A183" i="38" s="1"/>
  <c r="F76" i="37"/>
  <c r="A182" i="38" s="1"/>
  <c r="D19" i="15"/>
  <c r="D20" i="24"/>
  <c r="D23" i="24" s="1"/>
  <c r="D32" i="24" s="1"/>
  <c r="F137" i="37"/>
  <c r="A401" i="38" s="1"/>
  <c r="B52" i="15"/>
  <c r="D34" i="33"/>
  <c r="G242" i="37"/>
  <c r="B26" i="29"/>
  <c r="B26" i="30"/>
  <c r="D23" i="31"/>
  <c r="F234" i="37"/>
  <c r="A985" i="38" s="1"/>
  <c r="E40" i="33" l="1"/>
  <c r="D36" i="40"/>
  <c r="E15" i="33"/>
  <c r="E21" i="33"/>
  <c r="E17" i="33"/>
  <c r="B40" i="26"/>
  <c r="B42" i="26" s="1"/>
  <c r="B19" i="31" s="1"/>
  <c r="D246" i="37" s="1"/>
  <c r="D40" i="26"/>
  <c r="F222" i="37"/>
  <c r="A871" i="38" s="1"/>
  <c r="F217" i="37"/>
  <c r="A839" i="38" s="1"/>
  <c r="D35" i="26"/>
  <c r="C12" i="33"/>
  <c r="D32" i="26"/>
  <c r="D17" i="31" s="1"/>
  <c r="D25" i="26"/>
  <c r="F207" i="37"/>
  <c r="A775" i="38" s="1"/>
  <c r="C18" i="16"/>
  <c r="F202" i="37"/>
  <c r="A743" i="38" s="1"/>
  <c r="D20" i="26"/>
  <c r="C19" i="16"/>
  <c r="B20" i="26"/>
  <c r="B22" i="26" s="1"/>
  <c r="B15" i="31" s="1"/>
  <c r="D242" i="37" s="1"/>
  <c r="E244" i="37"/>
  <c r="C17" i="16"/>
  <c r="C16" i="16"/>
  <c r="D207" i="37"/>
  <c r="A773" i="38" s="1"/>
  <c r="C15" i="16"/>
  <c r="E197" i="37"/>
  <c r="A710" i="38" s="1"/>
  <c r="C15" i="26"/>
  <c r="C17" i="26" s="1"/>
  <c r="D212" i="37"/>
  <c r="A805" i="38" s="1"/>
  <c r="D244" i="37"/>
  <c r="B17" i="16"/>
  <c r="B35" i="26"/>
  <c r="B37" i="26" s="1"/>
  <c r="B18" i="31" s="1"/>
  <c r="D217" i="37"/>
  <c r="A837" i="38" s="1"/>
  <c r="B16" i="16"/>
  <c r="B32" i="19"/>
  <c r="B15" i="26" s="1"/>
  <c r="B17" i="26" s="1"/>
  <c r="B56" i="15"/>
  <c r="C51" i="15" s="1"/>
  <c r="E20" i="22"/>
  <c r="E17" i="15"/>
  <c r="D231" i="37"/>
  <c r="A954" i="38" s="1"/>
  <c r="B25" i="31"/>
  <c r="B27" i="16" s="1"/>
  <c r="D237" i="37"/>
  <c r="A1012" i="38" s="1"/>
  <c r="D14" i="15"/>
  <c r="D20" i="19"/>
  <c r="D23" i="19" s="1"/>
  <c r="D32" i="19" s="1"/>
  <c r="F77" i="37"/>
  <c r="A186" i="38" s="1"/>
  <c r="D25" i="31"/>
  <c r="F237" i="37"/>
  <c r="A1014" i="38" s="1"/>
  <c r="E20" i="23"/>
  <c r="G125" i="37"/>
  <c r="A359" i="38" s="1"/>
  <c r="E18" i="15"/>
  <c r="D33" i="40" s="1"/>
  <c r="F33" i="40" s="1"/>
  <c r="C23" i="16"/>
  <c r="E18" i="29"/>
  <c r="E19" i="29" s="1"/>
  <c r="E26" i="29" s="1"/>
  <c r="E25" i="15"/>
  <c r="G173" i="37"/>
  <c r="A531" i="38" s="1"/>
  <c r="E19" i="15"/>
  <c r="D34" i="40" s="1"/>
  <c r="F34" i="40" s="1"/>
  <c r="E20" i="24"/>
  <c r="G137" i="37"/>
  <c r="A402" i="38" s="1"/>
  <c r="D38" i="15"/>
  <c r="E11" i="33"/>
  <c r="D21" i="31"/>
  <c r="F231" i="37"/>
  <c r="A956" i="38" s="1"/>
  <c r="E20" i="21"/>
  <c r="E16" i="15"/>
  <c r="D31" i="40" s="1"/>
  <c r="F31" i="40" s="1"/>
  <c r="G101" i="37"/>
  <c r="A273" i="38" s="1"/>
  <c r="E23" i="31"/>
  <c r="C36" i="40" s="1"/>
  <c r="G234" i="37"/>
  <c r="A986" i="38" s="1"/>
  <c r="E18" i="27"/>
  <c r="E19" i="27" s="1"/>
  <c r="E26" i="27" s="1"/>
  <c r="E21" i="15"/>
  <c r="G149" i="37"/>
  <c r="A445" i="38" s="1"/>
  <c r="B23" i="16"/>
  <c r="E10" i="33"/>
  <c r="D37" i="15"/>
  <c r="D16" i="33"/>
  <c r="F16" i="33" s="1"/>
  <c r="D25" i="16"/>
  <c r="B28" i="31"/>
  <c r="B30" i="16" s="1"/>
  <c r="D240" i="37"/>
  <c r="A1041" i="38" s="1"/>
  <c r="E14" i="33"/>
  <c r="E18" i="30"/>
  <c r="E19" i="30" s="1"/>
  <c r="E26" i="30" s="1"/>
  <c r="E27" i="15"/>
  <c r="G65" i="37"/>
  <c r="A144" i="38" s="1"/>
  <c r="E42" i="5"/>
  <c r="G71" i="37"/>
  <c r="A168" i="38" s="1"/>
  <c r="E15" i="15"/>
  <c r="D30" i="40" s="1"/>
  <c r="F30" i="40" s="1"/>
  <c r="E20" i="20"/>
  <c r="G89" i="37"/>
  <c r="A230" i="38" s="1"/>
  <c r="E13" i="33"/>
  <c r="D28" i="31"/>
  <c r="F240" i="37"/>
  <c r="A1043" i="38" s="1"/>
  <c r="F36" i="40" l="1"/>
  <c r="E41" i="33"/>
  <c r="D37" i="40"/>
  <c r="E39" i="33"/>
  <c r="D35" i="40"/>
  <c r="E45" i="33"/>
  <c r="D41" i="40"/>
  <c r="E17" i="16"/>
  <c r="D32" i="40"/>
  <c r="F32" i="40" s="1"/>
  <c r="B19" i="16"/>
  <c r="C14" i="33"/>
  <c r="D42" i="26"/>
  <c r="D19" i="31" s="1"/>
  <c r="C13" i="33"/>
  <c r="D37" i="26"/>
  <c r="D18" i="31" s="1"/>
  <c r="B39" i="15"/>
  <c r="F244" i="37"/>
  <c r="D12" i="33"/>
  <c r="F12" i="33" s="1"/>
  <c r="D17" i="16"/>
  <c r="C11" i="33"/>
  <c r="D27" i="26"/>
  <c r="D16" i="31" s="1"/>
  <c r="B15" i="16"/>
  <c r="C10" i="33"/>
  <c r="D22" i="26"/>
  <c r="D15" i="31" s="1"/>
  <c r="D15" i="26"/>
  <c r="F197" i="37"/>
  <c r="A711" i="38" s="1"/>
  <c r="C14" i="31"/>
  <c r="C46" i="26"/>
  <c r="D197" i="37"/>
  <c r="E709" i="38" s="1"/>
  <c r="D245" i="37"/>
  <c r="B18" i="16"/>
  <c r="B14" i="31"/>
  <c r="B31" i="31" s="1"/>
  <c r="B46" i="26"/>
  <c r="C53" i="15"/>
  <c r="C52" i="15"/>
  <c r="C54" i="15"/>
  <c r="D54" i="15"/>
  <c r="E36" i="33"/>
  <c r="F36" i="33" s="1"/>
  <c r="E34" i="33"/>
  <c r="F34" i="33" s="1"/>
  <c r="D52" i="15"/>
  <c r="E15" i="16"/>
  <c r="D40" i="33"/>
  <c r="F40" i="33" s="1"/>
  <c r="E25" i="16"/>
  <c r="D30" i="16"/>
  <c r="D21" i="33"/>
  <c r="F21" i="33" s="1"/>
  <c r="E20" i="19"/>
  <c r="E14" i="15"/>
  <c r="D29" i="40" s="1"/>
  <c r="F29" i="40" s="1"/>
  <c r="G77" i="37"/>
  <c r="A187" i="38" s="1"/>
  <c r="E35" i="33"/>
  <c r="F35" i="33" s="1"/>
  <c r="D53" i="15"/>
  <c r="E16" i="16"/>
  <c r="E25" i="31"/>
  <c r="G237" i="37"/>
  <c r="A1015" i="38" s="1"/>
  <c r="E38" i="33"/>
  <c r="F38" i="33" s="1"/>
  <c r="E19" i="16"/>
  <c r="D36" i="15"/>
  <c r="E9" i="33"/>
  <c r="E37" i="33"/>
  <c r="F37" i="33" s="1"/>
  <c r="E18" i="16"/>
  <c r="D27" i="16"/>
  <c r="D17" i="33"/>
  <c r="F17" i="33" s="1"/>
  <c r="E28" i="31"/>
  <c r="G240" i="37"/>
  <c r="A1044" i="38" s="1"/>
  <c r="E21" i="31"/>
  <c r="C35" i="40" s="1"/>
  <c r="G231" i="37"/>
  <c r="A957" i="38" s="1"/>
  <c r="D15" i="33"/>
  <c r="D23" i="16"/>
  <c r="C37" i="40" l="1"/>
  <c r="F37" i="40" s="1"/>
  <c r="C41" i="40"/>
  <c r="F41" i="40" s="1"/>
  <c r="F35" i="40"/>
  <c r="F246" i="37"/>
  <c r="D14" i="33"/>
  <c r="F14" i="33" s="1"/>
  <c r="D19" i="16"/>
  <c r="F245" i="37"/>
  <c r="D13" i="33"/>
  <c r="F13" i="33" s="1"/>
  <c r="D18" i="16"/>
  <c r="D11" i="33"/>
  <c r="F11" i="33" s="1"/>
  <c r="F243" i="37"/>
  <c r="B38" i="15"/>
  <c r="D16" i="16"/>
  <c r="B37" i="15"/>
  <c r="F242" i="37"/>
  <c r="D10" i="33"/>
  <c r="F10" i="33" s="1"/>
  <c r="D15" i="16"/>
  <c r="C9" i="33"/>
  <c r="D17" i="26"/>
  <c r="B12" i="31"/>
  <c r="E708" i="38"/>
  <c r="E241" i="37"/>
  <c r="C14" i="16"/>
  <c r="C12" i="16" s="1"/>
  <c r="C32" i="16" s="1"/>
  <c r="C12" i="31"/>
  <c r="C31" i="31"/>
  <c r="A709" i="38"/>
  <c r="E52" i="15"/>
  <c r="D241" i="37"/>
  <c r="B14" i="16"/>
  <c r="B12" i="16" s="1"/>
  <c r="B32" i="16" s="1"/>
  <c r="E53" i="15"/>
  <c r="E54" i="15"/>
  <c r="C56" i="15"/>
  <c r="E31" i="31"/>
  <c r="C46" i="40" s="1"/>
  <c r="E12" i="31"/>
  <c r="F15" i="33"/>
  <c r="E30" i="16"/>
  <c r="D45" i="33"/>
  <c r="F45" i="33" s="1"/>
  <c r="D41" i="33"/>
  <c r="F41" i="33" s="1"/>
  <c r="E27" i="16"/>
  <c r="D39" i="33"/>
  <c r="E23" i="16"/>
  <c r="E33" i="33"/>
  <c r="F33" i="33" s="1"/>
  <c r="D51" i="15"/>
  <c r="E51" i="15" s="1"/>
  <c r="E14" i="16"/>
  <c r="F39" i="40" l="1"/>
  <c r="F46" i="40" s="1"/>
  <c r="C39" i="40"/>
  <c r="D39" i="40" s="1"/>
  <c r="D50" i="33"/>
  <c r="D46" i="26"/>
  <c r="D14" i="31"/>
  <c r="C35" i="14"/>
  <c r="E50" i="37" s="1"/>
  <c r="A88" i="38" s="1"/>
  <c r="C34" i="14"/>
  <c r="E49" i="37" s="1"/>
  <c r="A85" i="38" s="1"/>
  <c r="C16" i="14"/>
  <c r="C21" i="14"/>
  <c r="E46" i="37" s="1"/>
  <c r="A76" i="38" s="1"/>
  <c r="C20" i="14"/>
  <c r="E45" i="37" s="1"/>
  <c r="A73" i="38" s="1"/>
  <c r="C36" i="14"/>
  <c r="E51" i="37" s="1"/>
  <c r="A91" i="38" s="1"/>
  <c r="C19" i="14"/>
  <c r="E44" i="37" s="1"/>
  <c r="A70" i="38" s="1"/>
  <c r="C31" i="14"/>
  <c r="E56" i="15"/>
  <c r="E12" i="16"/>
  <c r="E32" i="16" s="1"/>
  <c r="F39" i="33"/>
  <c r="F43" i="33" s="1"/>
  <c r="F50" i="33" s="1"/>
  <c r="D43" i="33"/>
  <c r="E36" i="14"/>
  <c r="G51" i="37" s="1"/>
  <c r="A93" i="38" s="1"/>
  <c r="E20" i="14"/>
  <c r="G45" i="37" s="1"/>
  <c r="A75" i="38" s="1"/>
  <c r="E19" i="14"/>
  <c r="G44" i="37" s="1"/>
  <c r="A72" i="38" s="1"/>
  <c r="E34" i="14"/>
  <c r="G49" i="37" s="1"/>
  <c r="A87" i="38" s="1"/>
  <c r="E35" i="14"/>
  <c r="G50" i="37" s="1"/>
  <c r="A90" i="38" s="1"/>
  <c r="E21" i="14"/>
  <c r="G46" i="37" s="1"/>
  <c r="A78" i="38" s="1"/>
  <c r="E31" i="14"/>
  <c r="E16" i="14"/>
  <c r="C38" i="14" l="1"/>
  <c r="E52" i="37" s="1"/>
  <c r="A95" i="38" s="1"/>
  <c r="D9" i="33"/>
  <c r="B36" i="15"/>
  <c r="B41" i="15" s="1"/>
  <c r="F241" i="37"/>
  <c r="D14" i="16"/>
  <c r="D12" i="16" s="1"/>
  <c r="D32" i="16" s="1"/>
  <c r="D12" i="31"/>
  <c r="D31" i="31"/>
  <c r="C23" i="14"/>
  <c r="E43" i="33"/>
  <c r="E38" i="14"/>
  <c r="G52" i="37" s="1"/>
  <c r="A97" i="38" s="1"/>
  <c r="E23" i="14"/>
  <c r="D26" i="33" l="1"/>
  <c r="C37" i="15"/>
  <c r="E37" i="15" s="1"/>
  <c r="C36" i="15"/>
  <c r="C39" i="15"/>
  <c r="E39" i="15" s="1"/>
  <c r="C38" i="15"/>
  <c r="E38" i="15" s="1"/>
  <c r="D19" i="14"/>
  <c r="F44" i="37" s="1"/>
  <c r="A71" i="38" s="1"/>
  <c r="D16" i="14"/>
  <c r="D31" i="14"/>
  <c r="D36" i="14"/>
  <c r="F51" i="37" s="1"/>
  <c r="A92" i="38" s="1"/>
  <c r="D21" i="14"/>
  <c r="F46" i="37" s="1"/>
  <c r="A77" i="38" s="1"/>
  <c r="D35" i="14"/>
  <c r="F50" i="37" s="1"/>
  <c r="A89" i="38" s="1"/>
  <c r="D34" i="14"/>
  <c r="F49" i="37" s="1"/>
  <c r="A86" i="38" s="1"/>
  <c r="D20" i="14"/>
  <c r="F45" i="37" s="1"/>
  <c r="A74" i="38" s="1"/>
  <c r="F9" i="33"/>
  <c r="F19" i="33" s="1"/>
  <c r="F26" i="33" s="1"/>
  <c r="D19" i="33"/>
  <c r="E19" i="33" s="1"/>
  <c r="C42" i="14"/>
  <c r="E47" i="37"/>
  <c r="A80" i="38" s="1"/>
  <c r="E42" i="14"/>
  <c r="G47" i="37"/>
  <c r="A82" i="38" s="1"/>
  <c r="D23" i="14" l="1"/>
  <c r="F47" i="37" s="1"/>
  <c r="A81" i="38" s="1"/>
  <c r="D38" i="14"/>
  <c r="F52" i="37" s="1"/>
  <c r="A96" i="38" s="1"/>
  <c r="E36" i="15"/>
  <c r="E41" i="15" s="1"/>
  <c r="C41" i="15"/>
  <c r="E53" i="37"/>
  <c r="A99" i="38" s="1"/>
  <c r="C12" i="15"/>
  <c r="E12" i="15"/>
  <c r="G53" i="37"/>
  <c r="A101" i="38" s="1"/>
  <c r="D42" i="14" l="1"/>
  <c r="D12" i="15" s="1"/>
  <c r="F53" i="37" l="1"/>
  <c r="A100" i="38" s="1"/>
</calcChain>
</file>

<file path=xl/comments1.xml><?xml version="1.0" encoding="utf-8"?>
<comments xmlns="http://schemas.openxmlformats.org/spreadsheetml/2006/main">
  <authors>
    <author>Lauren Harrel</author>
  </authors>
  <commentList>
    <comment ref="E5" authorId="0" shapeId="0">
      <text>
        <r>
          <rPr>
            <b/>
            <sz val="8"/>
            <color indexed="81"/>
            <rFont val="Tahoma"/>
            <family val="2"/>
          </rPr>
          <t>OMB No.: 1205-0430      
OMB Expiration Date: XX/XX/XXXX     
Estimated Average Response Time: 7 Hours</t>
        </r>
        <r>
          <rPr>
            <sz val="8"/>
            <color indexed="81"/>
            <rFont val="Tahoma"/>
            <family val="2"/>
          </rPr>
          <t xml:space="preserve">
Public Burden Statement: These reporting instructions have been approved under the Paperwork Reduction Act of 1995.  Persons are not required to respond to this collection of information unless it displays a valid OMB control number.  Public reporting burden for this collection of information includes the time for reviewing instructions, searching existing data sources, gathering and maintaining the data needed, and completing and reviewing the collection of information.  Submission is required to obtain or retain benefits under SSA 303(a)(6).  This is public information and there is no assurance of confidentiality.  Send comments regarding this burden estimate or any other aspect of this collection of information, including suggestions for reducing this burden to: U.S. Department of Labor, Office of Unemployment Insurance, Room S-4231, 200 Constitution Ave., NW, Washington, DC, 20210.</t>
        </r>
      </text>
    </comment>
  </commentList>
</comments>
</file>

<file path=xl/sharedStrings.xml><?xml version="1.0" encoding="utf-8"?>
<sst xmlns="http://schemas.openxmlformats.org/spreadsheetml/2006/main" count="4038" uniqueCount="2164">
  <si>
    <t>TOTAL POSITION REQUIREMENTS-
U.I. PROGRAM PLUS AS &amp; T</t>
  </si>
  <si>
    <t>Positions</t>
  </si>
  <si>
    <t>2</t>
  </si>
  <si>
    <t>3</t>
  </si>
  <si>
    <t>CONTINGENCY SALARY RATE</t>
  </si>
  <si>
    <t>POSITIONS</t>
  </si>
  <si>
    <t>TOTAL POSITIONS</t>
  </si>
  <si>
    <t>TOTAL EXPENDITURES</t>
  </si>
  <si>
    <t>DOLLARS</t>
  </si>
  <si>
    <t>DOLLARS REQUESTED BY COST CODE</t>
  </si>
  <si>
    <t>TOTAL COST</t>
  </si>
  <si>
    <t>MPU</t>
  </si>
  <si>
    <t>WORKLOAD</t>
  </si>
  <si>
    <t>BENEFIT PAYMENT CONTROL</t>
  </si>
  <si>
    <t>SUPPORT</t>
  </si>
  <si>
    <t>DIFFERENCE</t>
  </si>
  <si>
    <t>Rev. 10/14/2002</t>
  </si>
  <si>
    <t>{Calculated PERSONNEL BENEFITS COST PER POSITION (CURRENT YEAR)}</t>
  </si>
  <si>
    <t>RJ_1IC_PB_PER_NY INT NOT NULL,</t>
  </si>
  <si>
    <t>{CONTINGENCY SECOND QUARTER (REQUEST YEAR)}</t>
  </si>
  <si>
    <t>RJ_6SUMF_AB_Q3_PY INT NOT NULL,</t>
  </si>
  <si>
    <t>{CONTINGENCY THIRD QUARTER (PREVIOUS YEAR)}</t>
  </si>
  <si>
    <t>RJ_6SUMF_AB_Q3_CY INT NOT NULL,</t>
  </si>
  <si>
    <t>{CONTINGENCY THIRD QUARTER (CURRENT YEAR)}</t>
  </si>
  <si>
    <t>RJ_6SUMF_AB_Q3_NY INT NOT NULL,</t>
  </si>
  <si>
    <t>{Calculated  PS/PB COST PER POSITION (PREVIOUS YEAR)}</t>
  </si>
  <si>
    <t>RJ_1AST_SB_FND_CY  INT NOT NULL,</t>
  </si>
  <si>
    <t>RJ_5SUM_EXP_DATE   DATE NOT NULL,</t>
  </si>
  <si>
    <t>RJ_5SUM_IC_PY  DECIMAL (7,2) NOT NULL,</t>
  </si>
  <si>
    <t>{Calculated TOTAL MPU REQUIREMENTS PLUS INVESTMENTS (NEXT YEAR)}</t>
  </si>
  <si>
    <t>W - Wage and benefits increases - final</t>
  </si>
  <si>
    <t>Z - Amended Regional Office 3rd submission</t>
  </si>
  <si>
    <t>Y - Amended Regional Office 2nd submission</t>
  </si>
  <si>
    <t>{Calculated TOTAL NPS REQUIREMENTS}</t>
  </si>
  <si>
    <t>RJ_2AB_TLABNPS_20 INT NOT NULL,</t>
  </si>
  <si>
    <t>RJ_2AB_TLABNPS_30  INT NOT NULL,</t>
  </si>
  <si>
    <t>RJ_2AB_TLABNPS_40 INT NOT NULL,</t>
  </si>
  <si>
    <t>RJ_3_ST_NAME CHAR (20) NOT NULL,</t>
  </si>
  <si>
    <t>RJ_3_RY INT NOT NULL,</t>
  </si>
  <si>
    <t>RJ_3_EXP_DATE   DATE NOT NULL,</t>
  </si>
  <si>
    <t>RJ_3_WKLD_IC_PY  INT NOT NULL,</t>
  </si>
  <si>
    <t>{INITIAL CLAIMS (PREVIOUS YEAR)}</t>
  </si>
  <si>
    <t>RJ_3_WKLD_IC_CY  INT NOT NULL,</t>
  </si>
  <si>
    <t>{INITIAL CLAIMS (CURRENT YEAR)}</t>
  </si>
  <si>
    <t>RJ_3_WKLD_IC_NY  INT NOT NULL,</t>
  </si>
  <si>
    <t>{INITIAL CLAIMS (NEXT YEAR)}</t>
  </si>
  <si>
    <t>RJ_3_WKLD_IC_RY  INT NOT NULL,</t>
  </si>
  <si>
    <t>{INITIAL CLAIMS (REQUEST YEAR)}</t>
  </si>
  <si>
    <t>RJ_3_WKLD_WK_PY  INT NOT NULL,</t>
  </si>
  <si>
    <t>{WEEKS CLAIMED (PREVIOUS YEAR)}</t>
  </si>
  <si>
    <t>RJ_3_WKLD_WK_CY  INT NOT NULL,</t>
  </si>
  <si>
    <t>{WEEKS CLAIMED (CURRENT YEAR)}</t>
  </si>
  <si>
    <t>Rates</t>
  </si>
  <si>
    <t>Cost per Hour</t>
  </si>
  <si>
    <t>SUB</t>
  </si>
  <si>
    <t>Subcategory</t>
  </si>
  <si>
    <t>COM</t>
  </si>
  <si>
    <t>Communications</t>
  </si>
  <si>
    <t>DP</t>
  </si>
  <si>
    <t>Data Processing or Information Systems</t>
  </si>
  <si>
    <t>OE</t>
  </si>
  <si>
    <t>Office Equipment</t>
  </si>
  <si>
    <t>Non-Monetary Determinations</t>
  </si>
  <si>
    <t>Studied (Refers to Cost Model Study MPU's)</t>
  </si>
  <si>
    <t xml:space="preserve">  LESS CONTRACT AMOUNTS CONVERTED TO MPU'S</t>
  </si>
  <si>
    <t>Number of      Sites</t>
  </si>
  <si>
    <t>Cost per      Square Foot</t>
  </si>
  <si>
    <t>Leased Facilities</t>
  </si>
  <si>
    <t>Owned Facilities (Owned by Agency or the State)</t>
  </si>
  <si>
    <t>TOTAL  MPU  REQUIREMENTS</t>
  </si>
  <si>
    <t xml:space="preserve">  (EXCLUDE AS&amp;T)</t>
  </si>
  <si>
    <t>TOTAL  POSITION  REQUIREMENTS</t>
  </si>
  <si>
    <t xml:space="preserve">  State Abbreviation</t>
  </si>
  <si>
    <t>Startup</t>
  </si>
  <si>
    <t>StateName</t>
  </si>
  <si>
    <t>PS$</t>
  </si>
  <si>
    <t xml:space="preserve">Total Personal Service Cost </t>
  </si>
  <si>
    <t>P-Paid</t>
  </si>
  <si>
    <t xml:space="preserve">Total Positions Paid </t>
  </si>
  <si>
    <t>PS$-Inc1</t>
  </si>
  <si>
    <t>RJ_6SUMF_AB_Q3_RY INT NOT NULL,</t>
  </si>
  <si>
    <t>{CONTINGENCY THIRD QUARTER (REQUEST YEAR)}</t>
  </si>
  <si>
    <t>RJ_6SUMF_AB_Q4_PY INT NOT NULL,</t>
  </si>
  <si>
    <t>{CONTINGENCY FOURTH QUARTER (PREVIOUS YEAR)}</t>
  </si>
  <si>
    <t>RJ_6SUMF_AB_Q4_CY INT NOT NULL,</t>
  </si>
  <si>
    <t>{CONTINGENCY FOURTH QUARTER (CURRENT YEAR)}</t>
  </si>
  <si>
    <t>RJ_6SUMF_AB_Q4_NY INT NOT NULL,</t>
  </si>
  <si>
    <t>{CONTINGENCY FOURTH QUARTER (NEXT YEAR)}</t>
  </si>
  <si>
    <t>Non-Monetary</t>
  </si>
  <si>
    <t>{NPS AND PCI TOTAL  (REQUEST YEAR)}</t>
  </si>
  <si>
    <t>RJ_1WR_ST_NAME CHAR (20) NOT NULL,</t>
  </si>
  <si>
    <t>RJ_1WR_RY INT NOT NULL,</t>
  </si>
  <si>
    <t>RJ_1WR_EXP_DATE   DATE NOT NULL,</t>
  </si>
  <si>
    <t>RJ_1WR_PS_PY  INT NOT NULL,</t>
  </si>
  <si>
    <t>RJ_1WR_PS_CY  INT NOT NULL,</t>
  </si>
  <si>
    <t>RJ_1WR_PPAID_PY DECIMAL (7,2) NOT NULL,</t>
  </si>
  <si>
    <t>RJ_1WR_PPAID_CY DECIMAL (7,2) NOT NULL,</t>
  </si>
  <si>
    <t>RJ_1WR_PSINC1_CY INT NOT NULL,</t>
  </si>
  <si>
    <t>RJ_1WR_PSINC1_NY INT NOT NULL,</t>
  </si>
  <si>
    <t>RJ_1WR_PSINC1_RY INT NOT NULL,</t>
  </si>
  <si>
    <t>{DOCUMENTED PERSONAL INCREASE COST PER POSITION (REQUEST YEAR)}</t>
  </si>
  <si>
    <t>RJ_1WR_PSINC2_CY INT NOT NULL,</t>
  </si>
  <si>
    <t>RJ_1WR_PSINC2_NY INT NOT NULL,</t>
  </si>
  <si>
    <t>RJ_1WR_PSINC2_RY INT NOT NULL,</t>
  </si>
  <si>
    <t>RJ_1WR_PSINC3_CY INT NOT NULL,</t>
  </si>
  <si>
    <t>RJ_1WR_PSINC3_NY INT NOT NULL,</t>
  </si>
  <si>
    <t>RJ_1WR_PSINC3_RY INT NOT NULL,</t>
  </si>
  <si>
    <t>RJ_1WR_PS_PER_PY INT NOT NULL,</t>
  </si>
  <si>
    <t>RJ_1WR_PS_PER_CY INT NOT NULL,</t>
  </si>
  <si>
    <t>6-BAL</t>
  </si>
  <si>
    <t>BALANCE SHEET</t>
  </si>
  <si>
    <t>RJ_1WR_PS_PER_RY INT NOT NULL,</t>
  </si>
  <si>
    <t>RJ_1WR_PB_PY INT NOT NULL,</t>
  </si>
  <si>
    <t>RJ_1WR_PB_CY INT NOT NULL,</t>
  </si>
  <si>
    <t>RJ_1WR_PBINC1_CY INT NOT NULL,</t>
  </si>
  <si>
    <t>RJ_1WR_PBINC1_NY INT NOT NULL,</t>
  </si>
  <si>
    <t>RJ_1WR_PBINC1_RY INT NOT NULL,</t>
  </si>
  <si>
    <t>RJ_1WR_PBINC2_CY INT NOT NULL,</t>
  </si>
  <si>
    <t>RJ_1WR_PBINC2_NY INT NOT NULL,</t>
  </si>
  <si>
    <t>RJ_1WR_PBINC2_RY INT NOT NULL,</t>
  </si>
  <si>
    <t>RJ_1WR_PBINC3_CY INT NOT NULL,</t>
  </si>
  <si>
    <t>RJ_1WR_PBINC3_NY INT NOT NULL,</t>
  </si>
  <si>
    <t>RJ_1WR_PBINC3_RY INT NOT NULL,</t>
  </si>
  <si>
    <t>RJ_1WR_PB_PER_PY INT NOT NULL,</t>
  </si>
  <si>
    <t>RJ_1WR_PB_PER_CY INT NOT NULL,</t>
  </si>
  <si>
    <t>RJ_4APP_RY INT NOT NULL,</t>
  </si>
  <si>
    <t>RJ_4APP_EXP_DATE   DATE NOT NULL,</t>
  </si>
  <si>
    <t>RJ_4APP_HWK_YTD_PY  DECIMAL (11,2) NOT NULL,</t>
  </si>
  <si>
    <t>RJ_4APP_HWK_YTD_CY  DECIMAL (11,2) NOT NULL,</t>
  </si>
  <si>
    <t>RJ_4APP_WKL_YTD_CY  INT NOT NULL,</t>
  </si>
  <si>
    <t>RJ_4APP_CTR_SVC_PY  INT NOT NULL,</t>
  </si>
  <si>
    <t>RJ_4APP_CTR_SVC_CY  INT NOT NULL,</t>
  </si>
  <si>
    <t>RJ_4APP_CTR_SVC_NY  INT NOT NULL,</t>
  </si>
  <si>
    <t>RJ_4APP_CTR_SVC_RY  INT NOT NULL,</t>
  </si>
  <si>
    <t>{Calculated WAGE RECORDS (REQUEST YEAR)}</t>
  </si>
  <si>
    <t>RJ_5SUM_TAX_PY  DECIMAL (7,2) NOT NULL,</t>
  </si>
  <si>
    <t>{Calculated TAX (PREVIOUS YEAR)}</t>
  </si>
  <si>
    <t>RJ_5SUM_TAX_CY  DECIMAL (7,2) NOT NULL,</t>
  </si>
  <si>
    <t>{Calculated TAX (CURRENT YEAR)}</t>
  </si>
  <si>
    <t>RJ_5SUM_TAX_NY  DECIMAL (7,2) NOT NULL,</t>
  </si>
  <si>
    <t>{Calculated TAX (NEXT YEAR)}</t>
  </si>
  <si>
    <t>RJ_5SUM_TAX_RY  DECIMAL (7,2) NOT NULL,</t>
  </si>
  <si>
    <t>{Calculated TAX (REQUEST YEAR)}</t>
  </si>
  <si>
    <t>INSERT INTO RJM_1_AST</t>
  </si>
  <si>
    <t>INSERT INTO RJM_1_BPC</t>
  </si>
  <si>
    <t>INSERT INTO RJM_1_IC</t>
  </si>
  <si>
    <t>INSERT INTO RJM_1_NMD</t>
  </si>
  <si>
    <t>INSERT INTO RJM_1_SUP</t>
  </si>
  <si>
    <t>INSERT INTO RJM_1_TAX</t>
  </si>
  <si>
    <t>INSERT INTO RJM_1_UI</t>
  </si>
  <si>
    <t>INSERT INTO RJM_1_UIP</t>
  </si>
  <si>
    <t>INSERT INTO RJM_1_WK</t>
  </si>
  <si>
    <t>INSERT INTO RJM_1_WR</t>
  </si>
  <si>
    <t>INSERT INTO RJM_2</t>
  </si>
  <si>
    <t>INSERT INTO RJM_2_AB</t>
  </si>
  <si>
    <t>RJ_2_NPS_T_EXP_PY  INT NOT NULL,</t>
  </si>
  <si>
    <t>RJ_2_NPS_T_EXP_CY  INT NOT NULL,</t>
  </si>
  <si>
    <t>RJ_1UIP_PBINC2_CY INT NOT NULL,</t>
  </si>
  <si>
    <t>RJ_1UIP_PBINC2_NY INT NOT NULL,</t>
  </si>
  <si>
    <t>RJ_1UIP_PBINC2_RY INT NOT NULL,</t>
  </si>
  <si>
    <t>RJ_1UIP_PBINC3_CY INT NOT NULL,</t>
  </si>
  <si>
    <t>RJ_1UIP_PBINC3_NY INT NOT NULL,</t>
  </si>
  <si>
    <t>RJ_1UIP_PBINC3_RY INT NOT NULL,</t>
  </si>
  <si>
    <t>RJ_1UIP_PB_PER_PY INT NOT NULL,</t>
  </si>
  <si>
    <t>RJ_1UIP_PB_PER_CY INT NOT NULL,</t>
  </si>
  <si>
    <t>RJ_1UIP_PB_PER_NY INT NOT NULL,</t>
  </si>
  <si>
    <t>RJ_1UIP_PB_PER_RY  INT NOT NULL,</t>
  </si>
  <si>
    <t>RJ_1UIP_SB_FND_PY INT NOT NULL,</t>
  </si>
  <si>
    <t>RJ_1UIP_SB_FND_CY INT NOT NULL,</t>
  </si>
  <si>
    <t>RJ_1UIP_SB_FND_NY  INT NOT NULL,</t>
  </si>
  <si>
    <t>RJ_1UIP_SB_FND_RY INT NOT NULL,</t>
  </si>
  <si>
    <t>RJ_1SUP_ST_NAME CHAR (20) NOT NULL,</t>
  </si>
  <si>
    <t>RJ_1SUP_RY INT NOT NULL,</t>
  </si>
  <si>
    <t>RJ_1SUP_EXP_DATE   DATE NOT NULL,</t>
  </si>
  <si>
    <t>RJ_1SUP_PS_PY   INT NOT NULL,</t>
  </si>
  <si>
    <t>RJ_1SUP_PS_CY  INT NOT NULL,</t>
  </si>
  <si>
    <t>RJ_1SUP_PPAID_PY DECIMAL (7,2) NOT NULL,</t>
  </si>
  <si>
    <t>RJ_1SUP_PPAID_CY DECIMAL (7,2) NOT NULL,</t>
  </si>
  <si>
    <t>RJ_1SUP_PSINC1_CY INT NOT NULL,</t>
  </si>
  <si>
    <t>RJ_1SUP_PSINC1_NY INT NOT NULL,</t>
  </si>
  <si>
    <t>RJ_1SUP_PSINC1_RY INT NOT NULL,</t>
  </si>
  <si>
    <t>RJ_1SUP_PSINC2_CY INT NOT NULL,</t>
  </si>
  <si>
    <t>RJ_1SUP_PSINC2_NY INT NOT NULL,</t>
  </si>
  <si>
    <t>RJ_1SUP_PSINC2_RY INT NOT NULL,</t>
  </si>
  <si>
    <t>{CONTRACTED OUT PERSONAL SERVICES -  ANNUAL COST CONTRACTED OUT SERVICES (PREVIOUS YEAR)}</t>
  </si>
  <si>
    <t>RJ_4WK_CTR_SVC_CY  INT NOT NULL,</t>
  </si>
  <si>
    <t>RJ_4WK_CTR_SVC_NY  INT NOT NULL,</t>
  </si>
  <si>
    <t>RJ_4WK_CTR_SVC_RY  INT NOT NULL,</t>
  </si>
  <si>
    <t>RJ_4WK_SBR_PY  INT NOT NULL,</t>
  </si>
  <si>
    <t>{LESS SRB’S AND RELATED COSTS -TOTAL DOLLARS SBR’S (PREVIOUS YEAR)}</t>
  </si>
  <si>
    <t>RJ_4WK_SBR_CY  INT NOT NULL,</t>
  </si>
  <si>
    <t>RJ_4WK_MPU_WK_PY  DECIMAL (7,3) NOT NULL,</t>
  </si>
  <si>
    <t>RJ_4WK_MPU_WK_CY  DECIMAL (7,3) NOT NULL,</t>
  </si>
  <si>
    <t>{Calculated TOTAL MPU REQUIREMENTS (CURRENT YEAR)}</t>
  </si>
  <si>
    <t>HrsPaid-YTD</t>
  </si>
  <si>
    <t>Total Hours Paid YTD</t>
  </si>
  <si>
    <t>Lv-YTD</t>
  </si>
  <si>
    <t>Total Leave YTD</t>
  </si>
  <si>
    <t>LV-Inc1</t>
  </si>
  <si>
    <t>LV-Inc2</t>
  </si>
  <si>
    <t>LV-Inc3</t>
  </si>
  <si>
    <t>SF-P&amp;I</t>
  </si>
  <si>
    <t>State Funds - Penalty and Interest</t>
  </si>
  <si>
    <t>SF-GF</t>
  </si>
  <si>
    <t>RJ_1SUP_PSINC3_CY INT NOT NULL,</t>
  </si>
  <si>
    <t>RJ_1SUP_PSINC3_NY INT NOT NULL,</t>
  </si>
  <si>
    <t>RJ_1SUP_PSINC3_RY INT NOT NULL,</t>
  </si>
  <si>
    <t>RJ_1SUP_PS_PER_PY INT NOT NULL,</t>
  </si>
  <si>
    <t>RJ_1SUP_PS_PER_CY INT NOT NULL,</t>
  </si>
  <si>
    <t>RJ_1SUP_PS_PER_NY INT NOT NULL,</t>
  </si>
  <si>
    <t>RJ_1SUP_PS_PER_RY INT NOT NULL,</t>
  </si>
  <si>
    <t>RJ_1SUP_PB_PY INT NOT NULL,</t>
  </si>
  <si>
    <t>RJ_1SUP_PB_CY INT NOT NULL,</t>
  </si>
  <si>
    <t>RJ_1SUP_PBINC1_CY INT NOT NULL,</t>
  </si>
  <si>
    <t>RJ_1SUP_PBINC1_NY INT NOT NULL,</t>
  </si>
  <si>
    <t>RJ_1SUP_PBINC1_RY INT NOT NULL,</t>
  </si>
  <si>
    <t>{Calculated HOURS WORKED PER POSITION (NEXT YEAR)}</t>
  </si>
  <si>
    <t>RJ_5LV_HWKD_RY  DECIMAL (11,2) NOT NULL,</t>
  </si>
  <si>
    <t>{Calculated HOURS WORKED PER POSITION (REQUEST YEAR)}</t>
  </si>
  <si>
    <t>RJ_5BPC_ST_NAME CHAR (20) NOT NULL,</t>
  </si>
  <si>
    <t>RJ_5BPC_RY INT NOT NULL,</t>
  </si>
  <si>
    <t>RJ_5BPC_EXP_DATE   DATE NOT NULL,</t>
  </si>
  <si>
    <t>RJ_5BPC_CTR_SVC_PY  INT NOT NULL,</t>
  </si>
  <si>
    <t>{ANNUAL COST CONTRACTED OUT SERVICES (PREVIOUS YEAR)}</t>
  </si>
  <si>
    <t>RJ_5BPC_CTR_SVC_CY  INT NOT NULL,</t>
  </si>
  <si>
    <t>{ANNUAL COST CONTRACTED OUT SERVICES (CURRENT YEAR)}</t>
  </si>
  <si>
    <t>RJ_5BPC_CTR_SVC_NY  INT NOT NULL,</t>
  </si>
  <si>
    <t>{ANNUAL COST CONTRACTED OUT SERVICES (NEXT YEAR)}</t>
  </si>
  <si>
    <t>RJ_5BPC_CTR_SVC_RY  INT NOT NULL,</t>
  </si>
  <si>
    <t>{ANNUAL COST CONTRACTED OUT SERVICES (REQUEST YEAR)}</t>
  </si>
  <si>
    <t>RJ_5BPC_SBR_PY  INT NOT NULL,</t>
  </si>
  <si>
    <t>TOTAL  NPS  REQUIREMENTS</t>
  </si>
  <si>
    <t>Contact Person's Email Address</t>
  </si>
  <si>
    <t>None</t>
  </si>
  <si>
    <t>{Calculated WEEKS CLAIMED (UTILIZED MPU) (PREVIOUS FY)}</t>
  </si>
  <si>
    <t>PWN</t>
  </si>
  <si>
    <t>INITIAL CLAIMS  -  MINUTES PER UNIT (MPU)</t>
  </si>
  <si>
    <t xml:space="preserve">TOTAL HOURS WORKED </t>
  </si>
  <si>
    <t>MPU-WORKLOAD</t>
  </si>
  <si>
    <t>WEEKS CLAIMED  -  MINUTES PER UNIT (MPU)</t>
  </si>
  <si>
    <t>TOTAL HOURS PAID</t>
  </si>
  <si>
    <t>LEAVE HOURS</t>
  </si>
  <si>
    <t>PROJECTED LEAVE PER POSITION</t>
  </si>
  <si>
    <t>LEAVE SUMMARY - POSITION  REQUIREMENTS</t>
  </si>
  <si>
    <t>NON-MONETARY DETERMINATIONS  -  MINUTES PER UNIT (MPU)</t>
  </si>
  <si>
    <t>APPEALS  -  MINUTES PER UNIT (MPU)</t>
  </si>
  <si>
    <t>{CONTACT PERSON’S NAME}</t>
  </si>
  <si>
    <t>State Funds - General Funds Appropriated</t>
  </si>
  <si>
    <t>SF-AdminTax</t>
  </si>
  <si>
    <t>State Funds - Administrative Tax Revenue</t>
  </si>
  <si>
    <t>StateID</t>
  </si>
  <si>
    <t>Total NPS Expenditures</t>
  </si>
  <si>
    <t>Total-NPS$</t>
  </si>
  <si>
    <t>Wrkld-IC</t>
  </si>
  <si>
    <t>Wrkld-WK</t>
  </si>
  <si>
    <t>Total Initial Claims</t>
  </si>
  <si>
    <t>Total Weeks Claimed</t>
  </si>
  <si>
    <t>Wrkld-NMD</t>
  </si>
  <si>
    <t>Wrkld-APP</t>
  </si>
  <si>
    <t>Total Appeals</t>
  </si>
  <si>
    <t>Total Non Monetary Determinations</t>
  </si>
  <si>
    <t>MPU-WK</t>
  </si>
  <si>
    <t>MPU-NMD</t>
  </si>
  <si>
    <t>MPU-APP</t>
  </si>
  <si>
    <t>MPU-WR</t>
  </si>
  <si>
    <t>MPU-TAX</t>
  </si>
  <si>
    <t>Total Initial Claims MPU Requirement</t>
  </si>
  <si>
    <t>Total Weeks Claimed MPU Requirement</t>
  </si>
  <si>
    <t>Total Non-Monetary Determination MPU Requirement</t>
  </si>
  <si>
    <t>Total Appeals MPU Requirement</t>
  </si>
  <si>
    <t>Total Wage Records MPU Requirement</t>
  </si>
  <si>
    <t>Total Tax MPU Requirement</t>
  </si>
  <si>
    <t>RJ_1APP_PSINC2_RY INT NOT NULL,</t>
  </si>
  <si>
    <t>RJ_1APP_PSINC3_CY INT NOT NULL,</t>
  </si>
  <si>
    <t>RJ_1APP_PSINC3_NY INT NOT NULL,</t>
  </si>
  <si>
    <t>RJ_1APP_PSINC3_RY INT NOT NULL,</t>
  </si>
  <si>
    <t>RJ_1APP_PS_PER_PY INT NOT NULL,</t>
  </si>
  <si>
    <t>RJ_1APP_PS_PER_CY INT NOT NULL,</t>
  </si>
  <si>
    <t>RJ_1APP_PS_PER_NY INT NOT NULL,</t>
  </si>
  <si>
    <t>RJ_1APP_PS_PER_RY INT NOT NULL,</t>
  </si>
  <si>
    <t>RJ_1APP_PB_PY INT NOT NULL,</t>
  </si>
  <si>
    <t>RJ_5UIP_POS_PCI_NY  DECIMAL (7,2) NOT NULL,</t>
  </si>
  <si>
    <t>{Calculated TOTAL POSITION REQUIREMENTS PLUS INVESTMENTS (NEXT YEAR)}</t>
  </si>
  <si>
    <t>RJ_5UIP_POS_PCI_RY  DECIMAL (7,2) NOT NULL,</t>
  </si>
  <si>
    <t>{Calculated TOTAL POSITIONS REQUIREMENTS PLUS INVESTMENTS (REQUEST YEAR)}</t>
  </si>
  <si>
    <t>RJ_5SUP_ST_NAME CHAR (20) NOT NULL,</t>
  </si>
  <si>
    <t>RJ_5SUP_RY INT NOT NULL,</t>
  </si>
  <si>
    <t>RJ_5SUP_EXP_DATE   DATE NOT NULL,</t>
  </si>
  <si>
    <t>RJ_5SUP_CTR_SVC_PY   INT NOT NULL,</t>
  </si>
  <si>
    <t>RJ_5SUP_CTR_SVC_CY  INT NOT NULL,</t>
  </si>
  <si>
    <t>RJ_5SUP_CTR_SVC_NY   INT NOT NULL,</t>
  </si>
  <si>
    <t>RJ_5SUP_CTR_SVC_RY  INT NOT NULL,</t>
  </si>
  <si>
    <t>RJ_5SUP_SBR_PY  INT NOT NULL,</t>
  </si>
  <si>
    <t>RJ_5SUP_SBR_CY  INT NOT NULL,</t>
  </si>
  <si>
    <t>RJ_5SUP_POS_PY  DECIMAL (7,2) NOT NULL,</t>
  </si>
  <si>
    <t>RJ_5SUP_POS_CY  DECIMAL (7,2) NOT NULL,</t>
  </si>
  <si>
    <t>RJ_5SUP_POS_NY  DECIMAL (7,2) NOT NULL,</t>
  </si>
  <si>
    <t>DATA_BPC_HRS_WKD DECIMAL(7,2) NOT NULL,</t>
  </si>
  <si>
    <t>DATA_UIP_HRS_WKD DECIMAL(7,2) NOT NULL,</t>
  </si>
  <si>
    <t>DATA_SUP_HRS_WKD DECIMAL(7,2) NOT NULL,</t>
  </si>
  <si>
    <t>RJ_DATA</t>
  </si>
  <si>
    <t>{INITIAL CLAIMS HOURS WORKED}</t>
  </si>
  <si>
    <t>{WEEKS CLAIMED HOURS WORKED}</t>
  </si>
  <si>
    <t>{NON MONETERY DETERMINATIONS HOURS WORKED}</t>
  </si>
  <si>
    <t>{LESS SRB’S AND RELATED COSTS - TOTAL DOLLARS SBR’S (CURRENT YEAR)}</t>
  </si>
  <si>
    <t>RJ_4TAX_MPU_TAX_PY  DECIMAL (7,3) NOT NULL,</t>
  </si>
  <si>
    <t>RJ_4TAX_MPU_TAX_CY  DECIMAL (7,3) NOT NULL,</t>
  </si>
  <si>
    <t>RJ_4TAX_MPU_TAX_NY  DECIMAL (7,3) NOT NULL,</t>
  </si>
  <si>
    <t>{CALCULATED TOTAL MPU REQUIREMENTS (NEXT YEAR)}</t>
  </si>
  <si>
    <t>RJ_4TAX_MPU_TAX_RY  DECIMAL (7,3) NOT NULL,</t>
  </si>
  <si>
    <t>{CALCULATED TOTAL MPU REQUIREMENTS (REQUEST YEAR)}</t>
  </si>
  <si>
    <t>RJ_4TAX_PCI1_NY  DECIMAL (7,3) NOT NULL,</t>
  </si>
  <si>
    <t>RJ_1NMD_PBINC3_RY INT NOT NULL,</t>
  </si>
  <si>
    <t>RJ_1NMD_PB_PER_PY INT NOT NULL,</t>
  </si>
  <si>
    <t>RJ_1NMD_PB_PER_CY INT NOT NULL,</t>
  </si>
  <si>
    <t>RJ_5SUM_IC_RY  DECIMAL (7,2) NOT NULL,</t>
  </si>
  <si>
    <t>{Calculated INITIAL CLAIMS (REQUEST YEAR)}</t>
  </si>
  <si>
    <t>RJ_5SUM_WKCLMD_PY  DECIMAL (7,2) NOT NULL,</t>
  </si>
  <si>
    <t>{Calculated WEEKS CLAIMED (PREVIOUS YEAR)}</t>
  </si>
  <si>
    <t>RJ_5SUM_WKCLMD_CY  DECIMAL (7,2) NOT NULL,</t>
  </si>
  <si>
    <t>{Calculated WEEKS CLAIMED (CURRENT YEAR)}</t>
  </si>
  <si>
    <t>RJ_5SUM_WKCLMD_NY  DECIMAL (7,2) NOT NULL,</t>
  </si>
  <si>
    <t>{Calculated WEEKS CLAIMED (NEXT YEAR)}</t>
  </si>
  <si>
    <t>RJ_5SUM_WKCLMD_RY  DECIMAL (7,2) NOT NULL,</t>
  </si>
  <si>
    <t>{Calculated WEEKS CLAIMED (REQUEST YEAR)}</t>
  </si>
  <si>
    <t>RJ_5SUM_NMD_PY  DECIMAL (7,2) NOT NULL,</t>
  </si>
  <si>
    <t>{Calculated NON-MONETARY DETERMINATIONS (PREVIOUS YEAR)}</t>
  </si>
  <si>
    <t>RJ_5SUM_NMD_CY  DECIMAL (7,2) NOT NULL,</t>
  </si>
  <si>
    <t>{Calculated NON-MONETARY DETERMINATIONS (CURRENT YEAR)}</t>
  </si>
  <si>
    <t>RJ_5SUM_NMD_NY  DECIMAL (7,2) NOT NULL,</t>
  </si>
  <si>
    <t>{INITIAL CLAIMS (FUNDED MPU) (PREVIOUS FY)}</t>
  </si>
  <si>
    <t>RJ_5UIP_PCI2_NY  DECIMAL (7,2) NOT NULL,</t>
  </si>
  <si>
    <t>RJ_5UIP_PCI2_RY  DECIMAL (7,2) NOT NULL,</t>
  </si>
  <si>
    <t>RJ_5UIP_PCI3_NY  DECIMAL (7,2) NOT NULL,</t>
  </si>
  <si>
    <t>{TAX – STUDIED MPU (PREVIOUS FY)}</t>
  </si>
  <si>
    <t>RJ_4CMPF_ST_NAME  INT NOT NULL,</t>
  </si>
  <si>
    <t>RJ_4CMPF_RY INT NOT NULL,</t>
  </si>
  <si>
    <t>RJ_4CMPF_EXP_DATE   DATE NOT NULL,</t>
  </si>
  <si>
    <t>RJ_4CMPF_ICFMPU_PY DECIMAL (7,3) NOT NULL,</t>
  </si>
  <si>
    <t>Resources On Order - Prior Year</t>
  </si>
  <si>
    <t>RooP</t>
  </si>
  <si>
    <t>RooEOY</t>
  </si>
  <si>
    <t>Resources On Order - End of Year</t>
  </si>
  <si>
    <t>State Funds - Reed Act</t>
  </si>
  <si>
    <t>State Funds - Other</t>
  </si>
  <si>
    <t>Total Position Requirements</t>
  </si>
  <si>
    <t>INSERT INTO ACCT_SUM</t>
  </si>
  <si>
    <t>INSERT INTO RJM_DATA</t>
  </si>
  <si>
    <t>{Resources On Order - Prior Year}</t>
  </si>
  <si>
    <t>{Resources On Order - End of Year}</t>
  </si>
  <si>
    <t>{State Funds - Penalty and Interest}</t>
  </si>
  <si>
    <t>{State Funds - General Funds Appropriated}</t>
  </si>
  <si>
    <t>{State Funds - Administrative Tax Revenue}</t>
  </si>
  <si>
    <t>{State Funds - Reed Act}</t>
  </si>
  <si>
    <t>{State Funds - Other}</t>
  </si>
  <si>
    <t>ACCT_SUM_ST_ID CHAR(2) NOT NULL,</t>
  </si>
  <si>
    <t>ACCT_SUM_RY INTEGER NOT NULL,</t>
  </si>
  <si>
    <t>ACCT_SUM_EXP_DATE DATE NOT NULL,</t>
  </si>
  <si>
    <t>ACCT_SUM_ROO_P INTEGER NOT NULL,</t>
  </si>
  <si>
    <t>{WAGE RECORDS HOURS WORKED}</t>
  </si>
  <si>
    <t>{TAX HOURS WORKED}</t>
  </si>
  <si>
    <t>{BENEFIT PAYMENT CONTROL HOURS WORKED}</t>
  </si>
  <si>
    <t>{UI PERFORMS HOURS WORKED}</t>
  </si>
  <si>
    <t>{SUPPORT HOURS WORKED}</t>
  </si>
  <si>
    <t>{AS&amp;T HOURS WORKED}</t>
  </si>
  <si>
    <t>DATA_AST_HRS_WKD DECIMAL(7,2) NOT NULL</t>
  </si>
  <si>
    <t>PERSONNEL BENEFITS</t>
  </si>
  <si>
    <t>DOCUMENTED PS INCREASES PER POSITION</t>
  </si>
  <si>
    <t>1.</t>
  </si>
  <si>
    <t>2.</t>
  </si>
  <si>
    <t>3.</t>
  </si>
  <si>
    <t>PS COST PER POSITION</t>
  </si>
  <si>
    <t>TOTAL PERSONNEL BENEFIT COST</t>
  </si>
  <si>
    <t>STRAIGHT LINE PROJECTED PB COST PER POSITION</t>
  </si>
  <si>
    <t>DOCUMENTED PB INCREASES PER POSITION</t>
  </si>
  <si>
    <t>PB COST PER POSITION</t>
  </si>
  <si>
    <t>PS/PB COST PER POSITION</t>
  </si>
  <si>
    <t>AS&amp;T</t>
  </si>
  <si>
    <t>Initial Claims</t>
  </si>
  <si>
    <t>Weeks Claimed</t>
  </si>
  <si>
    <t>Appeals</t>
  </si>
  <si>
    <t>Wage Records</t>
  </si>
  <si>
    <t>Tax</t>
  </si>
  <si>
    <t>Benefit Payment Control</t>
  </si>
  <si>
    <t>Support</t>
  </si>
  <si>
    <t>ANNUALIZED WORKLOADS</t>
  </si>
  <si>
    <t>INITIAL CLAIMS</t>
  </si>
  <si>
    <t>WEEKS CLAIMED</t>
  </si>
  <si>
    <t>NON MONETARY DETERMINATIONS</t>
  </si>
  <si>
    <t>APPEALS</t>
  </si>
  <si>
    <t>WAGE RECORDS</t>
  </si>
  <si>
    <t>SUBJECT EMPLOYERS</t>
  </si>
  <si>
    <t xml:space="preserve">  ANNUAL COST-CONTRACTED OUT SERVICES</t>
  </si>
  <si>
    <t xml:space="preserve">  PS/PB COST PER POSITION</t>
  </si>
  <si>
    <t xml:space="preserve">  HOURS WORKED PER POSITION</t>
  </si>
  <si>
    <t xml:space="preserve">  ANNUALIZED WORKLOAD</t>
  </si>
  <si>
    <t xml:space="preserve">  CONTRACTED OUT MPU-ANNUALIZED WORKLOAD</t>
  </si>
  <si>
    <t>LESS SBR'S AND RELATED COSTS</t>
  </si>
  <si>
    <t xml:space="preserve">  ADDITIONAL ANNUAL MPU'S RECEIVED</t>
  </si>
  <si>
    <t xml:space="preserve">  TOTAL DOLLARS SBR'S</t>
  </si>
  <si>
    <t>LEAVE SUMMARY</t>
  </si>
  <si>
    <t>HOURS PAID PER POSITION</t>
  </si>
  <si>
    <t>TOTAL DOCUMENTED INCREASES OR DECREASES</t>
  </si>
  <si>
    <t>TOTAL HOURS LEAVE</t>
  </si>
  <si>
    <t>TOTAL HOURS WORKED</t>
  </si>
  <si>
    <t>HOURS WORKED PER POSITION</t>
  </si>
  <si>
    <t>POSITION REQUIREMENTS-WORKLOAD ITEMS</t>
  </si>
  <si>
    <t xml:space="preserve">  MPU</t>
  </si>
  <si>
    <t xml:space="preserve">  WORKLOAD</t>
  </si>
  <si>
    <t xml:space="preserve">  POSITIONS</t>
  </si>
  <si>
    <t xml:space="preserve">TAX </t>
  </si>
  <si>
    <t>TOTAL POSITION REQUIREMENTS</t>
  </si>
  <si>
    <t>POSITION REQUIREMENTS-BENEFIT PAYMENT CONTROL</t>
  </si>
  <si>
    <t>TOTAL POSITIONS PAID YTD</t>
  </si>
  <si>
    <t>STRAIGHT LINE PROJECTED POSITIONS</t>
  </si>
  <si>
    <t>{Calculated PS/PB COST PER POSITION ( NEXT FISCAL YEAR)}</t>
  </si>
  <si>
    <t>RJ_1UI_SB_FND_RY INT NOT NULL,</t>
  </si>
  <si>
    <t>{Calculated PS/PB COST PER POSITION (REQUEST FISCAL YEAR)}</t>
  </si>
  <si>
    <t>RJ_1AST_ST_NAME CHAR (20) NOT NULL,</t>
  </si>
  <si>
    <t>RJ_1AST_RY INT NOT NULL,</t>
  </si>
  <si>
    <t>RJ_1AST_EXP_DATE   DATE NOT NULL,</t>
  </si>
  <si>
    <t>RJ_1AST_PS_PY   INT NOT NULL,</t>
  </si>
  <si>
    <t>RJ_1AST_PS_CY  INT NOT NULL,</t>
  </si>
  <si>
    <t>RJ_1AST_PPAID_PY DECIMAL (7,2) NOT NULL,</t>
  </si>
  <si>
    <t>RJ_1AST_PPAID_CY DECIMAL (7,2) NOT NULL,</t>
  </si>
  <si>
    <t>RJ_1UI_PBINC1_NY INT NOT NULL,</t>
  </si>
  <si>
    <t>RJ_2AB_TVL_10  INT NOT NULL,</t>
  </si>
  <si>
    <t>{TRAVEL }</t>
  </si>
  <si>
    <t>RJ_2AB_TVL_20 INT NOT NULL,</t>
  </si>
  <si>
    <t>RESOURCES ON ORDER</t>
  </si>
  <si>
    <t>FORM CHECK LIST - GENERAL</t>
  </si>
  <si>
    <t>ROO PRIOR - ACCT SUM</t>
  </si>
  <si>
    <t>ROO PRIOR - FROM CROSSWALK</t>
  </si>
  <si>
    <t>RJ_1IC_PS_PER_RY INT NOT NULL,</t>
  </si>
  <si>
    <t>RJ_1IC_PB_PY INT NOT NULL,</t>
  </si>
  <si>
    <t>RJ_1IC_PB_CY INT NOT NULL,</t>
  </si>
  <si>
    <t>RJ_1IC_PBINC1_CY INT NOT NULL,</t>
  </si>
  <si>
    <t>RJ_1IC_PBINC1_NY INT NOT NULL,</t>
  </si>
  <si>
    <t>RJ_1IC_PBINC1_RY INT NOT NULL,</t>
  </si>
  <si>
    <t>RJ_1IC_PBINC2_CY INT NOT NULL,</t>
  </si>
  <si>
    <t>RJ_1IC_PBINC2_NY INT NOT NULL,</t>
  </si>
  <si>
    <t>RJ_1IC_PBINC2_RY INT NOT NULL,</t>
  </si>
  <si>
    <t>RJ_1IC_PBINC3_CY INT NOT NULL,</t>
  </si>
  <si>
    <t>RJ_1IC_PBINC3_NY INT NOT NULL,</t>
  </si>
  <si>
    <t>RJ_1IC_PBINC3_RY INT NOT NULL,</t>
  </si>
  <si>
    <t>RJ_1IC_PB_PER_PY INT NOT NULL,</t>
  </si>
  <si>
    <t>{Calculated PERSONNEL BENEFITS COST PER POSITION (PREVIOUS YEAR)}</t>
  </si>
  <si>
    <t>RJ_1IC_PB_PER_CY INT NOT NULL,</t>
  </si>
  <si>
    <t>HOURS/POSITIONS PAID</t>
  </si>
  <si>
    <t>RJ_2AB_TVL_30  INT NOT NULL,</t>
  </si>
  <si>
    <t>RJ_2AB_TVL_40 INT NOT NULL,</t>
  </si>
  <si>
    <t>RJ_2AB_EQP_10 INT NOT NULL,</t>
  </si>
  <si>
    <t>{NON-ADP OFFICE EQUIPMENT }</t>
  </si>
  <si>
    <t>RJ_2AB_EQP_20 INT NOT NULL,</t>
  </si>
  <si>
    <t>RJ_2AB_EQP_30 INT NOT NULL,</t>
  </si>
  <si>
    <t>RJ_2AB_EQP_40  INT NOT NULL,</t>
  </si>
  <si>
    <t>RJ_2AB_SPL_10  INT NOT NULL,</t>
  </si>
  <si>
    <t>{SUPPLIES }</t>
  </si>
  <si>
    <t>RJ_2AB_SPL_20 INT NOT NULL,</t>
  </si>
  <si>
    <t>RJ_2AB_SPL_30  INT NOT NULL,</t>
  </si>
  <si>
    <t>RJ_2AB_SPL_40  INT NOT NULL,</t>
  </si>
  <si>
    <t>RJ_2AB_PSCT_10  INT NOT NULL,</t>
  </si>
  <si>
    <t>{PERSONAL SERVICE CONTRACTS }</t>
  </si>
  <si>
    <t>RJ_2AB_PSCT_20 INT NOT NULL,</t>
  </si>
  <si>
    <t>RJ_2AB_PSCT_30  INT NOT NULL,</t>
  </si>
  <si>
    <t>{PERSONAL SERVICE CONTRACTS (NEXT YEAR)}</t>
  </si>
  <si>
    <t>RJ_2AB_PSCT_40  INT NOT NULL,</t>
  </si>
  <si>
    <t>RJ_2AB_NDRCT_10  INT NOT NULL,</t>
  </si>
  <si>
    <t>{STATE INDIRECT }</t>
  </si>
  <si>
    <t>RJ_2AB_NDRCT_20 INT NOT NULL,</t>
  </si>
  <si>
    <t>RJ_2AB_NDRCT_30  INT NOT NULL,</t>
  </si>
  <si>
    <t>RJ_2AB_NDRCT_40  INT NOT NULL,</t>
  </si>
  <si>
    <t>RJ_2AB_MSC_10  INT NOT NULL,</t>
  </si>
  <si>
    <t>{MISCELLANEOUS }</t>
  </si>
  <si>
    <t>RJ_2AB_MSC_20 INT NOT NULL,</t>
  </si>
  <si>
    <t>RJ_2AB_MSC_30  INT NOT NULL,</t>
  </si>
  <si>
    <t>RJ_2AB_MSC_40  INT NOT NULL,</t>
  </si>
  <si>
    <t>RJ_2AB_TLABNPS_10 INT NOT NULL,</t>
  </si>
  <si>
    <t>{Calculated PERSONNEL BENEFITS COST PER POSITION (NEXT YEAR)}</t>
  </si>
  <si>
    <t>{PENALTY AND INTEREST (CURRENT YEAR)}</t>
  </si>
  <si>
    <t>RJ_6SUMF_STF_PI_NY INT NOT NULL,</t>
  </si>
  <si>
    <t>{PENALTY AND INTEREST (NEXT YEAR)}</t>
  </si>
  <si>
    <t>RJ_1AST_PS_PER_NY INT NOT NULL,</t>
  </si>
  <si>
    <t>RJ_1AST_PS_PER_RY INT NOT NULL,</t>
  </si>
  <si>
    <t>RJ_1AST_PB_PY INT NOT NULL,</t>
  </si>
  <si>
    <t>RJ_1AST_PB_CY INT NOT NULL,</t>
  </si>
  <si>
    <t>RJ_1AST_PBINC1_CY INT NOT NULL,</t>
  </si>
  <si>
    <t>RJ_1AST_PBINC1_NY INT NOT NULL,</t>
  </si>
  <si>
    <t>RJ_1AST_PBINC1_RY INT NOT NULL,</t>
  </si>
  <si>
    <t>RJ_1AST_PBINC2_CY INT NOT NULL,</t>
  </si>
  <si>
    <t>{DOCUMENTED PB INCREASES PER POSITION  2 (CURRENT YEAR) }</t>
  </si>
  <si>
    <t>RJ_5AST_POS_PY  DECIMAL (7,2) NOT NULL,</t>
  </si>
  <si>
    <t>RJ_5AST_POS_CY  DECIMAL (7,2) NOT NULL,</t>
  </si>
  <si>
    <t>RJ_5AST_POS_NY  DECIMAL (7,2) NOT NULL,</t>
  </si>
  <si>
    <t>RJ_5AST_POS_RY  DECIMAL (7,2) NOT NULL,</t>
  </si>
  <si>
    <t>{Calculated TOTALPOSITION REQUIREMENTS (REQUEST YEAR)}</t>
  </si>
  <si>
    <t>RJ_5AST_PCI1_NY  DECIMAL (7,2) NOT NULL,</t>
  </si>
  <si>
    <t>RJ_5AST_PCI1_RY  DECIMAL (7,2) NOT NULL,</t>
  </si>
  <si>
    <t>RJ_5AST_PCI2_NY  DECIMAL (7,2) NOT NULL,</t>
  </si>
  <si>
    <t>RJ_5AST_PCI2_RY  DECIMAL (7,2) NOT NULL,</t>
  </si>
  <si>
    <t>RJ_5AST_PCI3_NY  DECIMAL (7,2) NOT NULL,</t>
  </si>
  <si>
    <t>RJ_5AST_PCI3_RY  DECIMAL (7,2) NOT NULL,</t>
  </si>
  <si>
    <t>RJ_5AST_PCI4_NY  DECIMAL (7,2) NOT NULL,</t>
  </si>
  <si>
    <t>Fiscal Year</t>
  </si>
  <si>
    <t>{Calculated PS/PB COST PER POSITION (PREVIOUS FISCAL YEAR)}</t>
  </si>
  <si>
    <t>Submission Codes</t>
  </si>
  <si>
    <t>R - Special Requirements File</t>
  </si>
  <si>
    <t>S - Original State submission</t>
  </si>
  <si>
    <t>V - Original Regional Office validated submission</t>
  </si>
  <si>
    <t>RJ_2_NPS_CM_NY  INT NOT NULL,</t>
  </si>
  <si>
    <t>{COMMUNICATIONS (NEXT YEAR)}</t>
  </si>
  <si>
    <t>RJ_2_NPS_CM_RY  INT NOT NULL,</t>
  </si>
  <si>
    <t>{COMMUNICATIONS (REQUEST YEAR)}</t>
  </si>
  <si>
    <t>RJ_2_NPS_FLT_PY  INT NOT NULL,</t>
  </si>
  <si>
    <t>{FACILITIES (PREVIOUS YEAR)}</t>
  </si>
  <si>
    <t>RJ_2_NPS_FLT_CY INT NOT NULL,</t>
  </si>
  <si>
    <t>{FACILITIES (CURRENT YEAR)}</t>
  </si>
  <si>
    <t>RJ_2_NPS_FLT_NY  INT NOT NULL,</t>
  </si>
  <si>
    <t>{FACILITIES (NEXT YEAR)}</t>
  </si>
  <si>
    <t>RJ_5BPC_PCI5_NY  DECIMAL (7,2) NOT NULL,</t>
  </si>
  <si>
    <t>RJ_5BPC_PCI5_RY  DECIMAL (7,2) NOT NULL,</t>
  </si>
  <si>
    <t>STATE NAME</t>
  </si>
  <si>
    <t>PREVIOUS YEAR</t>
  </si>
  <si>
    <t>CURRENT YEAR</t>
  </si>
  <si>
    <t>NEXT YEAR</t>
  </si>
  <si>
    <t xml:space="preserve">SYSTEM START UP </t>
  </si>
  <si>
    <t>RESOURCE JUSTIFICATION MODEL</t>
  </si>
  <si>
    <t>ALABAMA</t>
  </si>
  <si>
    <t>AL</t>
  </si>
  <si>
    <t>ALASKA</t>
  </si>
  <si>
    <t>AK</t>
  </si>
  <si>
    <t>ARIZONA</t>
  </si>
  <si>
    <t>AZ</t>
  </si>
  <si>
    <t>ARKANSAS</t>
  </si>
  <si>
    <t>AR</t>
  </si>
  <si>
    <t>CALIFORNIA</t>
  </si>
  <si>
    <t>CA</t>
  </si>
  <si>
    <t>COLORADO</t>
  </si>
  <si>
    <t>CO</t>
  </si>
  <si>
    <t>CONNECTICUT</t>
  </si>
  <si>
    <t>CT</t>
  </si>
  <si>
    <t>RJ_5UIP_PCI1_NY  DECIMAL (7,2) NOT NULL,</t>
  </si>
  <si>
    <t>RJ_5UIP_PCI1_RY  DECIMAL (7,2) NOT NULL,</t>
  </si>
  <si>
    <t>{TRAVEL (REQUEST YEAR)}</t>
  </si>
  <si>
    <t>RJ_2_NPS_EQP_PY  INT NOT NULL,</t>
  </si>
  <si>
    <t>{NON-ADP OFFICE EQUIPMENT (PREVIOUS YEAR)}</t>
  </si>
  <si>
    <t>RJ_2_NPS_EQP_CY INT NOT NULL,</t>
  </si>
  <si>
    <t>{NON-ADP OFFICE EQUIP (CURRENT YEAR)}</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</si>
  <si>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</si>
  <si>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</si>
  <si>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</si>
  <si>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</si>
  <si>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</si>
  <si>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</si>
  <si>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</si>
  <si>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</si>
  <si>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</si>
  <si>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</si>
  <si>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</si>
  <si>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</si>
  <si>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</si>
  <si>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</si>
  <si>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</si>
  <si>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</si>
  <si>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</si>
  <si>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</si>
  <si>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</si>
  <si>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</si>
  <si>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</si>
  <si>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</si>
  <si>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</si>
  <si>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</si>
  <si>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</si>
  <si>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</si>
  <si>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</si>
  <si>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</si>
  <si>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</si>
  <si>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</si>
  <si>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</si>
  <si>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</si>
  <si>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</si>
  <si>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</si>
  <si>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</si>
  <si>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</si>
  <si>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</si>
  <si>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</si>
  <si>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{DOCUMENTED PERSONAL SERVICE INCREASE PER POSITION 2 (REQUEST YEAR)}</t>
  </si>
  <si>
    <t>RJ_1AST_PSINC3_CY INT NOT NULL,</t>
  </si>
  <si>
    <t>{DOCUMENTED PERSONAL SERVICE INCREASE PER POSITION 3 (CURRENT YEAR)}</t>
  </si>
  <si>
    <t>RJ_6SUMF_AB_Q1_PY INT NOT NULL,</t>
  </si>
  <si>
    <t>{CONTINGENCY FIRST QUARTER (PREVIOUS YEAR)}</t>
  </si>
  <si>
    <t>RJ_6SUMF_AB_Q1_CY INT NOT NULL,</t>
  </si>
  <si>
    <t>{CONTINGENCY FIRST QUARTER (CURRENT YEAR)}</t>
  </si>
  <si>
    <t>RJ_6SUMF_AB_Q1_NY INT NOT NULL,</t>
  </si>
  <si>
    <t>{CONTINGENCY FIRST QUARTER (NEXT YEAR)}</t>
  </si>
  <si>
    <t>RJ_6SUMF_AB_Q1_RY  INT NOT NULL,</t>
  </si>
  <si>
    <t>{CONTINGENCY FIRST QUARTER (REQUEST YEAR)}</t>
  </si>
  <si>
    <t>RJ_6SUMF_AB_Q2_PY INT NOT NULL,</t>
  </si>
  <si>
    <t>{CONTINGENCY SECOND QUARTER (PREVIOUS YEAR)}</t>
  </si>
  <si>
    <t>RJ_6SUMF_AB_Q2_CY INT NOT NULL,</t>
  </si>
  <si>
    <t>{CONTINGENCY SECOND QUARTER (CURRENT YEAR)}</t>
  </si>
  <si>
    <t>RJ_6SUMF_AB_Q2_NY INT NOT NULL,</t>
  </si>
  <si>
    <t>{CONTINGENCY SECOND QUARTER (NEXT YEAR)}</t>
  </si>
  <si>
    <t>RJ_6SUMF_AB_Q2_RY INT NOT NULL,</t>
  </si>
  <si>
    <t xml:space="preserve">  WAGE RECORDS</t>
  </si>
  <si>
    <t xml:space="preserve">  TAX </t>
  </si>
  <si>
    <t xml:space="preserve">  BENEFIT PAYMENT CONTROL</t>
  </si>
  <si>
    <t xml:space="preserve">  U.I. PERFORMS</t>
  </si>
  <si>
    <t>RJ_1AST_PB_PER_RY  INT NOT NULL,</t>
  </si>
  <si>
    <t>RJ_1AST_SB_FND_PY  INT NOT NULL,</t>
  </si>
  <si>
    <t>{Calculated PERSONNEL BENEFIT COST PER POSITION (REQUEST YEAR)}</t>
  </si>
  <si>
    <t>RJ_1UI_SB_FND_PY INT NOT NULL,</t>
  </si>
  <si>
    <t>RJ_3_WKLD_EMPL_PY   INT NOT NULL,</t>
  </si>
  <si>
    <t>{SUBJECT EMPLOYERS (PREVIOUS YEAR)}</t>
  </si>
  <si>
    <t>RJ_3_WKLD_EMPL_CY  INT NOT NULL,</t>
  </si>
  <si>
    <t>{SUBJECT EMPLOYERS (CURRENT YEAR)}</t>
  </si>
  <si>
    <t>RJ_3_WKLD_EMPL_NY  INT NOT NULL,</t>
  </si>
  <si>
    <t>{SUBJECT EMPLOYERS (NEXT YEAR)}</t>
  </si>
  <si>
    <t>RJ_3_WKLD_EMPL_RY  INT NOT NULL,</t>
  </si>
  <si>
    <t>{SUBJECT EMPLOYERS (REQUEST YEAR)}</t>
  </si>
  <si>
    <t>RJ_4IC_ST_NAME CHAR (20) NOT NULL,</t>
  </si>
  <si>
    <t>RJ_1WK_PBINC3_NY INT NOT NULL,</t>
  </si>
  <si>
    <t>RJ_1WK_PBINC3_RY INT NOT NULL,</t>
  </si>
  <si>
    <t>RJ_1WK_PB_PER_PY INT NOT NULL,</t>
  </si>
  <si>
    <t>RJ_1WK_PB_PER_CY INT NOT NULL,</t>
  </si>
  <si>
    <t>RJ_1WK_PB_PER_NY INT NOT NULL,</t>
  </si>
  <si>
    <t>COST PER POSITION -NON MONETARY DETERMINATIONS</t>
  </si>
  <si>
    <t>COST PER POSITION -APPEALS</t>
  </si>
  <si>
    <t>COST PER POSITION -WAGE RECORDS</t>
  </si>
  <si>
    <t>COST PER POSITION -TAX</t>
  </si>
  <si>
    <t>COST PER POSITION -BENEFIT PAYMENT CONTROL</t>
  </si>
  <si>
    <t>COST PER POSITION -U.I. PERFORMS</t>
  </si>
  <si>
    <t>COST PER POSITION -SUPPORT</t>
  </si>
  <si>
    <t>INITIAL CLAIMS MPU</t>
  </si>
  <si>
    <t>WEEKS CLAIMED MPU</t>
  </si>
  <si>
    <t>NON MONETARY DETERMINATIONS MPU</t>
  </si>
  <si>
    <t>APPEALS MPU</t>
  </si>
  <si>
    <t>RJ_1AST_PBINC3_RY INT NOT NULL,</t>
  </si>
  <si>
    <t>RJ_1AST_PB_PER_PY INT NOT NULL,</t>
  </si>
  <si>
    <t>RJ_1AST_PB_PER_CY INT NOT NULL,</t>
  </si>
  <si>
    <t>RJ_1AST_PB_PER_NY INT NOT NULL,</t>
  </si>
  <si>
    <t>RJ_1WR_SB_FND_NY INT NOT NULL,</t>
  </si>
  <si>
    <t>RJ_1WR_SB_FND_RY INT NOT NULL,</t>
  </si>
  <si>
    <t>RJ_1TAX_ST_NAME CHAR (20) NOT NULL,</t>
  </si>
  <si>
    <t>RJ_1TAX_RY INT NOT NULL,</t>
  </si>
  <si>
    <t>RJ_1TAX_EXP_DATE   DATE NOT NULL,</t>
  </si>
  <si>
    <t>RJ_1BPC_PSINC3_NY INT NOT NULL,</t>
  </si>
  <si>
    <t>RJ_1BPC_PSINC3_RY INT NOT NULL,</t>
  </si>
  <si>
    <t>RJ_1BPC_PS_PER_PY INT NOT NULL,</t>
  </si>
  <si>
    <t>RJ_1BPC_PS_PER_CY INT NOT NULL,</t>
  </si>
  <si>
    <t>RJ_1BPC_PS_PER_NY INT NOT NULL,</t>
  </si>
  <si>
    <t>RJ_1BPC_PS_PER_RY INT NOT NULL,</t>
  </si>
  <si>
    <t>RJ_1BPC_PB_PY INT NOT NULL,</t>
  </si>
  <si>
    <t>RJ_1BPC_PB_CY INT NOT NULL,</t>
  </si>
  <si>
    <t>RJ_1BPC_PBINC1_CY INT NOT NULL,</t>
  </si>
  <si>
    <t>RJ_1BPC_PBINC1_NY INT NOT NULL,</t>
  </si>
  <si>
    <t>RJ_1BPC_PBINC1_RY INT NOT NULL,</t>
  </si>
  <si>
    <t>RJ_1BPC_PBINC2_CY INT NOT NULL,</t>
  </si>
  <si>
    <t>RJ_1BPC_PBINC2_NY INT NOT NULL,</t>
  </si>
  <si>
    <t>RJ_1BPC_PBINC2_RY INT NOT NULL,</t>
  </si>
  <si>
    <t>RJ_1BPC_PBINC3_CY INT NOT NULL,</t>
  </si>
  <si>
    <t>RJ_1UIP_PSINC3_CY INT NOT NULL,</t>
  </si>
  <si>
    <t>RJ_1UIP_PSINC3_NY INT NOT NULL,</t>
  </si>
  <si>
    <t>RJ_1UIP_PSINC3_RY INT NOT NULL,</t>
  </si>
  <si>
    <t>RJ_1UIP_PS_PER_PY INT NOT NULL,</t>
  </si>
  <si>
    <t>RJ_1UIP_PS_PER_CY INT NOT NULL,</t>
  </si>
  <si>
    <t>RJ_1UIP_PS_PER_NY  INT NOT NULL,</t>
  </si>
  <si>
    <t>RJ_1UIP_PS_PER_RY INT NOT NULL,</t>
  </si>
  <si>
    <t>RJ_1UIP_PB_PY INT NOT NULL,</t>
  </si>
  <si>
    <t>RJ_1UIP_PB_CY  INT NOT NULL,</t>
  </si>
  <si>
    <t>RJ_1UIP_PBINC1_CY INT NOT NULL,</t>
  </si>
  <si>
    <t>RJ_1UIP_PBINC1_NY INT NOT NULL,</t>
  </si>
  <si>
    <t>RJ_1UIP_PBINC1_RY INT NOT NULL,</t>
  </si>
  <si>
    <t>RJ_4CMPF_NMDFMP_PY DECIMAL (7,3) NOT NULL,</t>
  </si>
  <si>
    <t>{NON-MONETARY DETERMINATIONS (FUNDED MPU) (PREVIOUS FY)}</t>
  </si>
  <si>
    <t>RJ_4CMPF_NMDUMP_PY DECIMAL (7,3) NOT NULL,</t>
  </si>
  <si>
    <t>{Calculated NON-MONETARY DETERMINATIONS (UTILIZED MPU) (PREVIOUS FY)}</t>
  </si>
  <si>
    <t>RJ_4CMPF_APPFMP_PY DECIMAL (7,3) NOT NULL,</t>
  </si>
  <si>
    <t>{APPEALS (FUNDED MPU) (PREVIOUS FY)}</t>
  </si>
  <si>
    <t>RJ_4CMPF_APPUMP_PY DECIMAL (7,3) NOT NULL,</t>
  </si>
  <si>
    <t>{Calculated APPEALS (UTILIZED MPU) (PREVIOUS FY)}</t>
  </si>
  <si>
    <t>RJ_4CMPF_WRFMPU_PY DECIMAL (7,3) NOT NULL,</t>
  </si>
  <si>
    <t>{WAGE RECORDS (FUNDED MPU) (PREVIOUS FY)}</t>
  </si>
  <si>
    <t>RJ_4CMPF_WRUMPU_PY DECIMAL (7,3) NOT NULL,</t>
  </si>
  <si>
    <t>{Calculated WAGE RECORDS (UTILIZED MPU) (PREVIOUS FY)}</t>
  </si>
  <si>
    <t>RJ_4CMPF_TAXFMP_PY DECIMAL (7,3) NOT NULL,</t>
  </si>
  <si>
    <t>{TAX (FUNDED MPU) (PREVIOUS FY)}</t>
  </si>
  <si>
    <t>RJ_4CMPF_TAXUMP_PY DECIMAL (7,3) NOT NULL,</t>
  </si>
  <si>
    <t>{Calculated TAX (UTILIZED MPU) (PREVIOUS FY)}</t>
  </si>
  <si>
    <t>RJ_5LV_ST_NAME CHAR (20) NOT NULL,</t>
  </si>
  <si>
    <t>RJ_5LV_RY INT NOT NULL,</t>
  </si>
  <si>
    <t>RJ_4IC_PCI1_RY  DECIMAL (7,3) NOT NULL,</t>
  </si>
  <si>
    <t>{PERFORMANCE AND CAPITAL INVESTMENTS (REQUEST YEAR)}</t>
  </si>
  <si>
    <t>RJ_4IC_PCI2_NY  DECIMAL (7,3) NOT NULL,</t>
  </si>
  <si>
    <t>RJ_4IC_PCI2_RY  DECIMAL (7,3) NOT NULL,</t>
  </si>
  <si>
    <t>RJ_4IC_PCI3_NY  DECIMAL (7,3) NOT NULL,</t>
  </si>
  <si>
    <t>RJ_4IC_PCI3_RY  DECIMAL (7,3) NOT NULL,</t>
  </si>
  <si>
    <t>RJ_4IC_PCI4_NY  DECIMAL (7,3) NOT NULL,</t>
  </si>
  <si>
    <t>RJ_1NMD_PB_PER_NY  INT NOT NULL,</t>
  </si>
  <si>
    <t>RJ_1NMD_PB_PER_RY INT NOT NULL,</t>
  </si>
  <si>
    <t>RJ_1NMD_SB_FND_PY INT NOT NULL,</t>
  </si>
  <si>
    <t>RJ_1NMD_SB_FND_CY INT NOT NULL,</t>
  </si>
  <si>
    <t>RJ_1NMD_SB_FND_NY INT NOT NULL,</t>
  </si>
  <si>
    <t>RJ_1NMD_SB_FND_RY INT NOT NULL,</t>
  </si>
  <si>
    <t>RJ_1APP_ST_NAME CHAR (20) NOT NULL,</t>
  </si>
  <si>
    <t>RJ_1APP_RY INT NOT NULL,</t>
  </si>
  <si>
    <t>RJ_1APP_EXP_DATE   DATE NOT NULL,</t>
  </si>
  <si>
    <t>RJ_1APP_PS_PY  INT NOT NULL,</t>
  </si>
  <si>
    <t>RJ_1APP_PS_CY  INT NOT NULL,</t>
  </si>
  <si>
    <t>RJ_1APP_PPAID_PY DECIMAL (7,2) NOT NULL,</t>
  </si>
  <si>
    <t>RJ_1APP_PPAID_CY DECIMAL (7,2) NOT NULL,</t>
  </si>
  <si>
    <t>RJ_1APP_PSINC1_CY INT NOT NULL,</t>
  </si>
  <si>
    <t>RJ_1APP_PSINC1_NY INT NOT NULL,</t>
  </si>
  <si>
    <t>RJ_1APP_PSINC1_RY INT NOT NULL,</t>
  </si>
  <si>
    <t>RJ_6SUMF_STF_O2_NY INT NOT NULL,</t>
  </si>
  <si>
    <t>RJ_6SUMF_STF_O2_RY INT NOT NULL,</t>
  </si>
  <si>
    <t>RJ_6SUMF_TO_STF_PY INT NOT NULL,</t>
  </si>
  <si>
    <t>{Calculated TOTAL STATE FUNDS (PREVIOUS YEAR)}</t>
  </si>
  <si>
    <t>RJ_6SUMF_TO_STF_CY INT NOT NULL,</t>
  </si>
  <si>
    <t>{Calculated TOTAL STATE FUNDS (CURRENT YEAR)}</t>
  </si>
  <si>
    <t>RJ_6SUMF_TO_STF_NY INT NOT NULL,</t>
  </si>
  <si>
    <t>{Calculated TOTAL STATE FUNDS (NEXT YEAR)}</t>
  </si>
  <si>
    <t>RJ_6SUMF_TO_STF_RY INT NOT NULL,</t>
  </si>
  <si>
    <t>{Calculated TOTAL STATE FUNDS (REQUEST YEAR)}</t>
  </si>
  <si>
    <t>RJ_1NMD_PSINC3_CY  INT NOT NULL,</t>
  </si>
  <si>
    <t>RJ_1NMD_PSINC3_NY INT NOT NULL,</t>
  </si>
  <si>
    <t>RJ_1NMD_PSINC3_RY INT NOT NULL,</t>
  </si>
  <si>
    <t>RJ_1NMD_PS_PER_PY INT NOT NULL,</t>
  </si>
  <si>
    <t>RJ_1NMD_PS_PER_CY INT NOT NULL,</t>
  </si>
  <si>
    <t>RJ_1NMD_PS_PER_NY INT NOT NULL,</t>
  </si>
  <si>
    <t>RJ_1NMD_PS_PER_RY INT NOT NULL,</t>
  </si>
  <si>
    <t>RJ_1NMD_PB_PY INT NOT NULL,</t>
  </si>
  <si>
    <t>RJ_1NMD_PB_CY INT NOT NULL,</t>
  </si>
  <si>
    <t>RJ_1NMD_PBINC1_CY INT NOT NULL,</t>
  </si>
  <si>
    <t>RJ_1NMD_PBINC1_NY INT NOT NULL,</t>
  </si>
  <si>
    <t>RJ_1NMD_PBINC1_RY  INT NOT NULL,</t>
  </si>
  <si>
    <t>{CONTRACTED OUT PERSONAL SERVICES - ANNUAL COST CONTRACTED OUT SERVICES (PREVIOUS YEAR)}</t>
  </si>
  <si>
    <t>RJ_4IC_CTR_SVC_CY  INT NOT NULL,</t>
  </si>
  <si>
    <t>{CONTRACTED OUT PERSONAL SERVICES - ANNUAL COST CONTRACTED OUT SERVICES (CURRENT YEAR)}</t>
  </si>
  <si>
    <t>RJ_4IC_CTR_SVC_NY  INT NOT NULL,</t>
  </si>
  <si>
    <t>{CONTRACTED OUT PERSONAL SERVICES - ANNUAL COST CONTRACTED OUT SERVICES (NEXT YEAR)}</t>
  </si>
  <si>
    <t>RJ_4IC_CTR_SVC_RY  INT NOT NULL,</t>
  </si>
  <si>
    <t>{CONTRACTED OUT PERSONAL SERVICES - ANNUAL COST CONTRACTED OUT SERVICES (REQUEST YEAR)}</t>
  </si>
  <si>
    <t>RJ_4IC_SBR_PY  INT NOT NULL,</t>
  </si>
  <si>
    <t>{LESS SBR’S AND RELATED COSTS -TOTAL DOLLARS SBR’S (PREVIOUS YEAR)}</t>
  </si>
  <si>
    <t>RJ_4IC_SBR_CY  INT NOT NULL,</t>
  </si>
  <si>
    <t>{LESS SRB’S AND RELATED COSTS -TOTAL DOLLARS SBR’S (CURRENT YEAR)}</t>
  </si>
  <si>
    <t>{Calculated TOTAL MPU REQUIREMENTS (PREVIOUS YEAR)}</t>
  </si>
  <si>
    <t>RJ_4IC_MPU_IC_CY  DECIMAL (7,3) NOT NULL,</t>
  </si>
  <si>
    <t>{CALCULATED TOTAL MPU REQUIREMENTS (CURRENT YEAR)}</t>
  </si>
  <si>
    <t>RJ_4IC_MPU_IC_NY  DECIMAL (7,3) NOT NULL,</t>
  </si>
  <si>
    <t>RJ_4IC_MPIC_PCI_RY  DECIMAL (7,3) NOT NULL,</t>
  </si>
  <si>
    <t>{Calculated INITIAL CLAIMS (PREVIOUS YEAR)}</t>
  </si>
  <si>
    <t>RJ_5SUM_IC_CY  DECIMAL (7,2) NOT NULL,</t>
  </si>
  <si>
    <t>{Calculated INITIAL CLAIMS (CURRENT YEAR)}</t>
  </si>
  <si>
    <t>1st PS Increase Per Position</t>
  </si>
  <si>
    <t>PS$-Inc2</t>
  </si>
  <si>
    <t>2nd PS Increase Per Position</t>
  </si>
  <si>
    <t>PS$-Inc3</t>
  </si>
  <si>
    <t>3rd PS Increase Per Position</t>
  </si>
  <si>
    <t>PS$-Per</t>
  </si>
  <si>
    <t>Calculated PS Per Position</t>
  </si>
  <si>
    <t>PB$</t>
  </si>
  <si>
    <t xml:space="preserve">Total Personnel Benefits Cost </t>
  </si>
  <si>
    <t>PB$-Inc1</t>
  </si>
  <si>
    <t xml:space="preserve">1st PB Increase Per Position </t>
  </si>
  <si>
    <t>PB$-Inc2</t>
  </si>
  <si>
    <t>2nd PB Increase Per Position</t>
  </si>
  <si>
    <t>PB$-Inc3</t>
  </si>
  <si>
    <t>3rd PB Increase Per Position</t>
  </si>
  <si>
    <t>PB$-Per</t>
  </si>
  <si>
    <t>Calculated PB Per Position</t>
  </si>
  <si>
    <t>NPS$-Comm</t>
  </si>
  <si>
    <t>NPS$-Facilities</t>
  </si>
  <si>
    <t>Facilities</t>
  </si>
  <si>
    <t>NPS$-Computer</t>
  </si>
  <si>
    <t>Computer Services</t>
  </si>
  <si>
    <t>NPS$-Travel</t>
  </si>
  <si>
    <t>Travel</t>
  </si>
  <si>
    <t>NPS$-Equip</t>
  </si>
  <si>
    <t>Non-ADP Equipment</t>
  </si>
  <si>
    <t>NPS$-Supplies</t>
  </si>
  <si>
    <t>Supplies</t>
  </si>
  <si>
    <t>NPS$-PSContract</t>
  </si>
  <si>
    <t>RJ_4WK_ST_NAME CHAR (20) NOT NULL,</t>
  </si>
  <si>
    <t>RJ_4WK_RY INT NOT NULL,</t>
  </si>
  <si>
    <t>RJ_4WK_EXP_DATE   DATE NOT NULL,</t>
  </si>
  <si>
    <t>RJ_4WK_HWKD_YTD_PY  DECIMAL (11,2) NOT NULL,</t>
  </si>
  <si>
    <t>RJ_4WK_HWKD_YTD_CY  DECIMAL (11,2) NOT NULL,</t>
  </si>
  <si>
    <t>RJ_4WK_WKLD_YTD_CY  INT NOT NULL,</t>
  </si>
  <si>
    <t>RJ_4WK_CTR_SVC_PY  INT NOT NULL,</t>
  </si>
  <si>
    <t>RJ_5SUM_IC_NY  DECIMAL (7,2) NOT NULL,</t>
  </si>
  <si>
    <t>{Calculated INITIAL CLAIMS (NEXT YEAR)}</t>
  </si>
  <si>
    <t>FORM #</t>
  </si>
  <si>
    <t>Legend for 1st digit of Form Number:</t>
  </si>
  <si>
    <t>5-SUM</t>
  </si>
  <si>
    <t>5-MPU</t>
  </si>
  <si>
    <t>Glossary</t>
  </si>
  <si>
    <t>UI</t>
  </si>
  <si>
    <t>Unemployment Insurance</t>
  </si>
  <si>
    <t>AST</t>
  </si>
  <si>
    <t>AS&amp;T (Indirect Costs such as the cost of Personnel, Fiscal, etc.)</t>
  </si>
  <si>
    <t>IC</t>
  </si>
  <si>
    <t>WK</t>
  </si>
  <si>
    <t>NMD</t>
  </si>
  <si>
    <t>APP</t>
  </si>
  <si>
    <t>WR</t>
  </si>
  <si>
    <t xml:space="preserve">Tax </t>
  </si>
  <si>
    <t xml:space="preserve">CMP </t>
  </si>
  <si>
    <t>Comparison</t>
  </si>
  <si>
    <t>S</t>
  </si>
  <si>
    <t>F</t>
  </si>
  <si>
    <t>LV</t>
  </si>
  <si>
    <t>Leave</t>
  </si>
  <si>
    <t>Minutes Per Unit</t>
  </si>
  <si>
    <t>BPC</t>
  </si>
  <si>
    <t>UIP</t>
  </si>
  <si>
    <t>Unemployment Insurance Performs</t>
  </si>
  <si>
    <t>SUP</t>
  </si>
  <si>
    <t>SUM</t>
  </si>
  <si>
    <t>Summary</t>
  </si>
  <si>
    <t>$</t>
  </si>
  <si>
    <t>Cost or Expenditures</t>
  </si>
  <si>
    <t>RQ</t>
  </si>
  <si>
    <t>Requested (Normally requested of USDOL)</t>
  </si>
  <si>
    <t>P</t>
  </si>
  <si>
    <t>Funded or Funding</t>
  </si>
  <si>
    <t>LIST</t>
  </si>
  <si>
    <t>Listing of RJM Worksheets</t>
  </si>
  <si>
    <t>AB</t>
  </si>
  <si>
    <t>Above Base</t>
  </si>
  <si>
    <t>RJ_4IC_PCI4_RY  DECIMAL (7,3) NOT NULL,</t>
  </si>
  <si>
    <t>To Export Data To Delimited Text File, PRESS BUTTON TO THE RIGHT</t>
  </si>
  <si>
    <t>State Abbreviation</t>
  </si>
  <si>
    <t>Standard Hours in Prior Year</t>
  </si>
  <si>
    <t>Standard Hours in Current Year</t>
  </si>
  <si>
    <t>Standard Hours in Next Year</t>
  </si>
  <si>
    <t>Standard Hours in Request Year</t>
  </si>
  <si>
    <t>Number of Months Completed in Current Year</t>
  </si>
  <si>
    <t>HrsWorked</t>
  </si>
  <si>
    <t>Standard Hours Worked</t>
  </si>
  <si>
    <t>Position Requirements</t>
  </si>
  <si>
    <t>PY-Hours</t>
  </si>
  <si>
    <t>CY-Hours</t>
  </si>
  <si>
    <t>NY-Hours</t>
  </si>
  <si>
    <t>RY-Hours</t>
  </si>
  <si>
    <t>Contact Person's Name</t>
  </si>
  <si>
    <t xml:space="preserve">Date Data Exported </t>
  </si>
  <si>
    <t>Date Data Submitted</t>
  </si>
  <si>
    <t>ExpDate</t>
  </si>
  <si>
    <t>SubDate</t>
  </si>
  <si>
    <t>Contact</t>
  </si>
  <si>
    <t>SubType</t>
  </si>
  <si>
    <t>Date of Last Data Export</t>
  </si>
  <si>
    <t>Date of Submission</t>
  </si>
  <si>
    <t>Contact Person's Address</t>
  </si>
  <si>
    <t>Contact Person's City, State &amp; Zip Code</t>
  </si>
  <si>
    <t>Contact Person's Phone Number</t>
  </si>
  <si>
    <t>Submission Type</t>
  </si>
  <si>
    <t>RJ_1TAX_PBINC1_CY INT NOT NULL,</t>
  </si>
  <si>
    <t>RJ_1TAX_PBINC1_NY INT NOT NULL,</t>
  </si>
  <si>
    <t>RJ_1TAX_PBINC1_RY INT NOT NULL,</t>
  </si>
  <si>
    <t>RJ_1NMD_PBINC2_NY INT NOT NULL,</t>
  </si>
  <si>
    <t>RJ_1NMD_PBINC2_RY INT NOT NULL,</t>
  </si>
  <si>
    <t>RJ_1NMD_PBINC3_CY INT NOT NULL,</t>
  </si>
  <si>
    <t>RJ_1NMD_PBINC3_NY INT NOT NULL,</t>
  </si>
  <si>
    <t>RJ_1TAX_PS_PY  INT NOT NULL,</t>
  </si>
  <si>
    <t>RJ_1TAX_PS_CY  INT NOT NULL,</t>
  </si>
  <si>
    <t>RJ_1TAX_PPAID_PY DECIMAL (7,2) NOT NULL,</t>
  </si>
  <si>
    <t>RJ_1TAX_PPAID_CY DECIMAL (7,2) NOT NULL,</t>
  </si>
  <si>
    <t>RJ_1TAX_PSINC1_CY INT NOT NULL,</t>
  </si>
  <si>
    <t>RJ_1TAX_PSINC1_NY INT NOT NULL,</t>
  </si>
  <si>
    <t>RJ_1TAX_PSINC1_RY INT NOT NULL,</t>
  </si>
  <si>
    <t>{ DOCUMENTED PERSONAL SERVICE INCREASE PER POSITION (REQUEST YEAR)}</t>
  </si>
  <si>
    <t>RJ_1TAX_PSINC2_CY INT NOT NULL,</t>
  </si>
  <si>
    <t>RJ_1TAX_PSINC2_NY INT NOT NULL,</t>
  </si>
  <si>
    <t>RJ_1TAX_PSINC2_RY INT NOT NULL,</t>
  </si>
  <si>
    <t>RJ_4WR_HWKD_YTD_CY  DECIMAL (11,2) NOT NULL,</t>
  </si>
  <si>
    <t>RJ_4WR_WKLD_YTD_CY  INT NOT NULL,</t>
  </si>
  <si>
    <t>{TOTAL POSITIONS PAID (CURRENT YEAR)}</t>
  </si>
  <si>
    <t>RJ_1UI_PSINC1_CY INT NOT NULL,</t>
  </si>
  <si>
    <t>STRT_CONTACT_EMAIL CHAR (50) NOT NULL,</t>
  </si>
  <si>
    <t>{CONTACT PERSON’S EMAIL ADDRESS}</t>
  </si>
  <si>
    <t>RJ_5SUP_POS_RY  DECIMAL (7,2) NOT NULL,</t>
  </si>
  <si>
    <t>RJ_5SUP_PCI1_NY  DECIMAL (7,2) NOT NULL,</t>
  </si>
  <si>
    <t>RJ_5SUP_PCI1_RY  DECIMAL (7,2) NOT NULL,</t>
  </si>
  <si>
    <t>RJ_5SUP_PCI2_NY  DECIMAL (7,2) NOT NULL,</t>
  </si>
  <si>
    <t>RJ_5SUP_PCI2_RY  DECIMAL (7,2) NOT NULL,</t>
  </si>
  <si>
    <t>RJ_5SUP_PCI3_NY  DECIMAL (7,2) NOT NULL,</t>
  </si>
  <si>
    <t>RJ_5SUP_PCI3_RY  DECIMAL (7,2) NOT NULL,</t>
  </si>
  <si>
    <t>RJ_5SUP_PCI4_NY  DECIMAL (7,2) NOT NULL,</t>
  </si>
  <si>
    <t>RJ_5SUP_PCI4_RY  DECIMAL (7,2) NOT NULL,</t>
  </si>
  <si>
    <t>RJ_5SUP_PCI5_NY  DECIMAL (7,2) NOT NULL,</t>
  </si>
  <si>
    <t>RJ_5SUP_PCI5_RY  DECIMAL (7,2) NOT NULL,</t>
  </si>
  <si>
    <t>RJ_5SUP_POS_PCI_NY  DECIMAL (7,2) NOT NULL,</t>
  </si>
  <si>
    <t>RJ_5SUP_POS_PCI_RY  DECIMAL (7,2) NOT NULL,</t>
  </si>
  <si>
    <t>RJ_5AST_ST_NAME CHAR (20) NOT NULL,</t>
  </si>
  <si>
    <t>RJ_5AST_RY INT NOT NULL,</t>
  </si>
  <si>
    <t>RJ_5AST_EXP_DATE   DATE NOT NULL,</t>
  </si>
  <si>
    <t>RJ_5AST_CTR_SVC_PY  INT NOT NULL,</t>
  </si>
  <si>
    <t>RJ_5AST_CTR_SVC_CY  INT NOT NULL,</t>
  </si>
  <si>
    <t>RJ_5AST_CTR_SVC_NY   INT NOT NULL,</t>
  </si>
  <si>
    <t>RJ_5AST_CTR_SVC_RY  INT NOT NULL,</t>
  </si>
  <si>
    <t>RJ_5AST_SBR_PY  INT NOT NULL,</t>
  </si>
  <si>
    <t>RJ_5AST_SBR_CY  INT NOT NULL,</t>
  </si>
  <si>
    <t>TOTAL POSITIONS PAID</t>
  </si>
  <si>
    <t>STRAIGHT LINE PROJECTED PS COST PER POSITION</t>
  </si>
  <si>
    <t>RJ_1BPC_SB_FND_RY INT NOT NULL</t>
  </si>
  <si>
    <t>Less PS Contracts Converted to MPU's</t>
  </si>
  <si>
    <t>RJ_4IC_MPU_IC_PY  DECIMAL (7,3) NOT NULL,</t>
  </si>
  <si>
    <t>{DOCUMENTED PERSONAL SERVICE INCREASES PER POSITION 3 (REQUEST YEAR)}</t>
  </si>
  <si>
    <t>RJ_1UI_PS_PER_PY INT NOT NULL,</t>
  </si>
  <si>
    <t>{Calculated PERSONAL SERVICE COST PER POSITION (PREVIOUS YEAR)}</t>
  </si>
  <si>
    <t>RJ_1UI_PS_PER_CY INT NOT NULL,</t>
  </si>
  <si>
    <t>RJ_2_NPS_EQP_NY  INT NOT NULL,</t>
  </si>
  <si>
    <t>{NON-ADP OFFICE EQUIP (NEXT YEAR)}</t>
  </si>
  <si>
    <t>RJ_2_NPS_EQP_RY  INT NOT NULL,</t>
  </si>
  <si>
    <t>{NON-ADP OFFICE EQUIP (REQUEST YEAR)}</t>
  </si>
  <si>
    <t>Budget Year</t>
  </si>
  <si>
    <t>Budget Year, for example PY=2006, Budget Year=2008</t>
  </si>
  <si>
    <t>{RJM_5_BPC}</t>
  </si>
  <si>
    <t>{RJM_5_UIP}</t>
  </si>
  <si>
    <t>{RJM_5_SUP}</t>
  </si>
  <si>
    <t>{RJM_5_AST}</t>
  </si>
  <si>
    <t>{RJM_6_SUM_F}</t>
  </si>
  <si>
    <t>{RJM_5_SUM}</t>
  </si>
  <si>
    <t>{END OF EXPORT SECTION}</t>
  </si>
  <si>
    <t>RJ_2_NPS_T_EXP_NY  INT NOT NULL,</t>
  </si>
  <si>
    <t>RJ_2_NPS_T_EXP_RY  INT NOT NULL,</t>
  </si>
  <si>
    <t>{TOTAL NPS EXPENDITURES (PREVIOUS YEAR)}</t>
  </si>
  <si>
    <t>{TOTAL NPS EXPENDITURES (CURRENT YEAR)}</t>
  </si>
  <si>
    <t>{TOTAL NPS EXPENDITURES (NEXT YEAR)}</t>
  </si>
  <si>
    <t>{TOTAL NPS EXPENDITURES (REQUEST YEAR)}</t>
  </si>
  <si>
    <t>RJ_2_PCI_TOT_NY INT NOT NULL</t>
  </si>
  <si>
    <t>RJ_2_PCI_TOT_RY INT NOT NULL</t>
  </si>
  <si>
    <t>RJ_2_PCI_NPS_T_PY INT NOT NULL</t>
  </si>
  <si>
    <t>RJ_2_PCI_NPS_T_CY INT NOT NULL</t>
  </si>
  <si>
    <t>RJ_2_PCI_NPS_T_NY INT NOT NULL</t>
  </si>
  <si>
    <t>RJ_2_PCI_NPS_T_RY INT NOT NULL</t>
  </si>
  <si>
    <t>{PERFORMANCE AND CAPITAL INVESTMENTS TOTAL (NEXT YEAR)}</t>
  </si>
  <si>
    <t>{PERFORMANCE AND CAPITAL INVESTMENTS TOTAL  (REQUEST YEAR)}</t>
  </si>
  <si>
    <t>{NPS AND PCI TOTAL  (PREVIOUS YEAR)}</t>
  </si>
  <si>
    <t>{NPS AND PCI TOTAL  (CURRENT YEAR)}</t>
  </si>
  <si>
    <t>{NPS AND PCI TOTAL  (NEXT YEAR)}</t>
  </si>
  <si>
    <t>RJ_4APP_MPU_APP_RY  DECIMAL (7,3) NOT NULL,</t>
  </si>
  <si>
    <t>RJ_4APP_PCI1_NY  DECIMAL (7,3) NOT NULL,</t>
  </si>
  <si>
    <t>RJ_4APP_PCI1_RY  DECIMAL (7,3) NOT NULL,</t>
  </si>
  <si>
    <t>RJ_4APP_PCI2_NY  DECIMAL (7,3) NOT NULL,</t>
  </si>
  <si>
    <t>RJ_4APP_PCI2_RY  DECIMAL (7,3) NOT NULL,</t>
  </si>
  <si>
    <t>RJ_4APP_PCI3_NY  DECIMAL (7,3) NOT NULL,</t>
  </si>
  <si>
    <t>RJ_4APP_PCI3_RY  DECIMAL (7,3) NOT NULL,</t>
  </si>
  <si>
    <t>RJ_4APP_PCI4_NY  DECIMAL (7,3) NOT NULL,</t>
  </si>
  <si>
    <t>RJ_4APP_PCI4_RY  DECIMAL (7,3) NOT NULL,</t>
  </si>
  <si>
    <t>RJ_4APP_PCI5_NY  DECIMAL (7,3) NOT NULL,</t>
  </si>
  <si>
    <t>RJ_4APP_PCI5_RY  DECIMAL (7,3) NOT NULL,</t>
  </si>
  <si>
    <t>RJ_4APP_MAP_PCI_NY  DECIMAL (7,3) NOT NULL,</t>
  </si>
  <si>
    <t>RJ_4APP_MAP_PCI_RY  DECIMAL (7,3) NOT NULL,</t>
  </si>
  <si>
    <t>RJ_4WR_ST_NAME CHAR (20) NOT NULL,</t>
  </si>
  <si>
    <t>RJ_4WR_RY INT NOT NULL,</t>
  </si>
  <si>
    <t>RJ_4WR_EXP_DATE   DATE NOT NULL,</t>
  </si>
  <si>
    <t>RJ_4WR_HWKD_YTD_PY  DECIMAL (11,2) NOT NULL,</t>
  </si>
  <si>
    <t>RJ_4WR_MPU_WR_NY  DECIMAL (7,3) NOT NULL,</t>
  </si>
  <si>
    <t>RJ_4WR_MPU_WR_RY  DECIMAL (7,3) NOT NULL,</t>
  </si>
  <si>
    <t>{State Abbreviation}</t>
  </si>
  <si>
    <t>STRT_RY INT NOT NULL,</t>
  </si>
  <si>
    <t>{REQUEST YEAR}</t>
  </si>
  <si>
    <t>STRT_PY_HOURS DECIMAL (7,2) NOT NULL,</t>
  </si>
  <si>
    <t>{PREVIOUS YEAR STANDARD HOURS}</t>
  </si>
  <si>
    <t>STRT_CY_HOURS  DECIMAL (7,2) NOT NULL,</t>
  </si>
  <si>
    <t>{CURRENT YEAR STANDARD HOURS}</t>
  </si>
  <si>
    <t>STRT_NY_HOURS DECIMAL (7,2) NOT NULL,</t>
  </si>
  <si>
    <t>{NEXT YEAR STANDARD HOURS}</t>
  </si>
  <si>
    <t>STRT_RY_HOURS DECIMAL (7,2) NOT NULL,</t>
  </si>
  <si>
    <t>{REQUEST YEAR STANDARD HOURS}</t>
  </si>
  <si>
    <t>STRT_NBR_MONTHS INT NOT NULL,</t>
  </si>
  <si>
    <t>{NUMBER OF MONTHS REPORTED CURRENT YEAR TO DATE}</t>
  </si>
  <si>
    <t>STRT_EXP_DATE   DATE NOT NULL,</t>
  </si>
  <si>
    <t>RJ_1SUP_PBINC3_NY INT NOT NULL,</t>
  </si>
  <si>
    <t>RJ_1SUP_PBINC3_RY INT NOT NULL,</t>
  </si>
  <si>
    <t>RJ_1SUP_PB_PER_PY INT NOT NULL,</t>
  </si>
  <si>
    <t>RJ_1SUP_PB_PER_CY INT NOT NULL,</t>
  </si>
  <si>
    <t>RJ_1SUP_PB_PER_NY INT NOT NULL,</t>
  </si>
  <si>
    <t>RJ_1SUP_PB_PER_RY INT NOT NULL,</t>
  </si>
  <si>
    <t>RJ_1SUP_SB_FND_PY INT NOT NULL,</t>
  </si>
  <si>
    <t>RJ_1SUP_SB_FND_CY INT NOT NULL,</t>
  </si>
  <si>
    <t>RJ_1SUP_SB_FND_NY INT NOT NULL,</t>
  </si>
  <si>
    <t>RJ_1SUP_SB_FND_RY INT NOT NULL,</t>
  </si>
  <si>
    <t>{APPEALS HOURS WORKED}</t>
  </si>
  <si>
    <t>RJ_2_NPS_SPL_PY  INT NOT NULL,</t>
  </si>
  <si>
    <t>{SUPPLIES (PREVIOUS YEAR)}</t>
  </si>
  <si>
    <t>RJ_2_NPS_SPL_CY INT NOT NULL,</t>
  </si>
  <si>
    <t>{SUPPLIES (CURRENT YEAR)}</t>
  </si>
  <si>
    <t>RJ_2_NPS_SPL_NY  INT NOT NULL,</t>
  </si>
  <si>
    <t>{SUPPLIES (NEXT YEAR)}</t>
  </si>
  <si>
    <t>RJ_2_NPS_SPL_RY   INT NOT NULL,</t>
  </si>
  <si>
    <t>{SUPPLIES (REQUEST YEAR)}</t>
  </si>
  <si>
    <t>RJ_2_NPS_PSCT_PY  INT NOT NULL,</t>
  </si>
  <si>
    <t>{PSCONTRACTS (PREVIOUS YEAR)}</t>
  </si>
  <si>
    <t>RJ_2_NPS_PSCT_CY INT NOT NULL,</t>
  </si>
  <si>
    <t>{PSCONTRACT (CURRENT YEAR)}</t>
  </si>
  <si>
    <t>RJ_2_NPS_PSCT_NY  INT NOT NULL,</t>
  </si>
  <si>
    <t>{PSCONTRACT (NEXT YEAR)}</t>
  </si>
  <si>
    <t>RJ_2_NPS_PSCT_RY  INT NOT NULL,</t>
  </si>
  <si>
    <t>{PSCONTRACT (REQUEST YEAR)}</t>
  </si>
  <si>
    <t>RJ_2_NPS_PSM_PY  INT NOT NULL,</t>
  </si>
  <si>
    <t>{LESS PS CONTRACTS CONVERTED TO MPU’S (PREVIOUS YEAR)}</t>
  </si>
  <si>
    <t>RJ_2_NPS_PSM_CY INT NOT NULL,</t>
  </si>
  <si>
    <t>{LESS PS CONTRACTS CONVERTED TO MPU’S (CURRENT YEAR)}</t>
  </si>
  <si>
    <t>RJ_2_NPS_PSM_NY  INT NOT NULL,</t>
  </si>
  <si>
    <t>{LESS PS CONTRACTS CONVERTED TO MPU’S (NEXT YEAR)}</t>
  </si>
  <si>
    <t>RJ_2_NPS_PSM_RY  INT NOT NULL,</t>
  </si>
  <si>
    <t>{LESS PS CONTRACTS CONVERTED TO MPU’S (REQUEST YEAR)}</t>
  </si>
  <si>
    <t>RJ_2_NPS_NDRCT_PY   INT NOT NULL,</t>
  </si>
  <si>
    <t>{STATE INDIRECT (PREVIOUS YEAR)}</t>
  </si>
  <si>
    <t>RJ_2_NPS_NDRCT_CY INT NOT NULL,</t>
  </si>
  <si>
    <t>{DOCUMENTED PB INCREASES PER POSITION 3 (CURRENT YEAR)}</t>
  </si>
  <si>
    <t>RJ_1UI_PBINC3_NY INT NOT NULL,</t>
  </si>
  <si>
    <t>{DOCUMENTED PB INCREASES PER POSITION 3  (NEXT YEAR)}</t>
  </si>
  <si>
    <t>RJ_1UI_PBINC3_RY INT NOT NULL,</t>
  </si>
  <si>
    <t>COST PER POSITION U.I. PROGRAM</t>
  </si>
  <si>
    <t>COST PER POSITION AS &amp; T</t>
  </si>
  <si>
    <t>% OF TOTAL POSITIONS</t>
  </si>
  <si>
    <t>WEIGHTED RATE</t>
  </si>
  <si>
    <t>PS/PB COST U.I. PROGRAM</t>
  </si>
  <si>
    <t>TOTAL PS/PB COST</t>
  </si>
  <si>
    <t xml:space="preserve">  AS&amp;T</t>
  </si>
  <si>
    <t>Average Square Feet 
Per Employee</t>
  </si>
  <si>
    <t>PS/PB COST PER POSITION - SUMMARY</t>
  </si>
  <si>
    <t>1-RATES</t>
  </si>
  <si>
    <t>PS/PB COST - SUMMARY</t>
  </si>
  <si>
    <t>{DOCUMENTED PB INCREASES PER POSITION 1 (CURRENT YEAR)}</t>
  </si>
  <si>
    <t>RJ_4WR_PCI1_NY  DECIMAL (7,3) NOT NULL,</t>
  </si>
  <si>
    <t>RJ_4WR_PCI1_RY  DECIMAL (7,3) NOT NULL,</t>
  </si>
  <si>
    <t>RJ_4WR_PCI2_NY  DECIMAL (7,3) NOT NULL,</t>
  </si>
  <si>
    <t>RJ_4WR_PCI2_RY  DECIMAL (7,3) NOT NULL,</t>
  </si>
  <si>
    <t>RJ_4WR_PCI3_NY  DECIMAL (7,3) NOT NULL,</t>
  </si>
  <si>
    <t>RJ_4WR_PCI3_RY  DECIMAL (7,3) NOT NULL,</t>
  </si>
  <si>
    <t>RJ_4WR_PCI4_NY  DECIMAL (7,3) NOT NULL,</t>
  </si>
  <si>
    <t>RJ_4WR_PCI4_RY  DECIMAL (7,3) NOT NULL,</t>
  </si>
  <si>
    <t>RJ_4WR_PCI5_NY  DECIMAL (7,3) NOT NULL,</t>
  </si>
  <si>
    <t>RJ_4WR_MPU_WR_PY  DECIMAL (7,3) NOT NULL,</t>
  </si>
  <si>
    <t>RJ_4WR_MPU_WR_CY  DECIMAL (7,3) NOT NULL,</t>
  </si>
  <si>
    <t>{DOCUMENTED PB INCREASES PER POSITION 1 (NEXT YEAR)}</t>
  </si>
  <si>
    <t>RJ_1UI_PBINC1_RY INT NOT NULL,</t>
  </si>
  <si>
    <t>{DOCUMENTED PB INCREASES PER POSITION 1 (REQUEST YEAR)}</t>
  </si>
  <si>
    <t>RJ_1UI_PBINC2_CY INT NOT NULL,</t>
  </si>
  <si>
    <t>{DOCUMENTED PB INCREASES PER POSITION 2 (CURRENT YEAR) }</t>
  </si>
  <si>
    <t>RJ_1UI_PBINC2_NY  INT NOT NULL,</t>
  </si>
  <si>
    <t>{DOCUMENTED PB INCREASES PER POSITION 2 (NEXT YEAR)}</t>
  </si>
  <si>
    <t>RJ_1UI_PBINC2_RY INT NOT NULL,</t>
  </si>
  <si>
    <t>{DOCUMENTED PB INCREASES PER POSITION 2 (REQUEST YEAR)}</t>
  </si>
  <si>
    <t>RJ_1UI_PBINC3_CY INT NOT NULL,</t>
  </si>
  <si>
    <t>RJ_5BPC_POS_PCI_NY  DECIMAL (7,2) NOT NULL,</t>
  </si>
  <si>
    <t>{Calculated TOTAL POSITION REQUIREMENTS PLUS (NEXT YEAR)}</t>
  </si>
  <si>
    <t>RJ_5BPC_POS_PCI_RY  DECIMAL (7,2) NOT NULL,</t>
  </si>
  <si>
    <t>{Calculated TOTAL POSITIONS REQUIREMENTS PLUS (REQUEST YEAR)}</t>
  </si>
  <si>
    <t>RJ_5UIP_ST_NAME CHAR (20) NOT NULL,</t>
  </si>
  <si>
    <t>RJ_5UIP_RY INT NOT NULL,</t>
  </si>
  <si>
    <t>RJ_5UIP_EXP_DATE   DATE NOT NULL,</t>
  </si>
  <si>
    <t>RJ_5UIP_CTR_SVC_PY  INT NOT NULL,</t>
  </si>
  <si>
    <t>RJ_5UIP_CTR_SVC_CY  INT NOT NULL,</t>
  </si>
  <si>
    <t>RJ_5UIP_CTR_SVC_NY  INT NOT NULL,</t>
  </si>
  <si>
    <t>RJ_5UIP_CTR_SVC_RY  INT NOT NULL,</t>
  </si>
  <si>
    <t>RJ_5UIP_SBR_PY  INT NOT NULL,</t>
  </si>
  <si>
    <t>RJ_5UIP_SBR_CY  INT NOT NULL,</t>
  </si>
  <si>
    <t>RJ_5UIP_POS_PY  DECIMAL (7,2) NOT NULL,</t>
  </si>
  <si>
    <t>{Calculated TOTAL POSITION REQUIREMENTS (PREVIOUS YEAR)}</t>
  </si>
  <si>
    <t>RJ_5UIP_POS_CY  DECIMAL (7,2) NOT NULL,</t>
  </si>
  <si>
    <t>RJ_5UIP_POS_NY  DECIMAL (7,2) NOT NULL,</t>
  </si>
  <si>
    <t>RJ_5UIP_POS_RY  DECIMAL (7,2) NOT NULL,</t>
  </si>
  <si>
    <t>2-TNG</t>
  </si>
  <si>
    <t>STARTUP</t>
  </si>
  <si>
    <t>ACCOUNTING SYSTEM</t>
  </si>
  <si>
    <t>HOURS PER WORKDAY</t>
  </si>
  <si>
    <t>The Following Table is used in calculated standard hours for each year:</t>
  </si>
  <si>
    <t>RJ_4WR_PCI5_RY  DECIMAL (7,3) NOT NULL,</t>
  </si>
  <si>
    <t>RJ_4WR_MWR_PCI_NY  DECIMAL (7,3) NOT NULL,</t>
  </si>
  <si>
    <t>RJ_4WR_MWR_PCI_RY  DECIMAL (7,3) NOT NULL,</t>
  </si>
  <si>
    <t>RJ_4TAX_ST_NAME CHAR (20) NOT NULL,</t>
  </si>
  <si>
    <t>RJ_4TAX_RY INT NOT NULL,</t>
  </si>
  <si>
    <t>RJ_4TAX_EXP_DATE   DATE NOT NULL,</t>
  </si>
  <si>
    <t>RJ_4TAX_HWK_YTD_PY  DECIMAL (11,2) NOT NULL,</t>
  </si>
  <si>
    <t>RJ_4TAX_HWK_YTD_CY  DECIMAL (11,2) NOT NULL,</t>
  </si>
  <si>
    <t>RJ_4TAX_WKL_YTD_CY  INT NOT NULL,</t>
  </si>
  <si>
    <t>{WORKLOAD ANNUAL (SUBJECT EMPLOYERS)  (CURRENT YEAR)}</t>
  </si>
  <si>
    <t>RJ_4TAX_CTR_SVC_PY  INT NOT NULL,</t>
  </si>
  <si>
    <t>{PERFORMANCE AND CAPITAL INVESTMENTS LESS CONTRACT AMOUNTS CONVERTED TO MPU’S (NEXT YEAR)}</t>
  </si>
  <si>
    <t>RJ_2_PC_LCNCT_RY  INT NOT NULL,</t>
  </si>
  <si>
    <t>{PERFORMANCE AND CAPITAL INVESTMENTS LESS CONTRACT AMOUNTS CONVERTED TO MPU’S  (REQUEST YEAR)}</t>
  </si>
  <si>
    <t>RJ_2_PCNP_NDRCT_NY  INT NOT NULL,</t>
  </si>
  <si>
    <t xml:space="preserve">  POSITION EQUIVALENTS</t>
  </si>
  <si>
    <t xml:space="preserve">  ADDITIONAL POSITIONS</t>
  </si>
  <si>
    <t>POSITION REQUIREMENTS-U.I. PERFORMS</t>
  </si>
  <si>
    <t>POSITION REQUIREMENTS-SUPPORT</t>
  </si>
  <si>
    <t>POSITION REQUIREMENTS-AS&amp;T</t>
  </si>
  <si>
    <t>POSITION SUMMARY</t>
  </si>
  <si>
    <t>POSITION REQUIREMENTS U.I. PROGRAM</t>
  </si>
  <si>
    <t>CMM Notes</t>
  </si>
  <si>
    <t>NEW VERSION</t>
  </si>
  <si>
    <t>ROO END OF YEAR - ACCT SUM</t>
  </si>
  <si>
    <t>ROO END OF YEAR - FROM CROSSWALK</t>
  </si>
  <si>
    <t>COST PER POSITION - WAGE RECORDS</t>
  </si>
  <si>
    <t>RJ_1WK_PPAID_PY DECIMAL (7,2) NOT NULL,</t>
  </si>
  <si>
    <t>RJ_1WK_PPAID_CY DECIMAL (7,2) NOT NULL,</t>
  </si>
  <si>
    <t>RJ_1WK_PSINC1_CY INT NOT NULL,</t>
  </si>
  <si>
    <t>{DOCUMENTED PERSONAL SERVICE INCREASES PER POSITION (CURRENT YEAR)}</t>
  </si>
  <si>
    <t>RJ_1WK_PSINC1_NY INT NOT NULL,</t>
  </si>
  <si>
    <t>{DOCUMENTED PERSONAL SERVICE INCREASES PER POSITION (NEXT YEAR)}</t>
  </si>
  <si>
    <t>RJ_1WK_PSINC1_RY INT NOT NULL,</t>
  </si>
  <si>
    <t>{DOCUMENTED PERSONAL SERVICE INCREASES PER POSITION (REQUEST YEAR)}</t>
  </si>
  <si>
    <t>RJ_1WK_PSINC2_CY INT NOT NULL,</t>
  </si>
  <si>
    <t>RJ_1WK_PSINC2_NY INT NOT NULL,</t>
  </si>
  <si>
    <t>RJ_1WK_PSINC2_RY INT NOT NULL,</t>
  </si>
  <si>
    <t>RJ_1WK_PSINC3_CY INT NOT NULL,</t>
  </si>
  <si>
    <t>RJ_1WK_PSINC3_NY INT NOT NULL,</t>
  </si>
  <si>
    <t>RJ_1WK_PSINC3_RY INT NOT NULL,</t>
  </si>
  <si>
    <t>RJ_1WK_PS_PER_PY INT NOT NULL,</t>
  </si>
  <si>
    <t>RJ_1WK_PS_PER_CY INT NOT NULL,</t>
  </si>
  <si>
    <t>RJ_1WK_PS_PER_NY  INT NOT NULL,</t>
  </si>
  <si>
    <t>RJ_1WK_PS_PER_RY INT NOT NULL,</t>
  </si>
  <si>
    <t>RJ_1AST_PSINC1_CY INT NOT NULL,</t>
  </si>
  <si>
    <t>RJ_1AST_PSINC1_NY INT NOT NULL,</t>
  </si>
  <si>
    <t>RJ_1IC_PB_PER_RY INT NOT NULL,</t>
  </si>
  <si>
    <t>{Calculated PERSONNEL BENEFITS COST PER POSITION (REQUEST YEAR)}</t>
  </si>
  <si>
    <t>RJ_1IC_SB_FND_PY INT NOT NULL,</t>
  </si>
  <si>
    <t>{Calculated PS/PB COST PER POSITION (PREVIOUS YEAR)}</t>
  </si>
  <si>
    <t>RJ_1IC_SB_FND_CY INT NOT NULL,</t>
  </si>
  <si>
    <t>RJ_1IC_SB_FND_NY INT NOT NULL,</t>
  </si>
  <si>
    <t>RJ_1IC_SB_FND_RY INT NOT NULL,</t>
  </si>
  <si>
    <t>{Calculated PS/PB COST PER POSITION (REQUESTED YEAR)}</t>
  </si>
  <si>
    <t>RJ_1WK_ST_NAME CHAR (20) NOT NULL,</t>
  </si>
  <si>
    <t>{ State Name}</t>
  </si>
  <si>
    <t>RJ_1WK_RY INT NOT NULL,</t>
  </si>
  <si>
    <t>RJ_1WK_EXP_DATE   DATE NOT NULL,</t>
  </si>
  <si>
    <t>RJ_1WK_PS_PY  INT NOT NULL,</t>
  </si>
  <si>
    <t>RJ_1WK_PS_CY  INT NOT NULL,</t>
  </si>
  <si>
    <t>RJ_1AST_PSINC3_RY INT NOT NULL,</t>
  </si>
  <si>
    <t>{DOCUMENTED PERSONAL SERVICE INCREASE PER POSITION 3 (REQUEST YEAR)}</t>
  </si>
  <si>
    <t>RJ_1AST_PS_PER_PY INT NOT NULL,</t>
  </si>
  <si>
    <t>RJ_1AST_PS_PER_CY INT NOT NULL,</t>
  </si>
  <si>
    <t>{CALCULATED PERSONAL SERVICE COST PER POSITION (CURRENT YEAR)}</t>
  </si>
  <si>
    <t>RJ_4TAX_CTR_SVC_CY  INT NOT NULL,</t>
  </si>
  <si>
    <t>RJ_4TAX_CTR_SVC_NY  INT NOT NULL,</t>
  </si>
  <si>
    <t>RJ_4TAX_CTR_SVC_RY  INT NOT NULL,</t>
  </si>
  <si>
    <t>RJ_4TAX_SBR_PY  INT NOT NULL,</t>
  </si>
  <si>
    <t>LAST REVISED</t>
  </si>
  <si>
    <t>RJM</t>
  </si>
  <si>
    <t>Version</t>
  </si>
  <si>
    <t>{DOCUMENTED PB INCREASES PER POSITION 3 (REQUEST YEAR)}</t>
  </si>
  <si>
    <t>RJ_1UI_PB_PER_PY INT NOT NULL,</t>
  </si>
  <si>
    <t xml:space="preserve">AS&amp;T </t>
  </si>
  <si>
    <t>TOTAL NPS</t>
  </si>
  <si>
    <t xml:space="preserve">TOTAL UI </t>
  </si>
  <si>
    <t>TOTAL UI</t>
  </si>
  <si>
    <t>{DATE DATA EXPORTED}</t>
  </si>
  <si>
    <t>STRT_SUB_DATE   DATE NOT NULL,</t>
  </si>
  <si>
    <t>{DATE DATA SUBMITTED}</t>
  </si>
  <si>
    <t>STRT_CONTACT CHAR (50) NOT NULL,</t>
  </si>
  <si>
    <t>RJ_1SUP_PBINC2_CY INT NOT NULL,</t>
  </si>
  <si>
    <t>RJ_1SUP_PBINC2_NY INT NOT NULL,</t>
  </si>
  <si>
    <t>RJ_1SUP_PBINC2_RY INT NOT NULL,</t>
  </si>
  <si>
    <t>RJ_1SUP_PBINC3_CY INT NOT NULL,</t>
  </si>
  <si>
    <t>ADMINISTRATIVE TAX</t>
  </si>
  <si>
    <t>NON RJM COSTS INCLUDED ABOVE</t>
  </si>
  <si>
    <t>MULTI TAXES PER 4-91</t>
  </si>
  <si>
    <t>MULTI CLAIMANT ACTIVITIES</t>
  </si>
  <si>
    <t>SAVE</t>
  </si>
  <si>
    <t>TRA-CLAIMS ACTIVITIES</t>
  </si>
  <si>
    <t>PROFILING-ES ACTIVITIES</t>
  </si>
  <si>
    <t>POSTAGE</t>
  </si>
  <si>
    <t>RESOURCES ON ORDER-END OF YEAR</t>
  </si>
  <si>
    <t>TOTAL NON RJM COST</t>
  </si>
  <si>
    <t>ALLOWABLE RJM COST</t>
  </si>
  <si>
    <t>ACCT SUM</t>
  </si>
  <si>
    <t>RJM SYSTEM STARTUP PAGE</t>
  </si>
  <si>
    <t>ACCOUNT SUMMARY PAGE</t>
  </si>
  <si>
    <t>REED ACT</t>
  </si>
  <si>
    <t>RJ_1UI_SB_FND_CY INT NOT NULL,</t>
  </si>
  <si>
    <t>{Calculated PS/PB COST PER POSITION (CURRENT FISCAL YEAR)}</t>
  </si>
  <si>
    <t>ACTIVITY</t>
  </si>
  <si>
    <t>STAFF YEARS</t>
  </si>
  <si>
    <t>PS/PB COST PER SY</t>
  </si>
  <si>
    <t>TOTAL BASE</t>
  </si>
  <si>
    <t>6</t>
  </si>
  <si>
    <t>{Calculated PERSONNEL BENEFIT COST PER POSITION (PREVIOUS YEAR)}</t>
  </si>
  <si>
    <t>RJ_1UI_PB_PER_CY INT NOT NULL,</t>
  </si>
  <si>
    <t>{Calculated PERSONNEL BENEFIT COST PER POSITION (CURRENT YEAR)}</t>
  </si>
  <si>
    <t>RJ_1UI_PB_PER_NY INT NOT NULL,</t>
  </si>
  <si>
    <t>{Calculated PERSONNEL BENEFIT COST PER POSITION (NEXT YEAR)}</t>
  </si>
  <si>
    <t>RJ_1UI_PB_PER_RY INT NOT NULL,</t>
  </si>
  <si>
    <t>NON-MONETARY DETERMINATIONS</t>
  </si>
  <si>
    <t>UI PERFORMS</t>
  </si>
  <si>
    <t xml:space="preserve">  3 = Workload</t>
  </si>
  <si>
    <t xml:space="preserve">  4 = Minutes Per Unit (MPU)</t>
  </si>
  <si>
    <t xml:space="preserve">  1 = Personal Service/Personnel Benefits Cost (PS/PB)</t>
  </si>
  <si>
    <t xml:space="preserve">  2 = Non-Personal Services Cost (NPS)</t>
  </si>
  <si>
    <t xml:space="preserve">  6 = General</t>
  </si>
  <si>
    <t>1-UI</t>
  </si>
  <si>
    <t>1-AST</t>
  </si>
  <si>
    <t>1-IC</t>
  </si>
  <si>
    <t>1-WK</t>
  </si>
  <si>
    <t>1-NMD</t>
  </si>
  <si>
    <t>1-APP</t>
  </si>
  <si>
    <t>RJ_3_WKLD_WR_CY  INT NOT NULL,</t>
  </si>
  <si>
    <t>{WAGE RECORDS (CURRENT YEAR)}</t>
  </si>
  <si>
    <t>RJ_3_WKLD_WR_NY  INT NOT NULL,</t>
  </si>
  <si>
    <t>{WAGE RECORDS (NEXT YEAR)}</t>
  </si>
  <si>
    <t>RJ_3_WKLD_WR_RY  INT NOT NULL,</t>
  </si>
  <si>
    <t>{WAGE RECORDS (REQUEST YEAR)}</t>
  </si>
  <si>
    <t>{CONTINGENCY THIRD QUARTER (NEXT YEAR)}</t>
  </si>
  <si>
    <t>RJ_6SUMF_AB_Q4_RY  INT NOT NULL,</t>
  </si>
  <si>
    <t>{CONTINGENCY FOURTH QUARTER (REQUEST YEAR)}</t>
  </si>
  <si>
    <t>RJ_1WR_PB_PER_NY INT NOT NULL,</t>
  </si>
  <si>
    <t>RJ_1WR_PB_PER_RY INT NOT NULL,</t>
  </si>
  <si>
    <t>RJ_1WR_SB_FND_PY INT NOT NULL,</t>
  </si>
  <si>
    <t>RJ_1WR_SB_FND_CY INT NOT NULL,</t>
  </si>
  <si>
    <t>RJ_6SUMF_STF_GF_CY INT NOT NULL,</t>
  </si>
  <si>
    <t>{GENERAL FUNDS APPROPRIATED (CURRENT YEAR)}</t>
  </si>
  <si>
    <t>TAX</t>
  </si>
  <si>
    <t>FORM CHECK LIST</t>
  </si>
  <si>
    <t>LIST OF FORMS TO SUBMIT</t>
  </si>
  <si>
    <t>FORMS SUBMITTED</t>
  </si>
  <si>
    <t xml:space="preserve">  SUPPORT</t>
  </si>
  <si>
    <t>POSITION REQUIREMENTS AS&amp;T</t>
  </si>
  <si>
    <t>MONTANA</t>
  </si>
  <si>
    <t>MT</t>
  </si>
  <si>
    <t>NEBRASKA</t>
  </si>
  <si>
    <t>NE</t>
  </si>
  <si>
    <t>NEVADA</t>
  </si>
  <si>
    <t>NV</t>
  </si>
  <si>
    <t>NEW HAMPSHIRE</t>
  </si>
  <si>
    <t>NH</t>
  </si>
  <si>
    <t>NEW JERSEY</t>
  </si>
  <si>
    <t>NJ</t>
  </si>
  <si>
    <t>NEW MEXICO</t>
  </si>
  <si>
    <t>NM</t>
  </si>
  <si>
    <t>NEW YORK</t>
  </si>
  <si>
    <t>RJ_1AST_PSINC3_NY INT NOT NULL,</t>
  </si>
  <si>
    <t>{DOCUMENTED PERSONAL SERVICE INCREASE PER POSITION 3 (NEXT YEAR)}</t>
  </si>
  <si>
    <t>{PERFORMANCE AND CAPITAL INVESTMENTS STATE INDIRECT (NEXT YEAR)}</t>
  </si>
  <si>
    <t>RJ_2_PCNP_NDRCT_RY  INT NOT NULL,</t>
  </si>
  <si>
    <t>{PERFORMANCE AND CAPITAL INVESTMENTS STATE INDIRECT  (REQUEST YEAR)}</t>
  </si>
  <si>
    <t>RJ_2_PCNP_MSC_NY  INT NOT NULL,</t>
  </si>
  <si>
    <t>{PERFORMANCE AND CAPITAL INVESTMENTS MISCELLANEOUS (NEXT YEAR)}</t>
  </si>
  <si>
    <t>RJ_2_PCNP_MSC_RY  INT NOT NULL,</t>
  </si>
  <si>
    <t>RJ_1AST_PBINC2_NY  INT NOT NULL,</t>
  </si>
  <si>
    <t>RJ_1AST_PBINC2_RY INT NOT NULL,</t>
  </si>
  <si>
    <t>RJ_1AST_PBINC3_CY INT NOT NULL,</t>
  </si>
  <si>
    <t>RJ_1AST_PBINC3_NY INT NOT NULL,</t>
  </si>
  <si>
    <t>{DOCUMENTED PB INCREASES PER POSITION 3 (NEXT YEAR)}</t>
  </si>
  <si>
    <t>B - State submission 1st Amendment</t>
  </si>
  <si>
    <t>C - State submission 2nd Amendment</t>
  </si>
  <si>
    <t>{Calculated PS/PB COST PER POSITION (CURRENT YEAR)}</t>
  </si>
  <si>
    <t>RJ_1AST_SB_FND_NY INT NOT NULL,</t>
  </si>
  <si>
    <t>{Calculated PS/PB COST PER POSITION (NEXT YEAR)}</t>
  </si>
  <si>
    <t>RJ_1AST_SB_FND_RY INT NOT NULL,</t>
  </si>
  <si>
    <t>{Calculated PS/PB COST PER POSITION (REQUEST YEAR)}</t>
  </si>
  <si>
    <t>RJ_1IC_ST_NAME CHAR (20) NOT NULL,</t>
  </si>
  <si>
    <t>RJ_1IC_RY INT NOT NULL,</t>
  </si>
  <si>
    <t>RJ_1IC_EXP_DATE   DATE NOT NULL,</t>
  </si>
  <si>
    <t>RJ_1IC_PS_PY   INT NOT NULL,</t>
  </si>
  <si>
    <t>RJ_1IC_PS_CY  INT NOT NULL,</t>
  </si>
  <si>
    <t>RJ_1IC_PPAID_PY DECIMAL (7,2) NOT NULL,</t>
  </si>
  <si>
    <t>RJ_1IC_PPAID_CY DECIMAL (7,2) NOT NULL,</t>
  </si>
  <si>
    <t>RJ_1IC_PSINC1_CY INT NOT NULL,</t>
  </si>
  <si>
    <t>RJ_1IC_PSINC1_NY INT NOT NULL,</t>
  </si>
  <si>
    <t>{DOCUMENTED PERSONAL SERVICE INCREASE PER POSITION 1 (NEXT YEAR)}</t>
  </si>
  <si>
    <t>RJ_1IC_PSINC1_RY INT NOT NULL,</t>
  </si>
  <si>
    <t>RJ_1IC_PSINC2_CY INT NOT NULL,</t>
  </si>
  <si>
    <t>RJ_1IC_PSINC2_NY  INT NOT NULL,</t>
  </si>
  <si>
    <t>RJ_1IC_PSINC2_RY INT NOT NULL,</t>
  </si>
  <si>
    <t>RJ_1IC_PSINC3_CY INT NOT NULL,</t>
  </si>
  <si>
    <t>RJ_1IC_PSINC3_NY INT NOT NULL,</t>
  </si>
  <si>
    <t>RJ_1IC_PSINC3_RY  INT NOT NULL,</t>
  </si>
  <si>
    <t>RJ_1IC_PS_PER_PY INT NOT NULL,</t>
  </si>
  <si>
    <t>RJ_1IC_PS_PER_CY INT NOT NULL,</t>
  </si>
  <si>
    <t>RJ_1IC_PS_PER_NY INT NOT NULL,</t>
  </si>
  <si>
    <t>{OTHER1 (NEXT YEAR)}</t>
  </si>
  <si>
    <t>RJ_6SUMF_O1_RY  INT NOT NULL,</t>
  </si>
  <si>
    <t>{OTHER1 (REQUEST YEAR)}</t>
  </si>
  <si>
    <t>RJ_6SUMF_O2_PY INT NOT NULL,</t>
  </si>
  <si>
    <t>{OTHER2 (PREVIOUS YEAR)}</t>
  </si>
  <si>
    <t>RJ_6SUMF_O2_CY  INT NOT NULL,</t>
  </si>
  <si>
    <t>{OTHER2 (CURRENT YEAR)}</t>
  </si>
  <si>
    <t>RJ_6SUMF_O2_NY INT NOT NULL,</t>
  </si>
  <si>
    <t>{OTHER2 (NEXT YEAR)}</t>
  </si>
  <si>
    <t>RJ_6SUMF_O2_RY INT NOT NULL,</t>
  </si>
  <si>
    <t>{OTHER2 (REQUEST YEAR)}</t>
  </si>
  <si>
    <t>RJ_6SUMF_STF_PI_PY  INT NOT NULL,</t>
  </si>
  <si>
    <t>{PENALTY AND INTEREST (PREVIOUS YEAR)}</t>
  </si>
  <si>
    <t>RJ_6SUMF_STF_PI_CY  INT NOT NULL,</t>
  </si>
  <si>
    <t>RJ_3_WKLD_WK_NY  INT NOT NULL,</t>
  </si>
  <si>
    <t>{WEEKS CLAIMED (NEXT YEAR)}</t>
  </si>
  <si>
    <t>RJ_3_WKLD_WK_RY  INT NOT NULL,</t>
  </si>
  <si>
    <t>{WEEKS CLAIMED (REQUEST YEAR)}</t>
  </si>
  <si>
    <t>RJ_3_WKLD_NMD_PY  INT NOT NULL,</t>
  </si>
  <si>
    <t>{NON-MONETARY DETERMINATIONS (PREVIOUS YEAR)}</t>
  </si>
  <si>
    <t>RJ_3_WKLD_NMD_CY  INT NOT NULL,</t>
  </si>
  <si>
    <t>{NON-MONETARY DETERMINATIONS (CURRENT YEAR)}</t>
  </si>
  <si>
    <t>RJ_3_WKLD_NMD_NY  INT NOT NULL,</t>
  </si>
  <si>
    <t>{NON-MONETARY DETERMINATIONS (NEXT YEAR)}</t>
  </si>
  <si>
    <t>RJ_3_WKLD_NMD_RY  INT NOT NULL,</t>
  </si>
  <si>
    <t>{NON-MONETARY DETERMINATIONS (REQUEST YEAR)}</t>
  </si>
  <si>
    <t>RJ_3_WKLD_APP_PY  INT NOT NULL,</t>
  </si>
  <si>
    <t>{APPEALS (PREVIOUS YEAR)}</t>
  </si>
  <si>
    <t>RJ_3_WKLD_APP_CY  INT NOT NULL,</t>
  </si>
  <si>
    <t>{APPEALS (CURRENT YEAR)}</t>
  </si>
  <si>
    <t>RJ_3_WKLD_APP_NY  INT NOT NULL,</t>
  </si>
  <si>
    <t>{APPEALS (NEXT YEAR)}</t>
  </si>
  <si>
    <t>RJ_3_WKLD_APP_RY  INT NOT NULL,</t>
  </si>
  <si>
    <t>{APPEALS (REQUEST YEAR)}</t>
  </si>
  <si>
    <t>RJ_3_WKLD_WR_PY  INT NOT NULL,</t>
  </si>
  <si>
    <t>{WAGE RECORDS (PREVIOUS YEAR)}</t>
  </si>
  <si>
    <t>RJ_1BPC_PBINC3_NY INT NOT NULL,</t>
  </si>
  <si>
    <t>RJ_1BPC_PBINC3_RY INT NOT NULL,</t>
  </si>
  <si>
    <t>RJ_1BPC_PB_PER_PY INT NOT NULL,</t>
  </si>
  <si>
    <t>RJ_1BPC_PB_PER_CY INT NOT NULL,</t>
  </si>
  <si>
    <t>RJ_1BPC_PB_PER_NY INT NOT NULL,</t>
  </si>
  <si>
    <t>RJ_1BPC_PB_PER_RY INT NOT NULL,</t>
  </si>
  <si>
    <t>RJ_1BPC_SB_FND_PY INT NOT NULL,</t>
  </si>
  <si>
    <t>RJ_1BPC_SB_FND_CY INT NOT NULL,</t>
  </si>
  <si>
    <t>RJ_1BPC_SB_FND_NY INT NOT NULL,</t>
  </si>
  <si>
    <t>RJ_1UIP_ST_NAME CHAR (20) NOT NULL,</t>
  </si>
  <si>
    <t>RJ_1UIP_RY INT NOT NULL,</t>
  </si>
  <si>
    <t>RJ_1UIP_EXP_DATE   DATE NOT NULL,</t>
  </si>
  <si>
    <t>RJ_1UIP_PS_PY  INT NOT NULL,</t>
  </si>
  <si>
    <t>RJ_1UIP_PS_CY  INT NOT NULL,</t>
  </si>
  <si>
    <t>RJ_1WK_PB_PER_RY INT NOT NULL,</t>
  </si>
  <si>
    <t>RJ_1WK_SB_FND_PY INT NOT NULL,</t>
  </si>
  <si>
    <t>RJ_1WK_SB_FND_CY INT NOT NULL,</t>
  </si>
  <si>
    <t>RJ_1WK_SB_FND_NY INT NOT NULL,</t>
  </si>
  <si>
    <t>RJ_1WK_SB_FND_RY INT NOT NULL,</t>
  </si>
  <si>
    <t>RJ_1NMD_ST_NAME CHAR (20) NOT NULL,</t>
  </si>
  <si>
    <t>RJ_1NMD_RY INT NOT NULL,</t>
  </si>
  <si>
    <t>{Calculated TOTAL MPU REQUIREMENTS (NEXT YEAR)}</t>
  </si>
  <si>
    <t>RJ_4IC_MPU_IC_RY  DECIMAL (7,3) NOT NULL,</t>
  </si>
  <si>
    <t>{Calculated TOTAL MPU REQUIREMENTS (REQUEST YEAR)}</t>
  </si>
  <si>
    <t>RJ_4IC_PCI1_NY  DECIMAL (7,3) NOT NULL,</t>
  </si>
  <si>
    <t>{PERFORMANCE AND CAPITAL INVESTMENTS (NEXT YEAR)}</t>
  </si>
  <si>
    <t>RJ_4IC_HWKD_YTD_PY  DECIMAL (11,2) NOT NULL,</t>
  </si>
  <si>
    <t>{TOTAL HOURS WORKED YTD (PREVIOUS YEAR)}</t>
  </si>
  <si>
    <t>RJ_4IC_HWKD_YTD_CY  DECIMAL (11,2) NOT NULL,</t>
  </si>
  <si>
    <t>{TOTAL HOURS WORKED YTD (CURRENT YEAR)}</t>
  </si>
  <si>
    <t>RJ_4IC_WKLD_YTD_CY  INT NOT NULL,</t>
  </si>
  <si>
    <t>{WORKLOAD YTD (CURRENT YEAR)}</t>
  </si>
  <si>
    <t>RJ_4IC_CTR_SVC_PY  INT NOT NULL,</t>
  </si>
  <si>
    <t>{GENERAL FUNDS APPROPRIATED (NEXT YEAR)}</t>
  </si>
  <si>
    <t>RJ_6SUMF_STF_GF_RY  INT NOT NULL,</t>
  </si>
  <si>
    <t>{GENERAL FUNDS APPROPRIATED (REQUEST YEAR)}</t>
  </si>
  <si>
    <t>RJ_6SUMF_STF_AT_PY INT NOT NULL,</t>
  </si>
  <si>
    <t>{ADMINISTRATIVE TAX REVENUE (PREVIOUS YEAR)}</t>
  </si>
  <si>
    <t>RJ_6SUMF_STF_AT_CY INT NOT NULL,</t>
  </si>
  <si>
    <t>{ADMINISTRATIVE TAX REVENUE (CURRENT YEAR)}</t>
  </si>
  <si>
    <t>RJ_6SUMF_STF_AT_NY  INT NOT NULL,</t>
  </si>
  <si>
    <t>{ADMINISTRATIVE TAX REVENUE (NEXT YEAR)}</t>
  </si>
  <si>
    <t>RJ_6SUMF_STF_AT_RY  INT NOT NULL,</t>
  </si>
  <si>
    <t>{ADMINISTRATIVE TAX REVENUE (REQUEST YEAR)}</t>
  </si>
  <si>
    <t>RJ_6SUMF_STF_O1_PY  INT NOT NULL,</t>
  </si>
  <si>
    <t>RJ_6SUMF_STF_O1_CY INT NOT NULL,</t>
  </si>
  <si>
    <t>RJ_6SUMF_STF_O1_NY  INT NOT NULL,</t>
  </si>
  <si>
    <t>RJ_6SUMF_STF_O1_RY INT NOT NULL,</t>
  </si>
  <si>
    <t>RJ_6SUMF_STF_O2_PY INT NOT NULL,</t>
  </si>
  <si>
    <t>RJ_6SUMF_STF_O2_CY  INT NOT NULL,</t>
  </si>
  <si>
    <t>INSERT INTO RJM_3</t>
  </si>
  <si>
    <t>INSERT INTO RJM_4_APP</t>
  </si>
  <si>
    <t>INSERT INTO RJM_4_CMP_F</t>
  </si>
  <si>
    <t>INSERT INTO RJM_4_CMP_S</t>
  </si>
  <si>
    <t>INSERT INTO RJM_4_IC</t>
  </si>
  <si>
    <t>INSERT INTO RJM_4_NMD</t>
  </si>
  <si>
    <t>INSERT INTO RJM_4_TAX</t>
  </si>
  <si>
    <t>INSERT INTO RJM_4_WK</t>
  </si>
  <si>
    <t>INSERT INTO RJM_4_WR</t>
  </si>
  <si>
    <t>INSERT INTO RJM_5_AST</t>
  </si>
  <si>
    <t>INSERT INTO RJM_5_BPC</t>
  </si>
  <si>
    <t>INSERT INTO RJM_5_LV</t>
  </si>
  <si>
    <t>INSERT INTO RJM_5_SUM</t>
  </si>
  <si>
    <t>INSERT INTO RJM_5_SUP</t>
  </si>
  <si>
    <t>INSERT INTO RJM_5_UIP</t>
  </si>
  <si>
    <t>INSERT INTO RJM_6_SUM_F</t>
  </si>
  <si>
    <t>RJ_4NMD_SBR_PY  INT NOT NULL,</t>
  </si>
  <si>
    <t>RJ_4NMD_SBR_CY  INT NOT NULL,</t>
  </si>
  <si>
    <t>RJ_4NMD_MPU_NMD_PY  DECIMAL (7,3) NOT NULL,</t>
  </si>
  <si>
    <t>RJ_4NMD_MPU_NMD_CY  DECIMAL (7,3) NOT NULL,</t>
  </si>
  <si>
    <t>WAGE RECORDS  -  MINUTES PER UNIT (MPU)</t>
  </si>
  <si>
    <t>TAX  -  MINUTES PER UNIT (MPU)</t>
  </si>
  <si>
    <t>WORKLOAD ITEMS - POSITION  REQUIREMENTS</t>
  </si>
  <si>
    <t xml:space="preserve">PERSONAL SERVICES </t>
  </si>
  <si>
    <t>PERSONAL SERVICES DOLLARS - ACCT SUM</t>
  </si>
  <si>
    <t>PERSONAL SERVICE DOLLARS - DATA</t>
  </si>
  <si>
    <t>PERSONNEL BENEFIT DOLLARS - ACCT SUM</t>
  </si>
  <si>
    <t>PERSONNEL BENEFIT DOLLARS - DATA</t>
  </si>
  <si>
    <t>TOTAL NPS - ACCT SUM</t>
  </si>
  <si>
    <t>NPS CONVERSION</t>
  </si>
  <si>
    <t>SUM CONVERTED</t>
  </si>
  <si>
    <t>{DOCUMENTED PERSONAL SERVICE INCREASES PER POSITION 1 (CURRENT YEAR)}</t>
  </si>
  <si>
    <t>RJ_1UI_PSINC1_NY INT NOT NULL,</t>
  </si>
  <si>
    <t>{DOCUMENTED PERSONAL SERVICE INCREASES PER POSITION 1 (NEXT YEAR)}</t>
  </si>
  <si>
    <t>RJ_1UI_PSINC1_RY INT NOT NULL,</t>
  </si>
  <si>
    <t>{DOCUMENTED PERSONAL SERVICE INCREASES PER POSITION 1 (REQUEST YEAR)}</t>
  </si>
  <si>
    <t>RJ_1UI_PSINC2_CY INT NOT NULL,</t>
  </si>
  <si>
    <t>{DOCUMENTED PERSONAL SERVICE INCREASES PER POSITION 2 (CURRENT YEAR)}</t>
  </si>
  <si>
    <t>RJ_1UI_PSINC2_NY INT NOT NULL,</t>
  </si>
  <si>
    <t>{DOCUMENTED PERSONAL SERVICE INCREASES PER POSITION 2 (NEXT YEAR)}</t>
  </si>
  <si>
    <t>RJ_1UI_PSINC2_RY INT NOT NULL,</t>
  </si>
  <si>
    <t>{DOCUMENTED PERSONAL SERVICE INCREASES PER POSITION 2 (REQUEST YEAR)}</t>
  </si>
  <si>
    <t>RJ_1UI_PSINC3_CY INT NOT NULL,</t>
  </si>
  <si>
    <t>{DOCUMENTED PERSONAL SERVICE INCREASES PER POSITION 3 (CURRENT YEAR)}</t>
  </si>
  <si>
    <t>RJ_1UI_PSINC3_NY INT NOT NULL,</t>
  </si>
  <si>
    <t>{DOCUMENTED PERSONAL SERVICES INCREASES PER POSITION 3 (NEXT YEAR)}</t>
  </si>
  <si>
    <t>RJ_1UI_PSINC3_RY  INT NOT NULL,</t>
  </si>
  <si>
    <t>{STARTUP}</t>
  </si>
  <si>
    <t>{RJM_ACCT_SUM}</t>
  </si>
  <si>
    <t>{RJM_DATA}</t>
  </si>
  <si>
    <t>{RJM_1_UI}</t>
  </si>
  <si>
    <t>{RJM_1_AST}</t>
  </si>
  <si>
    <t>{RJM_1_IC}</t>
  </si>
  <si>
    <t>{RJM_1_WK}</t>
  </si>
  <si>
    <t>{RJM_1_NMD}</t>
  </si>
  <si>
    <t>{RJM_1_APP}</t>
  </si>
  <si>
    <t>{RJM_1_WR}</t>
  </si>
  <si>
    <t>{RJM_1_TAX}</t>
  </si>
  <si>
    <t>{RJM_1_BPC}</t>
  </si>
  <si>
    <t>{RJM_1_UIP}</t>
  </si>
  <si>
    <t>{RJM_1_SUP}</t>
  </si>
  <si>
    <t>{RJM_2}</t>
  </si>
  <si>
    <t>{RJM_2_AB}</t>
  </si>
  <si>
    <t>{RJM_3}</t>
  </si>
  <si>
    <t>{RJM_4_IC}</t>
  </si>
  <si>
    <t>{RJM_4_WK}</t>
  </si>
  <si>
    <t>{RJM_4_NMD}</t>
  </si>
  <si>
    <t>{RJM_4_APP}</t>
  </si>
  <si>
    <t>{RJM_4_WR}</t>
  </si>
  <si>
    <t>{RJM_4_TAX}</t>
  </si>
  <si>
    <t>{RJM_4_CMP_S}</t>
  </si>
  <si>
    <t>{RJM_4_CMP_F}</t>
  </si>
  <si>
    <t>{RJM_5_LV}</t>
  </si>
  <si>
    <t>Personal Service Contracts</t>
  </si>
  <si>
    <t>NPS$-PStoMPU</t>
  </si>
  <si>
    <t>NPS$-Indirect</t>
  </si>
  <si>
    <t>State Indirect</t>
  </si>
  <si>
    <t>NPS$-Misc</t>
  </si>
  <si>
    <t>Miscellaneous</t>
  </si>
  <si>
    <t>Owned</t>
  </si>
  <si>
    <t>Owned Facilities</t>
  </si>
  <si>
    <t>Leased</t>
  </si>
  <si>
    <t>Wrkld-WR</t>
  </si>
  <si>
    <t>Wrkld-Employers</t>
  </si>
  <si>
    <t>Subject Employers</t>
  </si>
  <si>
    <t>HrsWrkd-YTD</t>
  </si>
  <si>
    <t>Total Hours Worked YTD</t>
  </si>
  <si>
    <t>Wrkld-YTD</t>
  </si>
  <si>
    <t>Workload YTD</t>
  </si>
  <si>
    <t>$-ContractServices</t>
  </si>
  <si>
    <t>Annual Cost-Contracted Out Services</t>
  </si>
  <si>
    <t>SBR</t>
  </si>
  <si>
    <t>Total Dollars and SBR'S</t>
  </si>
  <si>
    <t>MPU-IC</t>
  </si>
  <si>
    <t>RJ_1TAX_SB_FND_RY INT NOT NULL,</t>
  </si>
  <si>
    <t>RJ_1BPC_ST_NAME CHAR (20) NOT NULL,</t>
  </si>
  <si>
    <t>RJ_1BPC_RY INT NOT NULL,</t>
  </si>
  <si>
    <t>RJ_1BPC_EXP_DATE   DATE NOT NULL,</t>
  </si>
  <si>
    <t>RJ_1BPC_PS_PY  INT NOT NULL,</t>
  </si>
  <si>
    <t>RJ_1BPC_PS_CY  INT NOT NULL,</t>
  </si>
  <si>
    <t>RJ_1BPC_PPAID_PY DECIMAL (7,2) NOT NULL,</t>
  </si>
  <si>
    <t>RJ_1BPC_PPAID_CY DECIMAL (7,2) NOT NULL,</t>
  </si>
  <si>
    <t>RJ_1BPC_PSINC1_CY INT NOT NULL,</t>
  </si>
  <si>
    <t>RJ_1BPC_PSINC1_NY INT NOT NULL,</t>
  </si>
  <si>
    <t>RJ_1BPC_PSINC1_RY INT NOT NULL,</t>
  </si>
  <si>
    <t>RJ_1BPC_PSINC2_CY INT NOT NULL,</t>
  </si>
  <si>
    <t>RJ_1BPC_PSINC2_NY INT NOT NULL,</t>
  </si>
  <si>
    <t>RJ_1BPC_PSINC2_RY INT NOT NULL,</t>
  </si>
  <si>
    <t>RJ_1BPC_PSINC3_CY INT NOT NULL,</t>
  </si>
  <si>
    <t>RJ_4NMD_MPU_NMD_NY  DECIMAL (7,3) NOT NULL,</t>
  </si>
  <si>
    <t>RJ_4WK_PCI2_RY  DECIMAL (7,3) NOT NULL,</t>
  </si>
  <si>
    <t>RJ_4WK_PCI3_NY  DECIMAL (7,3) NOT NULL,</t>
  </si>
  <si>
    <t>RJ_1TAX_PBINC3_CY INT NOT NULL,</t>
  </si>
  <si>
    <t>RJ_1TAX_PBINC3_NY INT NOT NULL,</t>
  </si>
  <si>
    <t>RJ_1TAX_PBINC3_RY INT NOT NULL,</t>
  </si>
  <si>
    <t>RJ_1TAX_PB_PER_PY INT NOT NULL,</t>
  </si>
  <si>
    <t>RJ_1TAX_PB_PER_CY INT NOT NULL,</t>
  </si>
  <si>
    <t>RJ_1TAX_PB_PER_NY INT NOT NULL,</t>
  </si>
  <si>
    <t>RJ_1TAX_PB_PER_RY  INT NOT NULL,</t>
  </si>
  <si>
    <t>RJ_1TAX_SB_FND_PY INT NOT NULL,</t>
  </si>
  <si>
    <t>RJ_1TAX_SB_FND_CY INT NOT NULL,</t>
  </si>
  <si>
    <t>RJ_1TAX_SB_FND_NY INT NOT NULL,</t>
  </si>
  <si>
    <t>{Calculated NON-MONETARY DETERMINATIONS (NEXT YEAR)}</t>
  </si>
  <si>
    <t>RJ_5SUM_NMD_RY  DECIMAL (7,2) NOT NULL,</t>
  </si>
  <si>
    <t>{Calculated NON-MONETARY DETERMINATIONS (REQUEST YEAR)}</t>
  </si>
  <si>
    <t>RJ_5SUM_APP_PY  DECIMAL (7,2) NOT NULL,</t>
  </si>
  <si>
    <t>RJ_4CMPF_ICUMPU_PY DECIMAL (7,3) NOT NULL,</t>
  </si>
  <si>
    <t>{Calculated INITIAL CLAIMS (UTILIZED MPU) (PREVIOUS FY)}</t>
  </si>
  <si>
    <t>RJ_4CMPF_WKFMPU_PY DECIMAL (7,3) NOT NULL,</t>
  </si>
  <si>
    <t>{WEEKS CLAIMED (FUNDED MPU) (PREVIOUS FY)}</t>
  </si>
  <si>
    <t>RJ_4CMPF_WKUMPU_PY DECIMAL (7,3) NOT NULL,</t>
  </si>
  <si>
    <t>RJ_1APP_SB_FND_RY INT NOT NULL,</t>
  </si>
  <si>
    <t>RJ_4WK_MPU_WK_NY  DECIMAL (7,3) NOT NULL,</t>
  </si>
  <si>
    <t>RJ_4WK_MPU_WK_RY  DECIMAL (7,3) NOT NULL,</t>
  </si>
  <si>
    <t>RJ_4WK_PCI1_NY  DECIMAL (7,3) NOT NULL,</t>
  </si>
  <si>
    <t>RJ_4WK_PCI1_RY  DECIMAL (7,3) NOT NULL,</t>
  </si>
  <si>
    <t>RJ_4WK_PCI2_NY  DECIMAL (7,3) NOT NULL,</t>
  </si>
  <si>
    <t>RJ_1APP_PB_CY  INT NOT NULL,</t>
  </si>
  <si>
    <t>RJ_1APP_PBINC1_CY INT NOT NULL,</t>
  </si>
  <si>
    <t>RJ_1APP_PBINC1_NY INT NOT NULL,</t>
  </si>
  <si>
    <t>RJ_1APP_PBINC1_RY INT NOT NULL,</t>
  </si>
  <si>
    <t>RJ_1APP_PBINC2_CY INT NOT NULL,</t>
  </si>
  <si>
    <t>RJ_1TAX_PSINC3_CY INT NOT NULL,</t>
  </si>
  <si>
    <t>RJ_1TAX_PSINC3_NY INT NOT NULL,</t>
  </si>
  <si>
    <t>RJ_1TAX_PSINC3_RY INT NOT NULL,</t>
  </si>
  <si>
    <t>RJ_1TAX_PS_PER_PY INT NOT NULL,</t>
  </si>
  <si>
    <t>RJ_1TAX_PS_PER_CY INT NOT NULL,</t>
  </si>
  <si>
    <t>RJ_1TAX_PS_PER_NY INT NOT NULL,</t>
  </si>
  <si>
    <t>RJ_1TAX_PS_PER_RY INT NOT NULL,</t>
  </si>
  <si>
    <t>RJ_1TAX_PB_PY INT NOT NULL,</t>
  </si>
  <si>
    <t>RJ_1TAX_PB_CY INT NOT NULL,</t>
  </si>
  <si>
    <t>{TOTAL PERSONAL BENEFIT COST (CURRENT YEAR)}</t>
  </si>
  <si>
    <t>{LESS SRB’S AND RELATED COSTS - TOTAL DOLLARS SBR’S (PREVIOUS YEAR)}</t>
  </si>
  <si>
    <t>RJ_4TAX_SBR_CY  INT NOT NULL,</t>
  </si>
  <si>
    <t>RJ_4WR_CTR_SVC_PY  INT NOT NULL,</t>
  </si>
  <si>
    <t>RJ_4WR_CTR_SVC_CY  INT NOT NULL,</t>
  </si>
  <si>
    <t>RJ_4WR_CTR_SVC_NY  INT NOT NULL,</t>
  </si>
  <si>
    <t>{CONTRACTED OUT PERSONAL SERVICES ANNUAL COST CONTRACTED OUT SERVICES (NEXT YEAR)}</t>
  </si>
  <si>
    <t>RJ_4WR_CTR_SVC_RY  INT NOT NULL,</t>
  </si>
  <si>
    <t>{CONTRACTED OUT PERSONAL SERVICES ANNUAL COST CONTRACTED OUT SERVICES (REQUEST YEAR)}</t>
  </si>
  <si>
    <t>RJ_4WR_SBR_PY  INT NOT NULL,</t>
  </si>
  <si>
    <t>RJ_4WR_SBR_CY  INT NOT NULL,</t>
  </si>
  <si>
    <t>Version name</t>
  </si>
  <si>
    <t>Notes</t>
  </si>
  <si>
    <t xml:space="preserve">PS/PB Cost Per Position </t>
  </si>
  <si>
    <t>PSPBCPP</t>
  </si>
  <si>
    <t>Wrkld-Mar31</t>
  </si>
  <si>
    <t>STRT_ST_NAME CHAR (20) NOT NULL,</t>
  </si>
  <si>
    <t>{State Name}</t>
  </si>
  <si>
    <t>STRT_STATE_ID CHAR (2) NOT NULL,</t>
  </si>
  <si>
    <t>Type of Submission</t>
  </si>
  <si>
    <t>State Name/Version</t>
  </si>
  <si>
    <t>1-SUM-$</t>
  </si>
  <si>
    <t>{TOTAL DOLLARS SBR’S (PREVIOUS YEAR)}</t>
  </si>
  <si>
    <t>RJ_5BPC_SBR_CY  INT NOT NULL,</t>
  </si>
  <si>
    <t>{TOTAL DOLLARS SBR’S (CURRENT YEAR)}</t>
  </si>
  <si>
    <t>RJ_5BPC_POS_PY  DECIMAL (7,2) NOT NULL,</t>
  </si>
  <si>
    <t>RJ_5BPC_POS_CY  DECIMAL (7,2) NOT NULL,</t>
  </si>
  <si>
    <t>{Calculated TOTAL POSITION REQUIREMENTS (CURRENT YEAR)}</t>
  </si>
  <si>
    <t>RJ_5BPC_POS_NY  DECIMAL (7,2) NOT NULL,</t>
  </si>
  <si>
    <t>{Calculated TOTAL POSITION REQUIREMENTS (NEXT YEAR)}</t>
  </si>
  <si>
    <t>RJ_5BPC_POS_RY  DECIMAL (7,2) NOT NULL,</t>
  </si>
  <si>
    <t>{Calculated TOTAL POSITION REQUIREMENTS (REQUEST YEAR)}</t>
  </si>
  <si>
    <t>RJ_5BPC_PCI1_NY  DECIMAL (7,2) NOT NULL,</t>
  </si>
  <si>
    <t>RJ_5BPC_PCI1_RY  DECIMAL (7,2) NOT NULL,</t>
  </si>
  <si>
    <t>RJ_4TAX_PCI1_RY  DECIMAL (7,3) NOT NULL,</t>
  </si>
  <si>
    <t>RJ_4TAX_PCI2_NY  DECIMAL (7,3) NOT NULL,</t>
  </si>
  <si>
    <t>RJ_4TAX_PCI2_RY  DECIMAL (7,3) NOT NULL,</t>
  </si>
  <si>
    <t>RJ_4TAX_PCI3_NY  DECIMAL (7,3) NOT NULL,</t>
  </si>
  <si>
    <t>RJ_4TAX_PCI3_RY  DECIMAL (7,3) NOT NULL,</t>
  </si>
  <si>
    <t>RJ_4TAX_PCI4_NY  DECIMAL (7,3) NOT NULL,</t>
  </si>
  <si>
    <t>RJ_4TAX_PCI4_RY  DECIMAL (7,3) NOT NULL,</t>
  </si>
  <si>
    <t>RJ_4TAX_PCI5_NY  DECIMAL (7,3) NOT NULL,</t>
  </si>
  <si>
    <t>RJ_4TAX_PCI5_RY  DECIMAL (7,3) NOT NULL,</t>
  </si>
  <si>
    <t>RJ_4TAX_MIC_PCI_NY  DECIMAL (7,3) NOT NULL,</t>
  </si>
  <si>
    <t>RJ_4TAX_MIC_PCI_RY  DECIMAL (7,3) NOT NULL,</t>
  </si>
  <si>
    <t>RJ_4CMPS_ST_NAME  INT NOT NULL,</t>
  </si>
  <si>
    <t>{STATE NAME}</t>
  </si>
  <si>
    <t>RJ_4CMPS_RY INT NOT NULL,</t>
  </si>
  <si>
    <t>RJ_4CMPS_EXP_DATE   DATE NOT NULL,</t>
  </si>
  <si>
    <t>RJ_4CMPS_ICSMPU_PY DECIMAL (7,3) NOT NULL,</t>
  </si>
  <si>
    <t>{INITIAL CLAIMS - STUDIED MPU (PREVIOUS FY)}</t>
  </si>
  <si>
    <t>RJ_4CMPS_WKSMPU_PY DECIMAL (7,3) NOT NULL,</t>
  </si>
  <si>
    <t>{WEEKS CLAIMED- STUDIED MPU (PREVIOUS FY)}</t>
  </si>
  <si>
    <t>RJ_4CMPS_NMDSMP_PY DECIMAL (7,3) NOT NULL,</t>
  </si>
  <si>
    <t>{NON-MONETARY - STUDIED MPU (PREVIOUS FY)}</t>
  </si>
  <si>
    <t>RJ_4CMPS_APPSMP_PY DECIMAL (7,3) NOT NULL,</t>
  </si>
  <si>
    <t>{APPEALS – STUDIED MPU (PREVIOUS FY)}</t>
  </si>
  <si>
    <t>RJ_4CMPS_WRSMPU_PY DECIMAL (7,3) NOT NULL,</t>
  </si>
  <si>
    <t>{WAGE RECORDS – STUDIED MPU (PREVIOUS FY)}</t>
  </si>
  <si>
    <t>RJ_4CMPS_TAXSMP_PY DECIMAL (7,3) NOT NULL,</t>
  </si>
  <si>
    <t>RJ_2_NPS_MSC_RY  INT NOT NULL,</t>
  </si>
  <si>
    <t>{MISCELLANEOUS (REQUEST YEAR)}</t>
  </si>
  <si>
    <t>RJ_2_PCNP_CM_NY  INT NOT NULL,</t>
  </si>
  <si>
    <t>{PERFORMANCE AND CAPITAL INVESTMENTS COMMUNICATIONS (NEXT YEAR)}</t>
  </si>
  <si>
    <t>RJ_2_PCNP_CM_RY  INT NOT NULL,</t>
  </si>
  <si>
    <t>{PERFORMANCE AND CAPITAL INVESTMENTS COMMUNICATIONS (REQUEST YEAR)}</t>
  </si>
  <si>
    <t>RJ_2_PCNP_FLT_NY  INT NOT NULL,</t>
  </si>
  <si>
    <t>SF-REED-ACT</t>
  </si>
  <si>
    <t>SF-Other</t>
  </si>
  <si>
    <t>D - State submission 3rd Amendment</t>
  </si>
  <si>
    <t>ZZ - Amended Regional Office 4th submission</t>
  </si>
  <si>
    <t>E - State submission 4th Amendment</t>
  </si>
  <si>
    <t>BUDGET YEAR</t>
  </si>
  <si>
    <t>NEXT YEAR (BUDGET YEAR)</t>
  </si>
  <si>
    <t>ACCT_SUM_ROO_EOY INTEGER NOT NULL,</t>
  </si>
  <si>
    <t>ACCT_SUM_SF_P_I INTEGER NOT NULL,</t>
  </si>
  <si>
    <t>ACCT_SUM_SF_GF INTEGER NOT NULL,</t>
  </si>
  <si>
    <t>ACCT_SUM_SF_ADMINTAX INTEGER NOT NULL,</t>
  </si>
  <si>
    <t>ACCT_SUM_SF_REED_ACT INTEGER NOT NULL,</t>
  </si>
  <si>
    <t>ACCT_SUM_SF_OTHER INTEGER NOT NULL</t>
  </si>
  <si>
    <t>RJ_DATA_ST_ID CHAR(2) NOT NULL,</t>
  </si>
  <si>
    <t>DATA_RY INTEGER NOT NULL,</t>
  </si>
  <si>
    <t>DATA_EXP_DATE DATE NOT NULL,</t>
  </si>
  <si>
    <t>DATA_IC_HRS_WKD DECIMAL(7,2) NOT NULL,</t>
  </si>
  <si>
    <t>DATA_WK_HRS_WKD DECIMAL(7,2) NOT NULL,</t>
  </si>
  <si>
    <t>DATA_NMD_HRS_WKD DECIMAL(7,2) NOT NULL,</t>
  </si>
  <si>
    <t>DATA_APP_HRS_WKD DECIMAL(7,2) NOT NULL,</t>
  </si>
  <si>
    <t>DATA_WR_HRS_WKD DECIMAL(7,2) NOT NULL,</t>
  </si>
  <si>
    <t>DATA_TAX_HRS_WKD DECIMAL(7,2) NOT NULL,</t>
  </si>
  <si>
    <t>RJ_2AB_ST_NAME CHAR (20) NOT NULL,</t>
  </si>
  <si>
    <t>RJ_2AB_RY INT NOT NULL,</t>
  </si>
  <si>
    <t>RJ_2AB_EXP_DATE   DATE NOT NULL,</t>
  </si>
  <si>
    <t>RJ_2AB_CM_10  INT NOT NULL,</t>
  </si>
  <si>
    <t>{COMMUNICATIONS }</t>
  </si>
  <si>
    <t>RJ_2AB_CM_20 INT NOT NULL,</t>
  </si>
  <si>
    <t>RJ_2AB_CM_30   INT NOT NULL,</t>
  </si>
  <si>
    <t>RJ_2AB_CM_40  INT NOT NULL,</t>
  </si>
  <si>
    <t>{COMMUNICATIONS}</t>
  </si>
  <si>
    <t>RJ_2AB_FLT_10  INT NOT NULL,</t>
  </si>
  <si>
    <t>{FACILITIES }</t>
  </si>
  <si>
    <t>RJ_2AB_FLT_20 INT NOT NULL,</t>
  </si>
  <si>
    <t>RJ_2AB_FLT_30  INT NOT NULL,</t>
  </si>
  <si>
    <t>RJ_2AB_FLT_40  INT NOT NULL,</t>
  </si>
  <si>
    <t>RJ_2AB_CMP_10  INT NOT NULL,</t>
  </si>
  <si>
    <t>{COMPUTER SERVICES }</t>
  </si>
  <si>
    <t>RJ_2AB_CMP_20 INT NOT NULL,</t>
  </si>
  <si>
    <t>RJ_2AB_CMP_30  INT NOT NULL,</t>
  </si>
  <si>
    <t>{COMPUTER SERVICES}</t>
  </si>
  <si>
    <t>RJ_2AB_CMP_40 INT NOT NULL,</t>
  </si>
  <si>
    <t>RJ_2_PCNP_SPL_NY  INT NOT NULL,</t>
  </si>
  <si>
    <t>{PERFORMANCE AND CAPITAL INVESTMENTS SUPPLIES (NEXT YEAR)}</t>
  </si>
  <si>
    <t>RJ_2_PCNP_SPL_RY  INT NOT NULL,</t>
  </si>
  <si>
    <t>{PERFORMANCE AND CAPITAL INVESTMENTS SUPPLIES (REQUEST YEAR)}</t>
  </si>
  <si>
    <t>RJ_2_PC_PSCNCT_NY  INT NOT NULL,</t>
  </si>
  <si>
    <t>{PERFORMANCE AND CAPITAL INVESTMENTS PERSONAL SERVICE CONTRACTS (NEXT YEAR)}</t>
  </si>
  <si>
    <t>RJ_2_ST_NAME CHAR (20) NOT NULL,</t>
  </si>
  <si>
    <t>RJ_2_RY INT NOT NULL,</t>
  </si>
  <si>
    <t>RJ_2_EXP_DATE   DATE NOT NULL,</t>
  </si>
  <si>
    <t>RJ_2_NPS_CM_PY  INT NOT NULL,</t>
  </si>
  <si>
    <t>{COMMUNICATIONS (PREVIOUS YEAR)}</t>
  </si>
  <si>
    <t>RJ_2_NPS_CM_CY  INT NOT NULL,</t>
  </si>
  <si>
    <t>{COMMUNICATIONS (CURRENT YEAR)}</t>
  </si>
  <si>
    <t>PREVIOUS YEAR DATA ENTRY SHEET</t>
  </si>
  <si>
    <t>HOURS PAID</t>
  </si>
  <si>
    <t>HOURS</t>
  </si>
  <si>
    <t>DATA SOURCE</t>
  </si>
  <si>
    <t>NON MONETERY DETERMINATIONS</t>
  </si>
  <si>
    <t>PERSONAL SERVICE DOLLARS</t>
  </si>
  <si>
    <t>TOTAL DOLLARS PAID</t>
  </si>
  <si>
    <t>HOURS WORKED</t>
  </si>
  <si>
    <t>AS&amp;T (OPTIONAL)</t>
  </si>
  <si>
    <t>DATA</t>
  </si>
  <si>
    <t>DATA SHEET FROM CROSSWALK</t>
  </si>
  <si>
    <t>COST PER POSITION  -  AS&amp;T</t>
  </si>
  <si>
    <t>COST PER POSITION - INITIAL CLAIMS</t>
  </si>
  <si>
    <t>COST PER POSITION - WEEKS CLAIMED</t>
  </si>
  <si>
    <t>COST PER POSITION - NON-MONETARY DETERMINATIONS</t>
  </si>
  <si>
    <t>COST PER POSITION - APPEALS</t>
  </si>
  <si>
    <t>COST PER POSITION - TAX</t>
  </si>
  <si>
    <t>COST PER POSITION - BENEFIT PAYMENT CONTROL</t>
  </si>
  <si>
    <t>COST PER POSITION - UI PERFORMS</t>
  </si>
  <si>
    <t>COST PER POSITION - SUPPORT</t>
  </si>
  <si>
    <t>COST PER POSITION - TOTAL UI</t>
  </si>
  <si>
    <t>RJ_5BPC_PCI2_NY  DECIMAL (7,2) NOT NULL,</t>
  </si>
  <si>
    <t>RJ_5BPC_PCI2_RY  DECIMAL (7,2) NOT NULL,</t>
  </si>
  <si>
    <t>RJ_5BPC_PCI3_NY  DECIMAL (7,2) NOT NULL,</t>
  </si>
  <si>
    <t>RJ_5BPC_PCI3_RY  DECIMAL (7,2) NOT NULL,</t>
  </si>
  <si>
    <t>RJ_5BPC_PCI4_NY  DECIMAL (7,2) NOT NULL,</t>
  </si>
  <si>
    <t>RJ_5BPC_PCI4_RY  DECIMAL (7,2) NOT NULL,</t>
  </si>
  <si>
    <t>ACCT-SUM</t>
  </si>
  <si>
    <t>HrsPerDay</t>
  </si>
  <si>
    <t>ICHrsWkd</t>
  </si>
  <si>
    <t>NMDHrsWkd</t>
  </si>
  <si>
    <t>APPHrsWkd</t>
  </si>
  <si>
    <t>WRHrsWkd</t>
  </si>
  <si>
    <t>TAXHrsWkd</t>
  </si>
  <si>
    <t>BPCHrsWkd</t>
  </si>
  <si>
    <t>UIPHrsWkd</t>
  </si>
  <si>
    <t>SUPHrsWkd</t>
  </si>
  <si>
    <t>ASTHrsWkd</t>
  </si>
  <si>
    <t>WKHrsWkd</t>
  </si>
  <si>
    <t>Weeks Claimed Hours Worked</t>
  </si>
  <si>
    <t>Non Monetery Determinations Hours Worked</t>
  </si>
  <si>
    <t>Appeals Hours Worked</t>
  </si>
  <si>
    <t>Wage Records Hours Worked</t>
  </si>
  <si>
    <t>Tax Hours Worked</t>
  </si>
  <si>
    <t>Benefit Payment Control Hours Worked</t>
  </si>
  <si>
    <t>UI Performs Hours Worked</t>
  </si>
  <si>
    <t>Support Hours Worked</t>
  </si>
  <si>
    <t>AS&amp;T Hours Worked</t>
  </si>
  <si>
    <t>Initial Claims Hours Worked</t>
  </si>
  <si>
    <t>RJ_2_PC_PSCNCT_RY  INT NOT NULL,</t>
  </si>
  <si>
    <t>{PERFORMANCE AND CAPITAL INVESTMENTS PERSONAL SERVICE CONTRACTS  (REQUEST YEAR)}</t>
  </si>
  <si>
    <t>RJ_2_PC_LCNCT_NY  INT NOT NULL,</t>
  </si>
  <si>
    <t>Number of Work Days</t>
  </si>
  <si>
    <t>Above row is last line in table.</t>
  </si>
  <si>
    <t>PREVIOUS YEAR FINANCIAL SUMMARY</t>
  </si>
  <si>
    <t>FUND LEDGER</t>
  </si>
  <si>
    <t xml:space="preserve">PERSONAL </t>
  </si>
  <si>
    <t>PERSONNEL</t>
  </si>
  <si>
    <t>NPS</t>
  </si>
  <si>
    <t>TOTAL</t>
  </si>
  <si>
    <t>NAME</t>
  </si>
  <si>
    <t>#</t>
  </si>
  <si>
    <t>SERVICES</t>
  </si>
  <si>
    <t>BENEFITS</t>
  </si>
  <si>
    <t>FEDERAL SOURCES</t>
  </si>
  <si>
    <t>UNEMPLOYMENT INSURANCE</t>
  </si>
  <si>
    <t>RESOURCES ON ORDER PRIOR YEAR</t>
  </si>
  <si>
    <t>STATE SOURCES</t>
  </si>
  <si>
    <t>PENALTY AND INTEREST</t>
  </si>
  <si>
    <t>GENERAL FUNDS APPROPRIATED</t>
  </si>
  <si>
    <t>1-WR</t>
  </si>
  <si>
    <t>1-TAX</t>
  </si>
  <si>
    <t>1-BPC</t>
  </si>
  <si>
    <t>1-UIP</t>
  </si>
  <si>
    <t>1-SUP</t>
  </si>
  <si>
    <t>4-IC</t>
  </si>
  <si>
    <t>4-WK</t>
  </si>
  <si>
    <t>4-NMD</t>
  </si>
  <si>
    <t>4-APP</t>
  </si>
  <si>
    <t>4-WR</t>
  </si>
  <si>
    <t>4-TAX</t>
  </si>
  <si>
    <t>5-LV</t>
  </si>
  <si>
    <t>5-BPC</t>
  </si>
  <si>
    <t>5-UIP</t>
  </si>
  <si>
    <t>5-SUP</t>
  </si>
  <si>
    <t>5-AST</t>
  </si>
  <si>
    <t>6-LIST</t>
  </si>
  <si>
    <t xml:space="preserve">  5 = Positions (P)</t>
  </si>
  <si>
    <t>NON-PERSONAL SERVICES (Base NPS by Category)</t>
  </si>
  <si>
    <t>COST PER POSITION -U.I. PROGRAM</t>
  </si>
  <si>
    <t>COST PER POSITION -AS&amp;T</t>
  </si>
  <si>
    <t>COST PER POSITION -INITIAL CLAIMS</t>
  </si>
  <si>
    <t>COST PER POSITION -WEEKS CLAIMED</t>
  </si>
  <si>
    <t>RJ_1WK_PB_PY INT NOT NULL,</t>
  </si>
  <si>
    <t>RJ_1WK_PB_CY INT NOT NULL,</t>
  </si>
  <si>
    <t>RJ_1WK_PBINC1_CY INT NOT NULL,</t>
  </si>
  <si>
    <t>{DOCUMENTED PB INCREASES PER POSITION (CURRENT YEAR)}</t>
  </si>
  <si>
    <t>RJ_1WK_PBINC1_NY INT NOT NULL,</t>
  </si>
  <si>
    <t>{DOCUMENTED PB INCREASES PER POSITION (NEXT YEAR)}</t>
  </si>
  <si>
    <t>RJ_1WK_PBINC1_RY INT NOT NULL,</t>
  </si>
  <si>
    <t>{DOCUMENTED PB INCREASES PER POSITION (REQUEST YEAR)}</t>
  </si>
  <si>
    <t>RJ_1WK_PBINC2_CY INT NOT NULL,</t>
  </si>
  <si>
    <t>{DOCUMENTED PB INCREASES PER POSITION (CURRENT YEAR) }</t>
  </si>
  <si>
    <t>RJ_1WK_PBINC2_NY  INT NOT NULL,</t>
  </si>
  <si>
    <t>RJ_1WK_PBINC2_RY INT NOT NULL,</t>
  </si>
  <si>
    <t>RJ_1WK_PBINC3_CY INT NOT NULL,</t>
  </si>
  <si>
    <t>RJ_6SUMF_STF_GF_NY INT NOT NULL,</t>
  </si>
  <si>
    <t>1. SEE CROSSWALK EXCEL FILE</t>
  </si>
  <si>
    <t>RJ_5AST_PCI4_RY  DECIMAL (7,2) NOT NULL,</t>
  </si>
  <si>
    <t>RJ_5AST_PCI5_NY  DECIMAL (7,2) NOT NULL,</t>
  </si>
  <si>
    <t>RJ_5AST_PCI5_RY  DECIMAL (7,2) NOT NULL,</t>
  </si>
  <si>
    <t>RJ_5AST_POS_PCI_NY  DECIMAL (7,2) NOT NULL,</t>
  </si>
  <si>
    <t>RJ_5AST_POS_PCI_RY  DECIMAL (7,2) NOT NULL,</t>
  </si>
  <si>
    <t>RJ_6SUMF_ST_NAME CHAR (20) NOT NULL,</t>
  </si>
  <si>
    <t>RJ_2_NPS_FLT_RY  INT NOT NULL,</t>
  </si>
  <si>
    <t>{FACILITIES (REQUEST YEAR)}</t>
  </si>
  <si>
    <t>RJ_2_NPS_CMP_PY  INT NOT NULL,</t>
  </si>
  <si>
    <t>{COMPUTER SERVICES (PREVIOUS YEAR)}</t>
  </si>
  <si>
    <t>RJ_2_NPS_CMP_CY  INT NOT NULL,</t>
  </si>
  <si>
    <t>{COMPUTER SERVICES (CURRENT YEAR)}</t>
  </si>
  <si>
    <t>RJ_2_NPS_CMP_NY  INT NOT NULL,</t>
  </si>
  <si>
    <t>{COMPUTER SERVICES (NEXT YEAR)}</t>
  </si>
  <si>
    <t>RJ_2_NPS_CMP_RY  INT NOT NULL,</t>
  </si>
  <si>
    <t>{COMPUTER SERVICES (REQUEST YEAR)}</t>
  </si>
  <si>
    <t>RJ_2_NPS_TVL_PY  INT NOT NULL,</t>
  </si>
  <si>
    <t>{TRAVEL (PREVIOUS YEAR)}</t>
  </si>
  <si>
    <t>RJ_2_NPS_TVL_CY INT NOT NULL,</t>
  </si>
  <si>
    <t>{TRAVEL (CURRENT YEAR)}</t>
  </si>
  <si>
    <t>RJ_2_NPS_TVL_NY  INT NOT NULL,</t>
  </si>
  <si>
    <t>{TRAVEL (NEXT YEAR)}</t>
  </si>
  <si>
    <t>RJ_2_NPS_TVL_RY  INT NOT NULL,</t>
  </si>
  <si>
    <t>{DOCUMENTED PERSONAL SERVICE INCREASE PER POSITION 1(NEXT YEAR)}</t>
  </si>
  <si>
    <t>RJ_1AST_PSINC1_RY INT NOT NULL,</t>
  </si>
  <si>
    <t>{DOCUMENTED PERSONAL SERVICE INCREASE PER POSITION 1 (REQUEST YEAR)}</t>
  </si>
  <si>
    <t>RJ_1AST_PSINC2_CY INT NOT NULL,</t>
  </si>
  <si>
    <t>{DOCUMENTED PERSONAL SERVICE INCREASE PER POSITION 2 (CURRENT YEAR)}</t>
  </si>
  <si>
    <t>RJ_1AST_PSINC2_NY INT NOT NULL,</t>
  </si>
  <si>
    <t>{DOCUMENTED PERSONAL SERVICE INCREASE PER POSITION 2 (NEXT YEAR)}</t>
  </si>
  <si>
    <t>RJ_1AST_PSINC2_RY INT NOT NULL,</t>
  </si>
  <si>
    <t xml:space="preserve">  INITIAL CLAIMS</t>
  </si>
  <si>
    <t xml:space="preserve">  WEEKS CLAIMED</t>
  </si>
  <si>
    <t xml:space="preserve">  NON MONETARY DETERMINATIONS</t>
  </si>
  <si>
    <t xml:space="preserve">  APPEALS</t>
  </si>
  <si>
    <t>{PERFORMANCE AND CAPITAL INVESTMENTS MISCELLANEOUS  (REQUEST YEAR)}</t>
  </si>
  <si>
    <t>RJ_2_OWNED_PY  INT NOT NULL,</t>
  </si>
  <si>
    <t>{OWNED FACILITIES  (Number of sites)}</t>
  </si>
  <si>
    <t>RJ_2_OWNED_CY  INT NOT NULL,</t>
  </si>
  <si>
    <t>{OWNED FACILITIES  (Average Square Feet)}</t>
  </si>
  <si>
    <t>RJ_2_OWNED_NY  DECIMAL (6,2) NOT NULL,</t>
  </si>
  <si>
    <t>{OWNED FACILITIES  (Cost Per Square Foot)}</t>
  </si>
  <si>
    <t>RJ_2_LEASED_PY  INT NOT NULL,</t>
  </si>
  <si>
    <t>{LEASED FACILITIES  (Number of sites)}</t>
  </si>
  <si>
    <t>RJ_2_LEASED_CY  INT NOT NULL,</t>
  </si>
  <si>
    <t>{LEASED FACILITIES  (Average Square Feet)}</t>
  </si>
  <si>
    <t>RJ_2_LEASED_NY  DECIMAL (6,2) NOT NULL,</t>
  </si>
  <si>
    <t>{LEASED FACILITIES  (Cost Per Square Foot)}</t>
  </si>
  <si>
    <t>{PERFORMANCE AND CAPITAL INVESTMENTS NON-ADP OFFICE EQUIPMENT (REQUEST YEAR)}</t>
  </si>
  <si>
    <t>NY</t>
  </si>
  <si>
    <t>NORTH CAROLINA</t>
  </si>
  <si>
    <t>NC</t>
  </si>
  <si>
    <t>NORTH DAKOTA</t>
  </si>
  <si>
    <t>ND</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</si>
  <si>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</si>
  <si>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</si>
  <si>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</si>
  <si>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</si>
  <si>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</si>
  <si>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</si>
  <si>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</si>
  <si>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</si>
  <si>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</si>
  <si>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</si>
  <si>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</si>
  <si>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</si>
  <si>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</si>
  <si>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</si>
  <si>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</si>
  <si>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</si>
  <si>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</si>
  <si>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</si>
  <si>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</si>
  <si>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</si>
  <si>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</si>
  <si>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</si>
  <si>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</si>
  <si>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</si>
  <si>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</si>
  <si>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</si>
  <si>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</si>
  <si>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</si>
  <si>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</si>
  <si>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</si>
  <si>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</si>
  <si>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</si>
  <si>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</si>
  <si>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</si>
  <si>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</si>
  <si>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</si>
  <si>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STATE TABLE</t>
  </si>
  <si>
    <t>ABBREVIATION</t>
  </si>
  <si>
    <t>STATE ID</t>
  </si>
  <si>
    <t>YOUR STATE</t>
  </si>
  <si>
    <t>STATE/ POSSESSION</t>
  </si>
  <si>
    <t>REQUEST YEAR</t>
  </si>
  <si>
    <t>{PERFORMANCE AND CAPITAL INVESTMENTS FACILITIES (NEXT YEAR)}</t>
  </si>
  <si>
    <t>RJ_2_PCNP_FLT_RY  INT NOT NULL,</t>
  </si>
  <si>
    <t>{PERFORMANCE AND CAPITAL INVESTMENTS FACILITIES (REQUEST YEAR)}</t>
  </si>
  <si>
    <t>RJ_2_PCNP_CMP_NY  INT NOT NULL,</t>
  </si>
  <si>
    <t>{PERFORMANCE AND CAPITAL INVESTMENTS COMPUTER SERVICES (NEXT YEAR)}</t>
  </si>
  <si>
    <t>RJ_2_PCNP_CMP_RY  INT NOT NULL,</t>
  </si>
  <si>
    <t>{PERFORMANCE AND CAPITAL INVESTMENTS COMPUTER SERVICES (REQUEST YEAR)}</t>
  </si>
  <si>
    <t>RJ_2_PCNP_TVL_NY  INT NOT NULL,</t>
  </si>
  <si>
    <t>{PERFORMANCE AND CAPITAL INVESTMENTS TRAVEL (NEXT YEAR)}</t>
  </si>
  <si>
    <t>RJ_2_PCNP_TVL_RY  INT NOT NULL,</t>
  </si>
  <si>
    <t>{PERFORMANCE AND CAPITAL INVESTMENTS TRAVEL (REQUEST YEAR)}</t>
  </si>
  <si>
    <t>RJ_2_PCNP_EQP_NY  INT NOT NULL,</t>
  </si>
  <si>
    <t>{PERFORMANCE AND CAPITAL INVESTMENTS NON-ADP OFFICE EQUIPMENT (NEXT YEAR)}</t>
  </si>
  <si>
    <t>RJ_2_PCNP_EQP_RY  INT NOT NULL,</t>
  </si>
  <si>
    <t>RJ_6SUMF_AUTMTN_PY INT NOT NULL,</t>
  </si>
  <si>
    <t>{AUTOMATION (PREVIOUS YEAR)}</t>
  </si>
  <si>
    <t>RJ_6SUMF_AUTMTN_CY INT NOT NULL,</t>
  </si>
  <si>
    <t>{AUTOMATION (CURRENT YEAR)}</t>
  </si>
  <si>
    <t>RJ_6SUMF_AUTMTN_NY  INT NOT NULL,</t>
  </si>
  <si>
    <t>{AUTOMATION (NEXT YEAR)}</t>
  </si>
  <si>
    <t>RJ_6SUMF_AUTMTN_RY INT NOT NULL,</t>
  </si>
  <si>
    <t>{AUTOMATION (REQUEST YEAR)}</t>
  </si>
  <si>
    <t>RJ_6SUMF_SBR_PY  INT NOT NULL,</t>
  </si>
  <si>
    <t>{SUPPLEMENTAL BUDGET REQUEST (PREVIOUS YEAR)}</t>
  </si>
  <si>
    <t>RJ_6SUMF_SBR_CY INT NOT NULL,</t>
  </si>
  <si>
    <t>{SUPPLEMENTAL BUDGET REQUEST (CURRENT YEAR)}</t>
  </si>
  <si>
    <t>RJ_6SUMF_SBR_NY  INT NOT NULL,</t>
  </si>
  <si>
    <t>{SUPPLEMENTAL BUDGET REQUEST (NEXT YEAR)}</t>
  </si>
  <si>
    <t>RJ_6SUMF_SBR_RY  INT NOT NULL,</t>
  </si>
  <si>
    <t>{SUPPLEMENTAL BUDGET REQUEST (REQUEST YEAR)}</t>
  </si>
  <si>
    <t>RJ_6SUMF_O1_PY INT NOT NULL,</t>
  </si>
  <si>
    <t>{OTHER1 (PREVIOUS YEAR)}</t>
  </si>
  <si>
    <t>RJ_6SUMF_O1_CY INT NOT NULL,</t>
  </si>
  <si>
    <t>{OTHER1 (CURRENT YEAR)}</t>
  </si>
  <si>
    <t>RJ_6SUMF_O1_NY INT NOT NULL,</t>
  </si>
  <si>
    <t>RJ_6SUMF_STF_PI_RY INT NOT NULL,</t>
  </si>
  <si>
    <t>{PENALTY AND INTEREST (REQUEST YEAR)}</t>
  </si>
  <si>
    <t>RJ_6SUMF_STF_GF_PY  INT NOT NULL,</t>
  </si>
  <si>
    <t>{GENERAL FUNDS APPROPRIATED (PREVIOUS YEAR)}</t>
  </si>
  <si>
    <t>WAGE RECORDS MPU</t>
  </si>
  <si>
    <t>TAX MPU</t>
  </si>
  <si>
    <t>RJ_4IC_RY INT NOT NULL,</t>
  </si>
  <si>
    <t>RJ_4IC_EXP_DATE   DATE NOT NULL,</t>
  </si>
  <si>
    <t>RJ_6SUMF_RY INT NOT NULL,</t>
  </si>
  <si>
    <t>RJ_6SUMF_EXP_DATE   DATE NOT NULL,</t>
  </si>
  <si>
    <t>RJ_6SUMF_CRY_FD_PY INT NOT NULL,</t>
  </si>
  <si>
    <t>{CARRY FORWARD PREVIOUS YEAR (PREVIOUS YEAR)}</t>
  </si>
  <si>
    <t>RJ_6SUMF_CRY_FD_CY INT NOT NULL,</t>
  </si>
  <si>
    <t>{Calculated CARRY FORWARD PREVIOUS YEAR (CURRENT YEAR)}</t>
  </si>
  <si>
    <t>RJ_6SUMF_CRY_FD_NY  INT NOT NULL,</t>
  </si>
  <si>
    <t>{Calculated CARRY FORWARD PREVIOUS YEAR (NEXT YEAR)}</t>
  </si>
  <si>
    <t>RJ_6SUMF_CRY_FD_RY INT NOT NULL,</t>
  </si>
  <si>
    <t>{Calculated CARRY FORWARD PREVIOUS YEAR (REQUEST YEAR)}</t>
  </si>
  <si>
    <t>RJ_6SUMF_BASE_PY INT NOT NULL,</t>
  </si>
  <si>
    <t>{BASE FUNDING RECEIVED (PREVIOUS YEAR)}</t>
  </si>
  <si>
    <t>RJ_6SUMF_BASE_CY  INT NOT NULL,</t>
  </si>
  <si>
    <t>{BASE FUNDING RECEIVED (CURRENT YEAR)}</t>
  </si>
  <si>
    <t>RJ_6SUMF_BASE_NY  INT NOT NULL,</t>
  </si>
  <si>
    <t>RJ_4IC_PCI5_NY  DECIMAL (7,3) NOT NULL,</t>
  </si>
  <si>
    <t>RJ_4IC_PCI5_RY  DECIMAL (7,3) NOT NULL,</t>
  </si>
  <si>
    <t>RJ_4IC_MPIC_PCI_NY  DECIMAL (7,3) NOT NULL,</t>
  </si>
  <si>
    <t>RJ_1UI_SB_FND_NY  INT NOT NULL,</t>
  </si>
  <si>
    <t xml:space="preserve">   Standard Hours</t>
  </si>
  <si>
    <t>U.I. PROGRAM</t>
  </si>
  <si>
    <t>PREVIOUS</t>
  </si>
  <si>
    <t>CURRENT</t>
  </si>
  <si>
    <t>NEXT</t>
  </si>
  <si>
    <t>REQUEST</t>
  </si>
  <si>
    <t xml:space="preserve"> </t>
  </si>
  <si>
    <t>FISCAL YEAR</t>
  </si>
  <si>
    <t>TOTAL PERSONAL SERVICE COST</t>
  </si>
  <si>
    <t>{STATE INDIRECT (CURRENT YEAR)}</t>
  </si>
  <si>
    <t>RJ_2_NPS_NDRCT_NY  INT NOT NULL,</t>
  </si>
  <si>
    <t>{STATE INDIRECT (NEXT YEAR)}</t>
  </si>
  <si>
    <t>RJ_2_NPS_NDRCT_RY  INT NOT NULL,</t>
  </si>
  <si>
    <t>RJ_2_NPS_MSC_PY  INT NOT NULL,</t>
  </si>
  <si>
    <t>{MISCELLANEOUS (PREVIOUS YEAR)}</t>
  </si>
  <si>
    <t>RJ_2_NPS_MSC_CY INT NOT NULL,</t>
  </si>
  <si>
    <t>{MISCELLANEOUS (CURRENT YEAR)}</t>
  </si>
  <si>
    <t>RJ_2_NPS_MSC_NY  INT NOT NULL,</t>
  </si>
  <si>
    <t>{MISCELLANEOUS (NEXT YEAR)}</t>
  </si>
  <si>
    <t>{BASE FUNDING RECEIVED (NEXT YEAR)}</t>
  </si>
  <si>
    <t>RJ_6SUMF_BASE_RY INT NOT NULL,</t>
  </si>
  <si>
    <t>{BASE FUNDING RECEIVED (REQUEST YEAR)}</t>
  </si>
  <si>
    <t>RJ_6SUMF_TO_FND_PY  INT NOT NULL,</t>
  </si>
  <si>
    <t>{Calculated TOTAL FUNDS (PREVIOUS YEAR)}</t>
  </si>
  <si>
    <t>RJ_6SUMF_TO_FND_CY INT NOT NULL,</t>
  </si>
  <si>
    <t>{Calculated TOTAL FUNDS (CURRENT YEAR)}</t>
  </si>
  <si>
    <t>RJ_6SUMF_TO_FND_NY  INT NOT NULL,</t>
  </si>
  <si>
    <t>{Calculated TOTAL FUNDS (NEXT YEAR)}</t>
  </si>
  <si>
    <t>RJ_6SUMF_TO_FND_RY INT NOT NULL,</t>
  </si>
  <si>
    <t>{Calculated TOTAL FUNDS (REQUEST YEAR)}</t>
  </si>
  <si>
    <t>RJ_5SUM_ST_NAME CHAR (20) NOT NULL,</t>
  </si>
  <si>
    <t>RJ_5SUM_RY INT NOT NULL,</t>
  </si>
  <si>
    <t>RJ_1APP_PSINC2_CY INT NOT NULL,</t>
  </si>
  <si>
    <t>RJ_1APP_PSINC2_NY  INT NOT NULL,</t>
  </si>
  <si>
    <t>RJ_1NMD_EXP_DATE   DATE NOT NULL,</t>
  </si>
  <si>
    <t>RJ_1NMD_PS_PY  INT NOT NULL,</t>
  </si>
  <si>
    <t>RJ_1NMD_PS_CY  INT NOT NULL,</t>
  </si>
  <si>
    <t>RJ_1NMD_PPAID_PY DECIMAL (7,2) NOT NULL,</t>
  </si>
  <si>
    <t>RJ_1NMD_PPAID_CY DECIMAL (7,2) NOT NULL,</t>
  </si>
  <si>
    <t>RJ_1NMD_PSINC1_CY INT NOT NULL,</t>
  </si>
  <si>
    <t>RJ_1NMD_PSINC1_NY INT NOT NULL,</t>
  </si>
  <si>
    <t>{DOCUMENTED PERSONAL SERVICE INCREASE PER POSITION (NEXT YEAR)}</t>
  </si>
  <si>
    <t>RJ_1NMD_PSINC1_RY INT NOT NULL,</t>
  </si>
  <si>
    <t>{DOCUMENTED PERSONAL SERVICE INCREASE PER POSITION (REQUEST YEAR)}</t>
  </si>
  <si>
    <t>RJ_1NMD_PSINC2_CY INT NOT NULL,</t>
  </si>
  <si>
    <t>{DOCUMENTED PERSONAL SERVICE INCREASE PER POSITION (CURRENT YEAR)}</t>
  </si>
  <si>
    <t>RJ_1NMD_PSINC2_NY  INT NOT NULL,</t>
  </si>
  <si>
    <t>RJ_1NMD_PSINC2_RY INT NOT NULL,</t>
  </si>
  <si>
    <t>{TOTAL PERSONNEL BENEFIT COST (PREVIOUS YEAR)}</t>
  </si>
  <si>
    <t>RJ_1UI_PB_CY INT NOT NULL,</t>
  </si>
  <si>
    <t>{TOTAL PERSONNEL BENEFIT COST (CURRENT YEAR)}</t>
  </si>
  <si>
    <t>RJ_1UI_PBINC1_CY  INT NOT NULL,</t>
  </si>
  <si>
    <t>WKHoursPD</t>
  </si>
  <si>
    <t>NMDHoursPD</t>
  </si>
  <si>
    <t>APPHoursPD</t>
  </si>
  <si>
    <t>WRHoursPD</t>
  </si>
  <si>
    <t>TAXHoursPD</t>
  </si>
  <si>
    <t>BPCHoursPD</t>
  </si>
  <si>
    <t>UIPHoursPD</t>
  </si>
  <si>
    <t>SUPHoursPD</t>
  </si>
  <si>
    <t>ASTHoursPD</t>
  </si>
  <si>
    <t>ICHoursPD</t>
  </si>
  <si>
    <t>Weeks Claimed Hours Paid</t>
  </si>
  <si>
    <t>Non Monetery Determinations Hours Paid</t>
  </si>
  <si>
    <t>Appeals Hours Paid</t>
  </si>
  <si>
    <t>Wage Records Hours Paid</t>
  </si>
  <si>
    <t>Tax Hours Paid</t>
  </si>
  <si>
    <t>Benefit Payment Control Hours Paid</t>
  </si>
  <si>
    <t>UI Performs Hours Paid</t>
  </si>
  <si>
    <t>Support Hours Paid</t>
  </si>
  <si>
    <t>AS&amp;T Hours Paid</t>
  </si>
  <si>
    <t>Initial Claims Hours Paid</t>
  </si>
  <si>
    <t>{WEEKS CLAIMED HOURS PAID}</t>
  </si>
  <si>
    <t>{NON MONETERY DETERMINATIONS HOURS PAID}</t>
  </si>
  <si>
    <t>{APPEALS HOURS PAID}</t>
  </si>
  <si>
    <t>{WAGE RECORDS HOURS PAID}</t>
  </si>
  <si>
    <t>{TAX HOURS PAID}</t>
  </si>
  <si>
    <t>{BENEFIT PAYMENT CONTROL HOURS PAID}</t>
  </si>
  <si>
    <t>{UI PERFORMS HOURS PAID}</t>
  </si>
  <si>
    <t>{SUPPORT HOURS PAID}</t>
  </si>
  <si>
    <t>{AS&amp;T HOURS PAID}</t>
  </si>
  <si>
    <t>{INITIAL CLAIMS HOURS PAID}</t>
  </si>
  <si>
    <t>DATA_WK_HOURS_PD DECIMAL(7,2) NOT NULL,</t>
  </si>
  <si>
    <t>DATA_NMD_HOURS_PD DECIMAL(7,2) NOT NULL,</t>
  </si>
  <si>
    <t>DATA_APP_HOURS_PD DECIMAL(7,2) NOT NULL,</t>
  </si>
  <si>
    <t>DATA_WR_HOURS_PD DECIMAL(7,2) NOT NULL,</t>
  </si>
  <si>
    <t>DATA_TAX_HOURS_PD DECIMAL(7,2) NOT NULL,</t>
  </si>
  <si>
    <t>DATA_BPC_HOURS_PD DECIMAL(7,2) NOT NULL,</t>
  </si>
  <si>
    <t>DATA_UIP_HOURS_PD DECIMAL(7,2) NOT NULL,</t>
  </si>
  <si>
    <t>{Calculated TOTAL MPU REQUIREMENTS PLUS INVESTMENTS (REQUEST YEAR)}</t>
  </si>
  <si>
    <t>RJ_4APP_SBR_PY  INT NOT NULL,</t>
  </si>
  <si>
    <t>RJ_4APP_SBR_CY  INT NOT NULL,</t>
  </si>
  <si>
    <t>RJ_4APP_MPU_APP_PY  DECIMAL (7,3) NOT NULL,</t>
  </si>
  <si>
    <t>RJ_4APP_MPU_APP_CY  DECIMAL (7,3) NOT NULL,</t>
  </si>
  <si>
    <t>RJ_4APP_MPU_APP_NY  DECIMAL (7,3) NOT NULL,</t>
  </si>
  <si>
    <t xml:space="preserve">RJ_1UIP_PPAID_PY DECIMAL (7,2),      </t>
  </si>
  <si>
    <t xml:space="preserve">RJ_1UIP_PPAID_CY DECIMAL (7,2),      </t>
  </si>
  <si>
    <t>RJ_1UIP_PSINC1_CY INT NOT NULL,</t>
  </si>
  <si>
    <t>RJ_1UIP_PSINC1_NY INT NOT NULL,</t>
  </si>
  <si>
    <t>RJ_1UIP_PSINC1_RY INT NOT NULL,</t>
  </si>
  <si>
    <t>RJ_1UIP_PSINC2_CY INT NOT NULL,</t>
  </si>
  <si>
    <t>RJ_1UIP_PSINC2_NY INT NOT NULL,</t>
  </si>
  <si>
    <t>RJ_1UIP_PSINC2_RY INT NOT NULL,</t>
  </si>
  <si>
    <t>{Calculated WAGE RECORDS (NEXT YEAR)}</t>
  </si>
  <si>
    <t>RJ_5SUM_WR_RY  DECIMAL (7,2) NOT NULL,</t>
  </si>
  <si>
    <t>RJ_5LV_EXP_DATE   DATE NOT NULL,</t>
  </si>
  <si>
    <t>RJ_5LV_HRPD_YTD_PY  DECIMAL (11,2) NOT NULL,</t>
  </si>
  <si>
    <t>{TOTAL HOURS PAID YTD (PREVIOUS YEAR)}</t>
  </si>
  <si>
    <t>RJ_5LV_HRPD_YTD_CY  DECIMAL (11,2) NOT NULL,</t>
  </si>
  <si>
    <t>{TOTAL HOURS PAID YTD (CURRENT YEAR)}</t>
  </si>
  <si>
    <t>RJ_5LV_LV_YTD_PY  DECIMAL (11,2) NOT NULL,</t>
  </si>
  <si>
    <t>{TOTAL LEAVE YTD (PREVIOUS YEAR)}</t>
  </si>
  <si>
    <t>RJ_5LV_LV_YTD_CY  DECIMAL (11,2) NOT NULL,</t>
  </si>
  <si>
    <t>{TOTAL LEAVE YTD (CURRENT YEAR)}</t>
  </si>
  <si>
    <t>RJ_5LV_LV_INC1_CY  DECIMAL (11,2) NOT NULL,</t>
  </si>
  <si>
    <t>{TOTAL DOCUMENTED INCREASES OR DECREASES (CURRENT YEAR)}</t>
  </si>
  <si>
    <t>RJ_5LV_LV_INC1_NY  DECIMAL (11,2) NOT NULL,</t>
  </si>
  <si>
    <t>{TOTAL DOCUMENTED INCREASES OR DECREASES (NEXT YEAR)}</t>
  </si>
  <si>
    <t>RJ_5LV_LV_INC1_RY  DECIMAL (11,2) NOT NULL,</t>
  </si>
  <si>
    <t>{TOTAL DOCUMENTED INCREASES OR DECREASES (REQUEST YEAR)}</t>
  </si>
  <si>
    <t>RJ_5LV_LV_INC2_CY  DECIMAL (11,2) NOT NULL,</t>
  </si>
  <si>
    <t>RJ_5LV_LV_INC2_NY  DECIMAL (11,2) NOT NULL,</t>
  </si>
  <si>
    <t>RJ_5LV_LV_INC2_RY  DECIMAL (11,2) NOT NULL,</t>
  </si>
  <si>
    <t>RJ_5LV_LV_INC3_CY  DECIMAL (11,2) NOT NULL,</t>
  </si>
  <si>
    <t>RJ_5LV_LV_INC3_NY  DECIMAL (11,2) NOT NULL,</t>
  </si>
  <si>
    <t>RJ_5LV_LV_INC3_RY  DECIMAL (11,2) NOT NULL,</t>
  </si>
  <si>
    <t>RJ_5LV_HWKD_PY  DECIMAL (11,2) NOT NULL,</t>
  </si>
  <si>
    <t>{Calculated HOURS WORKED PER POSITION (PREVIOUS YEAR)}</t>
  </si>
  <si>
    <t>RJ_5LV_HWKD_CY  DECIMAL (11,2) NOT NULL,</t>
  </si>
  <si>
    <t>{Calculated HOURS WORKED PER POSITION (CURRENT YEAR)}</t>
  </si>
  <si>
    <t>RJ_5LV_HWKD_NY  DECIMAL (11,2) NOT NULL,</t>
  </si>
  <si>
    <t>{Calculated PERSONAL SERVICE COST PER POSITION (CURRENT YEAR)}</t>
  </si>
  <si>
    <t>RJ_1UI_PS_PER_NY INT NOT NULL,</t>
  </si>
  <si>
    <t>{Calculated PERSONAL SERVICE COST PER POSITION (NEXT YEAR)}</t>
  </si>
  <si>
    <t>RJ_1UI_PS_PER_RY INT NOT NULL,</t>
  </si>
  <si>
    <t>{Calculated PERSONAL SERVICE COST PER POSITION (REQUEST YEAR)}</t>
  </si>
  <si>
    <t>RJ_1UI_PB_PY  INT NOT NULL,</t>
  </si>
  <si>
    <t>BENEFIT PAYMENT CONTROL - POSITION  REQUIREMENTS</t>
  </si>
  <si>
    <t>U.I. PERFORMS - POSITION  REQUIREMENTS</t>
  </si>
  <si>
    <t>SUPPORT - POSITION  REQUIREMENTS</t>
  </si>
  <si>
    <t>AS&amp;T - POSITION  REQUIREMENTS</t>
  </si>
  <si>
    <t>POSITION SUMMARY - POSITION  REQUIREMENTS</t>
  </si>
  <si>
    <t>INSERT INTO STARTUP</t>
  </si>
  <si>
    <t>INSERT INTO RJM_1_APP</t>
  </si>
  <si>
    <t>VALUES (</t>
  </si>
  <si>
    <t>{STATE INDIRECT (REQUEST YEAR)}</t>
  </si>
  <si>
    <t>BASE NPS  (by CATEGORY) - NON-PERSONAL SERVICES (NPS)</t>
  </si>
  <si>
    <t>BASE DOLLARS REQUESTED BY COST CODE - GENERAL</t>
  </si>
  <si>
    <t>RJ_1WR_PS_PER_NY INT NOT NULL,</t>
  </si>
  <si>
    <t>RJ_4WK_PCI3_RY  DECIMAL (7,3) NOT NULL,</t>
  </si>
  <si>
    <t>RJ_4WK_PCI4_NY  DECIMAL (7,3) NOT NULL,</t>
  </si>
  <si>
    <t>RJ_4WK_PCI4_RY  DECIMAL (7,3) NOT NULL,</t>
  </si>
  <si>
    <t>RJ_4WK_PCI5_NY  DECIMAL (7,3) NOT NULL,</t>
  </si>
  <si>
    <t>RJ_4WK_PCI5_RY  DECIMAL (7,3) NOT NULL,</t>
  </si>
  <si>
    <t>RJ_4WK_MPWK_PCI_NY  DECIMAL (7,3) NOT NULL,</t>
  </si>
  <si>
    <t>RJ_1APP_PBINC2_NY INT NOT NULL,</t>
  </si>
  <si>
    <t>RJ_1APP_PBINC2_RY INT NOT NULL,</t>
  </si>
  <si>
    <t>RJ_1APP_PBINC3_CY INT NOT NULL,</t>
  </si>
  <si>
    <t>RJ_1APP_PBINC3_NY INT NOT NULL,</t>
  </si>
  <si>
    <t>RJ_1APP_PBINC3_RY INT NOT NULL,</t>
  </si>
  <si>
    <t>RJ_1APP_PB_PER_PY INT NOT NULL,</t>
  </si>
  <si>
    <t>RJ_1APP_PB_PER_CY INT NOT NULL,</t>
  </si>
  <si>
    <t>RJ_1APP_PB_PER_NY INT NOT NULL,</t>
  </si>
  <si>
    <t>RJ_1APP_PB_PER_RY INT NOT NULL,</t>
  </si>
  <si>
    <t>RJ_1APP_SB_FND_PY INT NOT NULL,</t>
  </si>
  <si>
    <t>RJ_1APP_SB_FND_CY INT NOT NULL,</t>
  </si>
  <si>
    <t>RJ_1APP_SB_FND_NY INT NOT NULL,</t>
  </si>
  <si>
    <t>CONTRACTED OUT PERSONAL SERVICES</t>
  </si>
  <si>
    <t>Date</t>
  </si>
  <si>
    <t>Change by</t>
  </si>
  <si>
    <t>DATA_SUP_HOURS_PD DECIMAL(7,2) NOT NULL,</t>
  </si>
  <si>
    <t>DATA_AST_HOURS_PD DECIMAL(7,2) NOT NULL,</t>
  </si>
  <si>
    <t>DATA_IC_HOURS_PD DECIMAL(7,2) NOT NULL,</t>
  </si>
  <si>
    <t>RJ_1NMD_PBINC2_CY INT NOT NULL,</t>
  </si>
  <si>
    <t>{Calculated APPEALS (CURRENT YEAR)}</t>
  </si>
  <si>
    <t>RJ_5SUM_APP_NY  DECIMAL (7,2) NOT NULL,</t>
  </si>
  <si>
    <t>{Calculated APPEALS (NEXT YEAR)}</t>
  </si>
  <si>
    <t>RJ_5SUM_APP_RY  DECIMAL (7,2) NOT NULL,</t>
  </si>
  <si>
    <t>{Calculated APPEALS (REQUEST YEAR)}</t>
  </si>
  <si>
    <t>RJ_5SUM_WR_PY  DECIMAL (7,2) NOT NULL,</t>
  </si>
  <si>
    <t>{Calculated WAGE RECORDS (PREVIOUS YEAR)}</t>
  </si>
  <si>
    <t>RJ_5SUM_WR_CY  DECIMAL (7,2) NOT NULL,</t>
  </si>
  <si>
    <t>{Calculated WAGE RECORDS (CURRENT YEAR)}</t>
  </si>
  <si>
    <t>RJ_5SUM_WR_NY  DECIMAL (7,2) NOT NULL,</t>
  </si>
  <si>
    <t>STRT_SUB_TYPE CHAR (1) NOT NULL,</t>
  </si>
  <si>
    <t>{SUBMISSION TYPE}</t>
  </si>
  <si>
    <t>);</t>
  </si>
  <si>
    <t>RJ_1UI_ST_NAME CHAR (20) NOT NULL,</t>
  </si>
  <si>
    <t>RJ_1UI_RY INT NOT NULL,</t>
  </si>
  <si>
    <t>RJ_1UI_EXP_DATE   DATE NOT NULL,</t>
  </si>
  <si>
    <t>RJ_1UI_PS_PY INT NOT NULL,</t>
  </si>
  <si>
    <t>{TOTAL PERSONAL SERVICE COST (PREVIOUS YEAR)}</t>
  </si>
  <si>
    <t>RJ_1UI_PS_CY  INT NOT NULL,</t>
  </si>
  <si>
    <t>{TOTAL PERSONAL SERVICE COST (CURRENT YEAR)}</t>
  </si>
  <si>
    <t>RJ_1UI_PPAID_PY DECIMAL (7,2) NOT NULL,</t>
  </si>
  <si>
    <t>{TOTAL POSITIONS PAID (PREVIOUS YEAR)}</t>
  </si>
  <si>
    <t>RJ_1UI_PPAID_CY DECIMAL (7,2) NOT NULL,</t>
  </si>
  <si>
    <t>Enter Code for Type of Submission</t>
  </si>
  <si>
    <t>Phone</t>
  </si>
  <si>
    <t>Email</t>
  </si>
  <si>
    <t>Information on total UI facility cost,                          regardless of funding source.</t>
  </si>
  <si>
    <t>1</t>
  </si>
  <si>
    <t>PERSONAL SERVICE CONTRACTS</t>
  </si>
  <si>
    <t>RJ_4NMD_MPU_NMD_RY  DECIMAL (7,3) NOT NULL,</t>
  </si>
  <si>
    <t>RJ_4NMD_PCI1_NY  DECIMAL (7,3) NOT NULL,</t>
  </si>
  <si>
    <t>RJ_4NMD_PCI1_RY  DECIMAL (7,3) NOT NULL,</t>
  </si>
  <si>
    <t>RJ_4NMD_PCI2_NY  DECIMAL (7,3) NOT NULL,</t>
  </si>
  <si>
    <t>RJ_4NMD_PCI2_RY  DECIMAL (7,3) NOT NULL,</t>
  </si>
  <si>
    <t>RJ_4NMD_PCI3_NY  DECIMAL (7,3) NOT NULL,</t>
  </si>
  <si>
    <t>RJ_4NMD_PCI3_RY  DECIMAL (7,3) NOT NULL,</t>
  </si>
  <si>
    <t>RJ_4NMD_PCI4_NY  DECIMAL (7,3) NOT NULL,</t>
  </si>
  <si>
    <t>RJ_4NMD_PCI4_RY  DECIMAL (7,3) NOT NULL,</t>
  </si>
  <si>
    <t>RJ_4NMD_PCI5_NY  DECIMAL (7,3) NOT NULL,</t>
  </si>
  <si>
    <t>RJ_4NMD_PCI5_RY  DECIMAL (7,3) NOT NULL,</t>
  </si>
  <si>
    <t>RJ_4NMD_MNM_PCI_NY  DECIMAL (7,3) NOT NULL,</t>
  </si>
  <si>
    <t>RJ_4WK_MPWK_PCI_RY  DECIMAL (7,3) NOT NULL,</t>
  </si>
  <si>
    <t>RJ_4NMD_ST_NAME CHAR (20) NOT NULL,</t>
  </si>
  <si>
    <t>RJ_4NMD_RY INT NOT NULL,</t>
  </si>
  <si>
    <t>RJ_4NMD_EXP_DATE   DATE NOT NULL,</t>
  </si>
  <si>
    <t>RJ_4NMD_HWK_YTD_PY DECIMAL (11,2) NOT NULL,</t>
  </si>
  <si>
    <t>RJ_4NMD_HWK_YTD_CY  DECIMAL (11,2) NOT NULL,</t>
  </si>
  <si>
    <t>RJ_4NMD_WKL_YTD_CY  INT NOT NULL,</t>
  </si>
  <si>
    <t>{TOTAL WORKLOAD YTD (CURRENT YEAR)}</t>
  </si>
  <si>
    <t>RJ_4NMD_CTR_SVC_PY  INT NOT NULL,</t>
  </si>
  <si>
    <t>RJ_4NMD_CTR_SVC_CY  INT NOT NULL,</t>
  </si>
  <si>
    <t>RJ_4NMD_CTR_SVC_NY  INT NOT NULL,</t>
  </si>
  <si>
    <t>RJ_4NMD_CTR_SVC_RY  INT NOT NULL,</t>
  </si>
  <si>
    <t>PERSONNEL BENEFIT DOLLARS</t>
  </si>
  <si>
    <t>Imported Workload File Name:</t>
  </si>
  <si>
    <t>Date of File:</t>
  </si>
  <si>
    <t>Imported Crosswalk File Name:</t>
  </si>
  <si>
    <t>Date of Crosswalk File:</t>
  </si>
  <si>
    <t>RJ_1TAX_PBINC2_CY INT NOT NULL,</t>
  </si>
  <si>
    <t>RJ_1TAX_PBINC2_NY INT NOT NULL,</t>
  </si>
  <si>
    <t>RJ_1TAX_PBINC2_RY INT NOT NULL,</t>
  </si>
  <si>
    <t>{CALCULATED TOTAL MPU REQUIREMENTS PLUS INVESTMENTS (NEXT YEAR)}</t>
  </si>
  <si>
    <t>RJ_4NMD_MNM_PCI_RY DECIMAL (7,3) NOT NULL,</t>
  </si>
  <si>
    <t>{CALCULATED TOTAL MPU REQUIREMENTS PLUS INVESTMENTS (REQUEST YEAR)}</t>
  </si>
  <si>
    <t>RJ_4APP_ST_NAME CHAR (20) NOT NULL,</t>
  </si>
  <si>
    <t>{Calculated APPEALS (PREVIOUS YEAR)}</t>
  </si>
  <si>
    <t>RJ_5SUM_APP_CY  DECIMAL (7,2) NOT NULL,</t>
  </si>
  <si>
    <t>STRT_CONTACT_PHONE CHAR (13) NOT NULL,</t>
  </si>
  <si>
    <t>{CONTACT PERSON’S PHONE NUMBER}</t>
  </si>
  <si>
    <t>RJ_5UIP_PCI3_RY  DECIMAL (7,2) NOT NULL,</t>
  </si>
  <si>
    <t>RJ_5UIP_PCI4_NY  DECIMAL (7,2) NOT NULL,</t>
  </si>
  <si>
    <t>RJ_5UIP_PCI4_RY  DECIMAL (7,2) NOT NULL,</t>
  </si>
  <si>
    <t>RJ_5UIP_PCI5_NY  DECIMAL (7,2) NOT NULL,</t>
  </si>
  <si>
    <t>RJ_5UIP_PCI5_RY  DECIMAL (7,2) NOT NULL,</t>
  </si>
  <si>
    <t>IT/COMMUNICATIONS</t>
  </si>
  <si>
    <t>NON IT</t>
  </si>
  <si>
    <t>PSPB IT</t>
  </si>
  <si>
    <t>NPS IT</t>
  </si>
  <si>
    <t>TOTAL IT</t>
  </si>
  <si>
    <t>6 - IT</t>
  </si>
  <si>
    <t>PS EXPENDITURES</t>
  </si>
  <si>
    <t>PB EXPENDITURES</t>
  </si>
  <si>
    <t>OTHER</t>
  </si>
  <si>
    <t>FTE</t>
  </si>
  <si>
    <t>TOTAL IT EXPENDITURES</t>
  </si>
  <si>
    <t>SUMMARY OF IT EXPENDITURES</t>
  </si>
  <si>
    <t>TOTAL NPS - RJM-2 (B21+B23)</t>
  </si>
  <si>
    <t>NPS CONVERTED RJM-2 ROW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</si>
</sst>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_);[Red]\(#,##0.000\)"/>
    <numFmt numFmtId="166" formatCode="&quot;$&quot;#,##0.00"/>
    <numFmt numFmtId="167" formatCode="0_);[Red]\(0\)"/>
    <numFmt numFmtId="168" formatCode="&quot;$&quot;#,##0"/>
    <numFmt numFmtId="169" formatCode="d\-mmm\-yyyy"/>
    <numFmt numFmtId="170" formatCode="m/d"/>
    <numFmt numFmtId="171" formatCode="#,##0.000"/>
    <numFmt numFmtId="172" formatCode="m/d/yy\ h:mm\ AM/PM"/>
    <numFmt numFmtId="173" formatCode="mm/dd/yy"/>
  </numFmts>
  <fonts count="33" x14ac:knownFonts="1">
    <font>
      <sz val="10"/>
      <name val="Arial"/>
    </font>
    <font>
      <sz val="10"/>
      <name val="Arial"/>
      <family val="2"/>
    </font>
    <font>
      <b/>
      <sz val="10"/>
      <name val="Arial"/>
      <family val="2"/>
    </font>
    <font>
      <b/>
      <sz val="16"/>
      <name val="Arial"/>
      <family val="2"/>
    </font>
    <font>
      <sz val="8"/>
      <name val="Arial"/>
      <family val="2"/>
    </font>
    <font>
      <b/>
      <sz val="14"/>
      <name val="Arial"/>
      <family val="2"/>
    </font>
    <font>
      <sz val="8"/>
      <name val="Arial"/>
      <family val="2"/>
    </font>
    <font>
      <sz val="10"/>
      <name val="Arial"/>
      <family val="2"/>
    </font>
    <font>
      <b/>
      <sz val="10"/>
      <color indexed="9"/>
      <name val="Arial"/>
      <family val="2"/>
    </font>
    <font>
      <sz val="9"/>
      <name val="Arial"/>
      <family val="2"/>
    </font>
    <font>
      <b/>
      <sz val="12"/>
      <name val="Arial"/>
      <family val="2"/>
    </font>
    <font>
      <b/>
      <sz val="12"/>
      <name val="Arial"/>
      <family val="2"/>
    </font>
    <font>
      <sz val="11"/>
      <name val="Arial"/>
      <family val="2"/>
    </font>
    <font>
      <b/>
      <sz val="11"/>
      <name val="Arial"/>
      <family val="2"/>
    </font>
    <font>
      <b/>
      <i/>
      <sz val="10"/>
      <name val="Arial"/>
      <family val="2"/>
    </font>
    <font>
      <b/>
      <sz val="16"/>
      <color indexed="8"/>
      <name val="Arial"/>
      <family val="2"/>
    </font>
    <font>
      <b/>
      <sz val="9"/>
      <name val="Arial"/>
      <family val="2"/>
    </font>
    <font>
      <b/>
      <u/>
      <sz val="10"/>
      <name val="Arial"/>
      <family val="2"/>
    </font>
    <font>
      <i/>
      <sz val="11"/>
      <name val="Times New Roman"/>
      <family val="1"/>
    </font>
    <font>
      <b/>
      <sz val="12"/>
      <name val="Arial Black"/>
      <family val="2"/>
    </font>
    <font>
      <b/>
      <i/>
      <sz val="9"/>
      <name val="Arial"/>
      <family val="2"/>
    </font>
    <font>
      <sz val="10"/>
      <color indexed="8"/>
      <name val="Arial"/>
      <family val="2"/>
    </font>
    <font>
      <b/>
      <sz val="10"/>
      <color indexed="8"/>
      <name val="Arial"/>
      <family val="2"/>
    </font>
    <font>
      <b/>
      <sz val="12"/>
      <color indexed="10"/>
      <name val="Arial"/>
      <family val="2"/>
    </font>
    <font>
      <sz val="10"/>
      <color indexed="9"/>
      <name val="Arial"/>
      <family val="2"/>
    </font>
    <font>
      <b/>
      <sz val="8"/>
      <name val="Arial"/>
      <family val="2"/>
    </font>
    <font>
      <sz val="10"/>
      <color indexed="61"/>
      <name val="Arial"/>
      <family val="2"/>
    </font>
    <font>
      <b/>
      <sz val="18"/>
      <color indexed="9"/>
      <name val="Arial"/>
      <family val="2"/>
    </font>
    <font>
      <sz val="8"/>
      <color indexed="9"/>
      <name val="Arial"/>
      <family val="2"/>
    </font>
    <font>
      <sz val="7"/>
      <name val="Times New Roman"/>
      <family val="1"/>
    </font>
    <font>
      <sz val="8"/>
      <color indexed="81"/>
      <name val="Tahoma"/>
      <family val="2"/>
    </font>
    <font>
      <b/>
      <sz val="8"/>
      <color indexed="81"/>
      <name val="Tahoma"/>
      <family val="2"/>
    </font>
    <font>
      <b/>
      <sz val="10"/>
      <color rgb="FF000000"/>
      <name val="Arial"/>
      <family val="2"/>
    </font>
  </fonts>
  <fills count="11">
    <fill>
      <patternFill patternType="none"/>
    </fill>
    <fill>
      <patternFill patternType="gray125"/>
    </fill>
    <fill>
      <patternFill patternType="solid">
        <fgColor indexed="41"/>
        <bgColor indexed="64"/>
      </patternFill>
    </fill>
    <fill>
      <patternFill patternType="solid">
        <fgColor indexed="10"/>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8"/>
        <bgColor indexed="64"/>
      </patternFill>
    </fill>
    <fill>
      <patternFill patternType="solid">
        <fgColor indexed="9"/>
        <bgColor indexed="9"/>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0"/>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ck">
        <color indexed="10"/>
      </bottom>
      <diagonal/>
    </border>
    <border>
      <left/>
      <right/>
      <top style="thin">
        <color indexed="64"/>
      </top>
      <bottom style="thick">
        <color indexed="10"/>
      </bottom>
      <diagonal/>
    </border>
    <border>
      <left/>
      <right style="thin">
        <color indexed="64"/>
      </right>
      <top style="thin">
        <color indexed="64"/>
      </top>
      <bottom style="thick">
        <color indexed="10"/>
      </bottom>
      <diagonal/>
    </border>
    <border>
      <left/>
      <right/>
      <top/>
      <bottom style="thick">
        <color indexed="10"/>
      </bottom>
      <diagonal/>
    </border>
    <border>
      <left style="thin">
        <color indexed="64"/>
      </left>
      <right/>
      <top/>
      <bottom style="thick">
        <color indexed="10"/>
      </bottom>
      <diagonal/>
    </border>
    <border>
      <left/>
      <right style="thin">
        <color indexed="64"/>
      </right>
      <top/>
      <bottom style="thick">
        <color indexed="10"/>
      </bottom>
      <diagonal/>
    </border>
    <border>
      <left style="thin">
        <color indexed="64"/>
      </left>
      <right style="thin">
        <color indexed="64"/>
      </right>
      <top/>
      <bottom style="thick">
        <color indexed="10"/>
      </bottom>
      <diagonal/>
    </border>
    <border>
      <left/>
      <right style="thin">
        <color indexed="64"/>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804">
    <xf numFmtId="0" fontId="0" fillId="0" borderId="0" xfId="0"/>
    <xf numFmtId="0" fontId="10" fillId="0" borderId="0" xfId="0" applyFont="1" applyAlignment="1">
      <alignment vertical="top"/>
    </xf>
    <xf numFmtId="0" fontId="7" fillId="0" borderId="0" xfId="0" applyFont="1" applyAlignment="1">
      <alignment vertical="top"/>
    </xf>
    <xf numFmtId="0" fontId="0" fillId="0" borderId="0" xfId="0" applyAlignment="1">
      <alignment vertical="top"/>
    </xf>
    <xf numFmtId="0" fontId="2" fillId="0" borderId="0" xfId="0" applyFont="1" applyAlignment="1">
      <alignment horizontal="center"/>
    </xf>
    <xf numFmtId="0" fontId="7" fillId="0" borderId="0" xfId="0" quotePrefix="1" applyFont="1" applyAlignment="1">
      <alignment horizontal="left" vertical="top"/>
    </xf>
    <xf numFmtId="0" fontId="7" fillId="0" borderId="0" xfId="0" quotePrefix="1" applyFont="1" applyAlignment="1">
      <alignment horizontal="center" vertical="top"/>
    </xf>
    <xf numFmtId="2" fontId="0" fillId="0" borderId="0" xfId="0" applyNumberFormat="1" applyAlignment="1">
      <alignment vertical="center" wrapText="1"/>
    </xf>
    <xf numFmtId="2" fontId="0" fillId="0" borderId="0" xfId="0" applyNumberFormat="1" applyAlignment="1">
      <alignment vertical="top" wrapText="1"/>
    </xf>
    <xf numFmtId="0" fontId="0" fillId="0" borderId="0" xfId="0" quotePrefix="1" applyAlignment="1">
      <alignment horizontal="center" vertical="top" wrapText="1"/>
    </xf>
    <xf numFmtId="2" fontId="0" fillId="0" borderId="0" xfId="0" applyNumberFormat="1" applyAlignment="1">
      <alignment horizontal="left" vertical="top" wrapText="1"/>
    </xf>
    <xf numFmtId="0" fontId="0" fillId="0" borderId="0" xfId="0"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xf numFmtId="0" fontId="0" fillId="0" borderId="0" xfId="0" quotePrefix="1" applyAlignment="1">
      <alignment horizontal="left" vertical="top" wrapText="1"/>
    </xf>
    <xf numFmtId="2" fontId="11" fillId="0" borderId="0" xfId="0" applyNumberFormat="1" applyFont="1" applyAlignment="1">
      <alignment vertical="top" wrapText="1"/>
    </xf>
    <xf numFmtId="2" fontId="7" fillId="0" borderId="0" xfId="0" applyNumberFormat="1" applyFont="1" applyAlignment="1">
      <alignment horizontal="right" vertical="top" wrapText="1"/>
    </xf>
    <xf numFmtId="40" fontId="0" fillId="0" borderId="0" xfId="0" applyNumberFormat="1" applyAlignment="1">
      <alignment horizontal="right" vertical="top" wrapText="1"/>
    </xf>
    <xf numFmtId="2" fontId="10" fillId="0" borderId="0" xfId="0" applyNumberFormat="1" applyFont="1" applyAlignment="1">
      <alignment vertical="top" wrapText="1"/>
    </xf>
    <xf numFmtId="0" fontId="7" fillId="0" borderId="0" xfId="0" applyFont="1" applyAlignment="1">
      <alignment vertical="center" wrapText="1"/>
    </xf>
    <xf numFmtId="3" fontId="7" fillId="0" borderId="0" xfId="0" applyNumberFormat="1" applyFont="1" applyAlignment="1">
      <alignment horizontal="right" vertical="top" wrapText="1"/>
    </xf>
    <xf numFmtId="0" fontId="0" fillId="0" borderId="0" xfId="0" applyAlignment="1">
      <alignment horizontal="center"/>
    </xf>
    <xf numFmtId="0" fontId="0" fillId="0" borderId="0" xfId="0" applyProtection="1">
      <protection locked="0"/>
    </xf>
    <xf numFmtId="6" fontId="0" fillId="2" borderId="1" xfId="0" applyNumberFormat="1" applyFill="1" applyBorder="1" applyAlignment="1" applyProtection="1">
      <alignment horizontal="right" vertical="top" wrapText="1"/>
      <protection locked="0"/>
    </xf>
    <xf numFmtId="0" fontId="0" fillId="0" borderId="0" xfId="0" applyAlignment="1" applyProtection="1">
      <protection locked="0"/>
    </xf>
    <xf numFmtId="0" fontId="0" fillId="0" borderId="2" xfId="0" applyBorder="1"/>
    <xf numFmtId="169" fontId="4" fillId="0" borderId="0" xfId="0" applyNumberFormat="1" applyFont="1" applyFill="1" applyBorder="1" applyAlignment="1" applyProtection="1">
      <alignment horizontal="left" vertical="center"/>
    </xf>
    <xf numFmtId="0" fontId="4" fillId="0" borderId="0" xfId="0" applyFont="1" applyAlignment="1" applyProtection="1">
      <alignment horizontal="left"/>
    </xf>
    <xf numFmtId="0" fontId="2" fillId="0" borderId="0" xfId="0" applyFont="1" applyAlignment="1" applyProtection="1">
      <alignment horizontal="center"/>
    </xf>
    <xf numFmtId="0" fontId="4" fillId="0" borderId="0" xfId="0" applyFont="1" applyAlignment="1" applyProtection="1">
      <alignment horizontal="right"/>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Protection="1"/>
    <xf numFmtId="0" fontId="0" fillId="0" borderId="4" xfId="0" applyBorder="1" applyProtection="1"/>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0" xfId="0" applyBorder="1" applyProtection="1"/>
    <xf numFmtId="0" fontId="0" fillId="0" borderId="0" xfId="0" applyBorder="1" applyAlignment="1" applyProtection="1">
      <alignment horizontal="center"/>
    </xf>
    <xf numFmtId="0" fontId="0" fillId="0" borderId="2" xfId="0" applyBorder="1" applyProtection="1"/>
    <xf numFmtId="0" fontId="4" fillId="0" borderId="0" xfId="0" applyFont="1" applyAlignment="1" applyProtection="1">
      <alignment horizontal="right" vertical="center"/>
    </xf>
    <xf numFmtId="0" fontId="0" fillId="0" borderId="0" xfId="0" applyNumberFormat="1" applyAlignment="1">
      <alignment horizontal="center" vertical="center"/>
    </xf>
    <xf numFmtId="0" fontId="2" fillId="0" borderId="2" xfId="0" applyFont="1" applyBorder="1" applyAlignment="1">
      <alignment horizontal="center"/>
    </xf>
    <xf numFmtId="0" fontId="7" fillId="0" borderId="4" xfId="0" applyFont="1" applyBorder="1" applyAlignment="1">
      <alignment horizontal="center" vertical="top"/>
    </xf>
    <xf numFmtId="2" fontId="0" fillId="0" borderId="7" xfId="0" quotePrefix="1" applyNumberFormat="1" applyBorder="1" applyAlignment="1">
      <alignment horizontal="center" vertical="top" wrapText="1"/>
    </xf>
    <xf numFmtId="165" fontId="7" fillId="0" borderId="2" xfId="0" applyNumberFormat="1" applyFont="1" applyBorder="1" applyAlignment="1">
      <alignment horizontal="right" vertical="top" wrapText="1"/>
    </xf>
    <xf numFmtId="0" fontId="0" fillId="0" borderId="2" xfId="0" applyBorder="1" applyAlignment="1">
      <alignment vertical="top" wrapText="1"/>
    </xf>
    <xf numFmtId="6" fontId="7" fillId="0" borderId="2" xfId="0" applyNumberFormat="1" applyFont="1" applyBorder="1" applyAlignment="1">
      <alignment horizontal="right" vertical="top" wrapText="1"/>
    </xf>
    <xf numFmtId="38" fontId="7" fillId="0" borderId="2" xfId="0" applyNumberFormat="1" applyFont="1" applyBorder="1" applyAlignment="1">
      <alignment horizontal="right" vertical="top" wrapText="1"/>
    </xf>
    <xf numFmtId="2" fontId="0" fillId="0" borderId="2" xfId="0" applyNumberFormat="1" applyBorder="1" applyAlignment="1">
      <alignment vertical="top" wrapText="1"/>
    </xf>
    <xf numFmtId="40" fontId="7" fillId="0" borderId="2" xfId="0" quotePrefix="1" applyNumberFormat="1" applyFont="1" applyBorder="1" applyAlignment="1">
      <alignment horizontal="right" vertical="top" wrapText="1"/>
    </xf>
    <xf numFmtId="2" fontId="0" fillId="0" borderId="2" xfId="0" applyNumberFormat="1" applyBorder="1" applyAlignment="1">
      <alignment horizontal="left" vertical="top" wrapText="1"/>
    </xf>
    <xf numFmtId="165" fontId="7" fillId="0" borderId="2" xfId="0" quotePrefix="1" applyNumberFormat="1" applyFont="1" applyBorder="1" applyAlignment="1">
      <alignment horizontal="right" vertical="top" wrapText="1"/>
    </xf>
    <xf numFmtId="1" fontId="0" fillId="0" borderId="2" xfId="0" applyNumberFormat="1" applyBorder="1" applyAlignment="1">
      <alignment vertical="top" wrapText="1"/>
    </xf>
    <xf numFmtId="1" fontId="7" fillId="0" borderId="2" xfId="0" applyNumberFormat="1" applyFont="1" applyBorder="1" applyAlignment="1">
      <alignment horizontal="right" vertical="top" wrapText="1"/>
    </xf>
    <xf numFmtId="2" fontId="2" fillId="0" borderId="2" xfId="0" applyNumberFormat="1" applyFont="1" applyBorder="1" applyAlignment="1">
      <alignment vertical="top" wrapText="1"/>
    </xf>
    <xf numFmtId="40" fontId="2" fillId="0" borderId="2" xfId="0" quotePrefix="1" applyNumberFormat="1" applyFont="1" applyBorder="1" applyAlignment="1">
      <alignment horizontal="right" vertical="top" wrapText="1"/>
    </xf>
    <xf numFmtId="2" fontId="2" fillId="0" borderId="2" xfId="0" applyNumberFormat="1" applyFont="1" applyBorder="1" applyAlignment="1">
      <alignment horizontal="left" vertical="top" wrapText="1"/>
    </xf>
    <xf numFmtId="2" fontId="7" fillId="0" borderId="9" xfId="0" quotePrefix="1" applyNumberFormat="1" applyFont="1" applyBorder="1" applyAlignment="1">
      <alignment horizontal="center" vertical="top" wrapText="1"/>
    </xf>
    <xf numFmtId="2" fontId="7" fillId="0" borderId="7" xfId="0" quotePrefix="1" applyNumberFormat="1" applyFont="1" applyBorder="1" applyAlignment="1">
      <alignment horizontal="center" vertical="top" wrapText="1"/>
    </xf>
    <xf numFmtId="2" fontId="7" fillId="0" borderId="9" xfId="0" applyNumberFormat="1" applyFont="1" applyBorder="1" applyAlignment="1">
      <alignment horizontal="center" vertical="top" wrapText="1"/>
    </xf>
    <xf numFmtId="40" fontId="0" fillId="0" borderId="2" xfId="0" applyNumberFormat="1" applyBorder="1" applyAlignment="1">
      <alignment horizontal="right" vertical="top" wrapText="1"/>
    </xf>
    <xf numFmtId="40" fontId="2" fillId="0" borderId="2" xfId="0" applyNumberFormat="1" applyFont="1" applyBorder="1" applyAlignment="1">
      <alignment horizontal="right" vertical="top" wrapText="1"/>
    </xf>
    <xf numFmtId="2" fontId="0" fillId="0" borderId="9" xfId="0" quotePrefix="1" applyNumberFormat="1" applyBorder="1" applyAlignment="1">
      <alignment horizontal="center" vertical="top" wrapText="1"/>
    </xf>
    <xf numFmtId="6" fontId="0" fillId="2" borderId="10" xfId="0" applyNumberFormat="1" applyFill="1" applyBorder="1" applyAlignment="1" applyProtection="1">
      <alignment horizontal="right" vertical="top" wrapText="1"/>
      <protection locked="0"/>
    </xf>
    <xf numFmtId="0" fontId="7" fillId="0" borderId="0" xfId="0" applyFont="1"/>
    <xf numFmtId="3" fontId="8" fillId="3" borderId="2" xfId="0" applyNumberFormat="1" applyFont="1" applyFill="1" applyBorder="1"/>
    <xf numFmtId="0" fontId="26" fillId="0" borderId="0" xfId="0" applyFont="1"/>
    <xf numFmtId="2" fontId="7" fillId="0" borderId="2" xfId="0" applyNumberFormat="1" applyFont="1" applyBorder="1" applyAlignment="1">
      <alignment horizontal="left" vertical="top" wrapText="1"/>
    </xf>
    <xf numFmtId="169" fontId="4" fillId="4" borderId="0" xfId="0" applyNumberFormat="1" applyFont="1" applyFill="1" applyBorder="1" applyAlignment="1" applyProtection="1">
      <alignment horizontal="left" vertical="center"/>
    </xf>
    <xf numFmtId="0" fontId="13" fillId="0" borderId="2" xfId="0" applyFont="1" applyBorder="1" applyAlignment="1">
      <alignment horizontal="left" vertical="top" wrapText="1"/>
    </xf>
    <xf numFmtId="165" fontId="7" fillId="0" borderId="4" xfId="0" applyNumberFormat="1" applyFont="1" applyBorder="1" applyAlignment="1">
      <alignment horizontal="right" vertical="top" wrapText="1"/>
    </xf>
    <xf numFmtId="38" fontId="7" fillId="0" borderId="4" xfId="0" applyNumberFormat="1" applyFont="1" applyBorder="1" applyAlignment="1">
      <alignment horizontal="right" vertical="top" wrapText="1"/>
    </xf>
    <xf numFmtId="0" fontId="10" fillId="0" borderId="0" xfId="0" applyFont="1" applyAlignment="1">
      <alignment horizontal="center"/>
    </xf>
    <xf numFmtId="0" fontId="25" fillId="0" borderId="0" xfId="0" applyFont="1" applyAlignment="1">
      <alignment horizontal="right"/>
    </xf>
    <xf numFmtId="3" fontId="7" fillId="0" borderId="0" xfId="0" applyNumberFormat="1" applyFont="1" applyAlignment="1">
      <alignment vertical="top" wrapText="1"/>
    </xf>
    <xf numFmtId="0" fontId="13" fillId="0" borderId="11" xfId="0" applyFont="1" applyBorder="1" applyAlignment="1">
      <alignment vertical="top" wrapText="1"/>
    </xf>
    <xf numFmtId="0" fontId="13" fillId="0" borderId="4" xfId="0" applyFont="1" applyBorder="1" applyAlignment="1">
      <alignment wrapText="1"/>
    </xf>
    <xf numFmtId="3" fontId="2" fillId="0" borderId="2" xfId="0" applyNumberFormat="1" applyFont="1" applyBorder="1" applyAlignment="1">
      <alignment horizontal="center" wrapText="1"/>
    </xf>
    <xf numFmtId="3" fontId="2" fillId="0" borderId="2" xfId="0" quotePrefix="1" applyNumberFormat="1" applyFont="1" applyBorder="1" applyAlignment="1">
      <alignment horizontal="center" wrapText="1"/>
    </xf>
    <xf numFmtId="0" fontId="2" fillId="0" borderId="2" xfId="0" applyFont="1" applyBorder="1" applyAlignment="1">
      <alignment horizontal="center" wrapText="1"/>
    </xf>
    <xf numFmtId="0" fontId="2" fillId="0" borderId="2" xfId="0" quotePrefix="1" applyFont="1" applyBorder="1" applyAlignment="1">
      <alignment horizontal="center" wrapText="1"/>
    </xf>
    <xf numFmtId="39" fontId="7" fillId="0" borderId="2" xfId="0" quotePrefix="1" applyNumberFormat="1" applyFont="1" applyBorder="1" applyAlignment="1">
      <alignment horizontal="right" vertical="top" wrapText="1"/>
    </xf>
    <xf numFmtId="4" fontId="7" fillId="0" borderId="2" xfId="0" applyNumberFormat="1" applyFont="1" applyBorder="1" applyAlignment="1">
      <alignment horizontal="right" vertical="top" wrapText="1"/>
    </xf>
    <xf numFmtId="4" fontId="7" fillId="0" borderId="0" xfId="0" applyNumberFormat="1" applyFont="1" applyAlignment="1">
      <alignment horizontal="right" vertical="top" wrapText="1"/>
    </xf>
    <xf numFmtId="4" fontId="7" fillId="0" borderId="0" xfId="0" applyNumberFormat="1" applyFont="1" applyAlignment="1">
      <alignment vertical="top" wrapText="1"/>
    </xf>
    <xf numFmtId="4" fontId="2" fillId="0" borderId="2" xfId="0" applyNumberFormat="1" applyFont="1" applyBorder="1" applyAlignment="1">
      <alignment horizontal="center" wrapText="1"/>
    </xf>
    <xf numFmtId="4" fontId="7" fillId="5" borderId="11" xfId="0" applyNumberFormat="1" applyFont="1" applyFill="1" applyBorder="1" applyAlignment="1">
      <alignment horizontal="right" vertical="top" wrapText="1"/>
    </xf>
    <xf numFmtId="3" fontId="7" fillId="5" borderId="12" xfId="0" applyNumberFormat="1" applyFont="1" applyFill="1" applyBorder="1" applyAlignment="1">
      <alignment horizontal="right" vertical="top" wrapText="1"/>
    </xf>
    <xf numFmtId="3" fontId="2" fillId="5" borderId="12" xfId="0" applyNumberFormat="1" applyFont="1" applyFill="1" applyBorder="1" applyAlignment="1">
      <alignment horizontal="right" vertical="top" wrapText="1"/>
    </xf>
    <xf numFmtId="0" fontId="7" fillId="0" borderId="0" xfId="0" applyFont="1" applyAlignment="1">
      <alignment horizontal="center" vertical="center"/>
    </xf>
    <xf numFmtId="0" fontId="2" fillId="0" borderId="8" xfId="0" applyFont="1" applyBorder="1" applyAlignment="1" applyProtection="1">
      <alignment horizontal="center"/>
    </xf>
    <xf numFmtId="6" fontId="2" fillId="0" borderId="2" xfId="0" applyNumberFormat="1" applyFont="1" applyBorder="1" applyAlignment="1">
      <alignment horizontal="right" vertical="top" wrapText="1"/>
    </xf>
    <xf numFmtId="6" fontId="7" fillId="0" borderId="12" xfId="0" applyNumberFormat="1" applyFont="1" applyBorder="1" applyAlignment="1">
      <alignment horizontal="right" vertical="top" wrapText="1"/>
    </xf>
    <xf numFmtId="6" fontId="2" fillId="0" borderId="12" xfId="0" applyNumberFormat="1" applyFont="1" applyBorder="1" applyAlignment="1">
      <alignment horizontal="right" vertical="top" wrapText="1"/>
    </xf>
    <xf numFmtId="168" fontId="8" fillId="3" borderId="2" xfId="0" applyNumberFormat="1" applyFont="1" applyFill="1" applyBorder="1"/>
    <xf numFmtId="0" fontId="7" fillId="0" borderId="2" xfId="0" applyFont="1" applyBorder="1"/>
    <xf numFmtId="168" fontId="0" fillId="0" borderId="2" xfId="0" quotePrefix="1" applyNumberFormat="1" applyBorder="1" applyAlignment="1">
      <alignment horizontal="right"/>
    </xf>
    <xf numFmtId="168" fontId="0" fillId="0" borderId="2" xfId="0" applyNumberFormat="1" applyBorder="1" applyAlignment="1">
      <alignment horizontal="right"/>
    </xf>
    <xf numFmtId="3" fontId="7" fillId="0" borderId="2" xfId="0" quotePrefix="1" applyNumberFormat="1" applyFont="1" applyBorder="1"/>
    <xf numFmtId="3" fontId="7" fillId="0" borderId="2" xfId="0" applyNumberFormat="1" applyFont="1" applyBorder="1"/>
    <xf numFmtId="0" fontId="0" fillId="0" borderId="8" xfId="0" applyBorder="1" applyAlignment="1">
      <alignment horizontal="center"/>
    </xf>
    <xf numFmtId="0" fontId="2" fillId="0" borderId="4" xfId="0" applyFont="1" applyBorder="1" applyAlignment="1">
      <alignment horizontal="center" vertical="top"/>
    </xf>
    <xf numFmtId="2" fontId="2" fillId="0" borderId="9" xfId="0" quotePrefix="1" applyNumberFormat="1" applyFont="1" applyBorder="1" applyAlignment="1">
      <alignment horizontal="center" vertical="top" wrapText="1"/>
    </xf>
    <xf numFmtId="2" fontId="2" fillId="0" borderId="9" xfId="0" applyNumberFormat="1" applyFont="1" applyBorder="1" applyAlignment="1">
      <alignment horizontal="center" vertical="top" wrapText="1"/>
    </xf>
    <xf numFmtId="2" fontId="2" fillId="0" borderId="7" xfId="0" quotePrefix="1" applyNumberFormat="1" applyFont="1" applyBorder="1" applyAlignment="1">
      <alignment horizontal="center" vertical="top" wrapText="1"/>
    </xf>
    <xf numFmtId="0" fontId="10" fillId="0" borderId="0" xfId="0" applyFont="1" applyAlignment="1">
      <alignment horizontal="left"/>
    </xf>
    <xf numFmtId="0" fontId="0" fillId="0" borderId="0" xfId="0" applyAlignment="1">
      <alignment wrapText="1"/>
    </xf>
    <xf numFmtId="14" fontId="0" fillId="0" borderId="0" xfId="0" applyNumberFormat="1" applyAlignment="1">
      <alignment vertical="top"/>
    </xf>
    <xf numFmtId="0" fontId="0" fillId="0" borderId="0" xfId="0" applyAlignment="1">
      <alignment horizontal="center" vertical="top"/>
    </xf>
    <xf numFmtId="14" fontId="0" fillId="0" borderId="11" xfId="0" applyNumberFormat="1" applyBorder="1" applyAlignment="1">
      <alignment horizontal="center" vertical="top"/>
    </xf>
    <xf numFmtId="0" fontId="0" fillId="0" borderId="11" xfId="0" applyBorder="1" applyAlignment="1">
      <alignment horizontal="center" vertical="top"/>
    </xf>
    <xf numFmtId="0" fontId="0" fillId="0" borderId="11" xfId="0" quotePrefix="1" applyBorder="1" applyAlignment="1">
      <alignment horizontal="center" vertical="top"/>
    </xf>
    <xf numFmtId="0" fontId="4" fillId="0" borderId="2" xfId="0" applyFont="1" applyBorder="1" applyProtection="1"/>
    <xf numFmtId="0" fontId="9" fillId="0" borderId="2" xfId="0" applyFont="1" applyBorder="1" applyProtection="1"/>
    <xf numFmtId="0" fontId="9" fillId="0" borderId="2" xfId="0" quotePrefix="1" applyFont="1" applyBorder="1" applyProtection="1"/>
    <xf numFmtId="0" fontId="9" fillId="0" borderId="0" xfId="0" applyFont="1"/>
    <xf numFmtId="0" fontId="0" fillId="0" borderId="0" xfId="0" applyBorder="1" applyProtection="1">
      <protection locked="0"/>
    </xf>
    <xf numFmtId="0" fontId="0" fillId="0" borderId="11" xfId="0" applyBorder="1" applyProtection="1">
      <protection locked="0"/>
    </xf>
    <xf numFmtId="0" fontId="9" fillId="0" borderId="7" xfId="0" applyFont="1" applyBorder="1" applyProtection="1"/>
    <xf numFmtId="0" fontId="9" fillId="0" borderId="13" xfId="0" applyFont="1" applyBorder="1" applyProtection="1"/>
    <xf numFmtId="0" fontId="9" fillId="0" borderId="11" xfId="0" applyFont="1" applyBorder="1" applyProtection="1"/>
    <xf numFmtId="0" fontId="9" fillId="0" borderId="0" xfId="0" applyFont="1" applyProtection="1"/>
    <xf numFmtId="0" fontId="9" fillId="0" borderId="0" xfId="0" applyFont="1" applyBorder="1" applyAlignment="1" applyProtection="1">
      <alignment horizontal="left"/>
    </xf>
    <xf numFmtId="0" fontId="9" fillId="0" borderId="4" xfId="0" quotePrefix="1" applyFont="1" applyBorder="1" applyProtection="1"/>
    <xf numFmtId="0" fontId="9" fillId="6" borderId="5" xfId="0" applyFont="1" applyFill="1" applyBorder="1" applyProtection="1"/>
    <xf numFmtId="0" fontId="9" fillId="6" borderId="3" xfId="0" applyFont="1" applyFill="1" applyBorder="1" applyProtection="1"/>
    <xf numFmtId="0" fontId="9" fillId="6" borderId="14" xfId="0" applyFont="1" applyFill="1" applyBorder="1" applyProtection="1"/>
    <xf numFmtId="1" fontId="9" fillId="0" borderId="11" xfId="0" quotePrefix="1" applyNumberFormat="1" applyFont="1" applyBorder="1" applyProtection="1"/>
    <xf numFmtId="0" fontId="9" fillId="6" borderId="15" xfId="0" applyFont="1" applyFill="1" applyBorder="1" applyProtection="1"/>
    <xf numFmtId="0" fontId="9" fillId="6" borderId="0" xfId="0" applyFont="1" applyFill="1" applyBorder="1" applyProtection="1"/>
    <xf numFmtId="4" fontId="9" fillId="0" borderId="11" xfId="0" applyNumberFormat="1" applyFont="1" applyFill="1" applyBorder="1" applyAlignment="1" applyProtection="1">
      <alignment horizontal="right"/>
    </xf>
    <xf numFmtId="173" fontId="9" fillId="0" borderId="11" xfId="0" quotePrefix="1" applyNumberFormat="1" applyFont="1" applyBorder="1" applyProtection="1"/>
    <xf numFmtId="170" fontId="9" fillId="0" borderId="11" xfId="0" applyNumberFormat="1" applyFont="1" applyBorder="1" applyProtection="1"/>
    <xf numFmtId="0" fontId="9" fillId="6" borderId="8" xfId="0" applyFont="1" applyFill="1" applyBorder="1" applyProtection="1"/>
    <xf numFmtId="0" fontId="9" fillId="6" borderId="6" xfId="0" applyFont="1" applyFill="1" applyBorder="1" applyProtection="1"/>
    <xf numFmtId="0" fontId="9" fillId="6" borderId="16" xfId="0" applyFont="1" applyFill="1" applyBorder="1" applyProtection="1"/>
    <xf numFmtId="49" fontId="9" fillId="0" borderId="11" xfId="0" applyNumberFormat="1" applyFont="1" applyBorder="1" applyProtection="1"/>
    <xf numFmtId="0" fontId="9" fillId="0" borderId="6" xfId="0" applyFont="1" applyBorder="1" applyProtection="1"/>
    <xf numFmtId="0" fontId="9" fillId="0" borderId="16" xfId="0" applyFont="1" applyBorder="1" applyProtection="1"/>
    <xf numFmtId="0" fontId="9" fillId="0" borderId="17" xfId="0" applyFont="1" applyBorder="1" applyProtection="1"/>
    <xf numFmtId="0" fontId="9" fillId="0" borderId="12" xfId="0" applyFont="1" applyBorder="1" applyProtection="1"/>
    <xf numFmtId="0" fontId="9" fillId="0" borderId="18" xfId="0" applyFont="1" applyBorder="1" applyProtection="1"/>
    <xf numFmtId="0" fontId="9" fillId="0" borderId="18" xfId="0" applyFont="1" applyBorder="1" applyProtection="1">
      <protection locked="0"/>
    </xf>
    <xf numFmtId="0" fontId="9" fillId="0" borderId="19" xfId="0" applyFont="1" applyBorder="1" applyProtection="1"/>
    <xf numFmtId="0" fontId="9" fillId="0" borderId="20" xfId="0" applyFont="1" applyBorder="1" applyProtection="1"/>
    <xf numFmtId="0" fontId="9" fillId="0" borderId="21" xfId="0" applyFont="1" applyBorder="1" applyProtection="1"/>
    <xf numFmtId="0" fontId="9" fillId="0" borderId="21" xfId="0" applyFont="1" applyBorder="1" applyAlignment="1" applyProtection="1">
      <alignment horizontal="left"/>
    </xf>
    <xf numFmtId="4" fontId="9" fillId="0" borderId="2" xfId="0" applyNumberFormat="1" applyFont="1" applyFill="1" applyBorder="1" applyAlignment="1" applyProtection="1">
      <alignment horizontal="right"/>
    </xf>
    <xf numFmtId="4" fontId="9" fillId="6" borderId="0" xfId="0" applyNumberFormat="1" applyFont="1" applyFill="1" applyBorder="1" applyAlignment="1" applyProtection="1">
      <alignment horizontal="right"/>
    </xf>
    <xf numFmtId="4" fontId="9" fillId="6" borderId="14" xfId="0" applyNumberFormat="1" applyFont="1" applyFill="1" applyBorder="1" applyAlignment="1" applyProtection="1">
      <alignment horizontal="right"/>
    </xf>
    <xf numFmtId="0" fontId="9" fillId="0" borderId="0" xfId="0" applyFont="1" applyAlignment="1" applyProtection="1"/>
    <xf numFmtId="4" fontId="9" fillId="6" borderId="15" xfId="0" applyNumberFormat="1" applyFont="1" applyFill="1" applyBorder="1" applyAlignment="1" applyProtection="1">
      <alignment horizontal="right"/>
    </xf>
    <xf numFmtId="0" fontId="9" fillId="0" borderId="13" xfId="0" quotePrefix="1" applyFont="1" applyBorder="1" applyProtection="1"/>
    <xf numFmtId="4" fontId="9" fillId="0" borderId="13" xfId="0" applyNumberFormat="1" applyFont="1" applyFill="1" applyBorder="1" applyAlignment="1" applyProtection="1">
      <alignment horizontal="right"/>
    </xf>
    <xf numFmtId="4" fontId="9" fillId="6" borderId="22" xfId="0" applyNumberFormat="1" applyFont="1" applyFill="1" applyBorder="1" applyAlignment="1" applyProtection="1">
      <alignment horizontal="right"/>
    </xf>
    <xf numFmtId="4" fontId="9" fillId="6" borderId="21" xfId="0" applyNumberFormat="1" applyFont="1" applyFill="1" applyBorder="1" applyAlignment="1" applyProtection="1">
      <alignment horizontal="right"/>
    </xf>
    <xf numFmtId="4" fontId="9" fillId="6" borderId="23" xfId="0" applyNumberFormat="1" applyFont="1" applyFill="1" applyBorder="1" applyAlignment="1" applyProtection="1">
      <alignment horizontal="right"/>
    </xf>
    <xf numFmtId="0" fontId="9" fillId="0" borderId="0" xfId="0" applyFont="1" applyBorder="1"/>
    <xf numFmtId="0" fontId="9" fillId="0" borderId="2" xfId="0" applyFont="1" applyBorder="1" applyProtection="1">
      <protection locked="0"/>
    </xf>
    <xf numFmtId="0" fontId="9" fillId="0" borderId="7" xfId="0" quotePrefix="1" applyFont="1" applyBorder="1" applyProtection="1"/>
    <xf numFmtId="4" fontId="9" fillId="0" borderId="7" xfId="0" quotePrefix="1" applyNumberFormat="1" applyFont="1" applyBorder="1" applyProtection="1"/>
    <xf numFmtId="4" fontId="9" fillId="6" borderId="9" xfId="0" quotePrefix="1" applyNumberFormat="1" applyFont="1" applyFill="1" applyBorder="1" applyProtection="1"/>
    <xf numFmtId="4" fontId="9" fillId="6" borderId="15" xfId="0" quotePrefix="1" applyNumberFormat="1" applyFont="1" applyFill="1" applyBorder="1" applyProtection="1"/>
    <xf numFmtId="4" fontId="9" fillId="6" borderId="14" xfId="0" quotePrefix="1" applyNumberFormat="1" applyFont="1" applyFill="1" applyBorder="1" applyProtection="1"/>
    <xf numFmtId="4" fontId="9" fillId="0" borderId="0" xfId="0" quotePrefix="1" applyNumberFormat="1" applyFont="1" applyProtection="1"/>
    <xf numFmtId="4" fontId="9" fillId="0" borderId="2" xfId="0" quotePrefix="1" applyNumberFormat="1" applyFont="1" applyBorder="1" applyProtection="1"/>
    <xf numFmtId="4" fontId="9" fillId="6" borderId="8" xfId="0" quotePrefix="1" applyNumberFormat="1" applyFont="1" applyFill="1" applyBorder="1" applyProtection="1"/>
    <xf numFmtId="4" fontId="9" fillId="6" borderId="16" xfId="0" quotePrefix="1" applyNumberFormat="1" applyFont="1" applyFill="1" applyBorder="1" applyProtection="1"/>
    <xf numFmtId="4" fontId="9" fillId="6" borderId="4" xfId="0" quotePrefix="1" applyNumberFormat="1" applyFont="1" applyFill="1" applyBorder="1" applyProtection="1"/>
    <xf numFmtId="4" fontId="9" fillId="6" borderId="7" xfId="0" quotePrefix="1" applyNumberFormat="1" applyFont="1" applyFill="1" applyBorder="1" applyProtection="1"/>
    <xf numFmtId="40" fontId="9" fillId="6" borderId="11" xfId="0" quotePrefix="1" applyNumberFormat="1" applyFont="1" applyFill="1" applyBorder="1" applyProtection="1"/>
    <xf numFmtId="40" fontId="9" fillId="6" borderId="12" xfId="0" quotePrefix="1" applyNumberFormat="1" applyFont="1" applyFill="1" applyBorder="1" applyProtection="1"/>
    <xf numFmtId="0" fontId="9" fillId="0" borderId="13" xfId="0" applyFont="1" applyBorder="1" applyProtection="1">
      <protection locked="0"/>
    </xf>
    <xf numFmtId="0" fontId="9" fillId="0" borderId="0" xfId="0" quotePrefix="1" applyFont="1" applyProtection="1"/>
    <xf numFmtId="2" fontId="9" fillId="0" borderId="0" xfId="0" applyNumberFormat="1" applyFont="1" applyAlignment="1" applyProtection="1">
      <alignment vertical="top"/>
    </xf>
    <xf numFmtId="2" fontId="9" fillId="0" borderId="0" xfId="0" applyNumberFormat="1" applyFont="1" applyAlignment="1" applyProtection="1">
      <alignment horizontal="left" vertical="top"/>
    </xf>
    <xf numFmtId="2" fontId="9" fillId="0" borderId="0" xfId="0" applyNumberFormat="1" applyFont="1" applyBorder="1" applyAlignment="1" applyProtection="1">
      <alignment vertical="top"/>
    </xf>
    <xf numFmtId="2" fontId="9" fillId="0" borderId="0" xfId="0" applyNumberFormat="1" applyFont="1" applyBorder="1" applyAlignment="1" applyProtection="1">
      <alignment horizontal="left" vertical="top"/>
    </xf>
    <xf numFmtId="1" fontId="9" fillId="0" borderId="2" xfId="0" quotePrefix="1" applyNumberFormat="1" applyFont="1" applyBorder="1" applyProtection="1"/>
    <xf numFmtId="2" fontId="9" fillId="0" borderId="2" xfId="0" quotePrefix="1" applyNumberFormat="1" applyFont="1" applyBorder="1" applyProtection="1"/>
    <xf numFmtId="0" fontId="9" fillId="6" borderId="4" xfId="0" quotePrefix="1" applyFont="1" applyFill="1" applyBorder="1" applyProtection="1"/>
    <xf numFmtId="0" fontId="9" fillId="6" borderId="24" xfId="0" applyFont="1" applyFill="1" applyBorder="1" applyProtection="1"/>
    <xf numFmtId="1" fontId="9" fillId="0" borderId="7" xfId="0" quotePrefix="1" applyNumberFormat="1" applyFont="1" applyBorder="1" applyProtection="1"/>
    <xf numFmtId="2" fontId="9" fillId="0" borderId="0" xfId="0" quotePrefix="1" applyNumberFormat="1" applyFont="1" applyProtection="1"/>
    <xf numFmtId="40" fontId="9" fillId="0" borderId="2" xfId="0" quotePrefix="1" applyNumberFormat="1" applyFont="1" applyBorder="1" applyProtection="1"/>
    <xf numFmtId="40" fontId="9" fillId="6" borderId="5" xfId="0" quotePrefix="1" applyNumberFormat="1" applyFont="1" applyFill="1" applyBorder="1" applyProtection="1"/>
    <xf numFmtId="40" fontId="9" fillId="6" borderId="25" xfId="0" quotePrefix="1" applyNumberFormat="1" applyFont="1" applyFill="1" applyBorder="1" applyProtection="1"/>
    <xf numFmtId="40" fontId="9" fillId="0" borderId="0" xfId="0" quotePrefix="1" applyNumberFormat="1" applyFont="1" applyProtection="1"/>
    <xf numFmtId="40" fontId="9" fillId="0" borderId="7" xfId="0" quotePrefix="1" applyNumberFormat="1" applyFont="1" applyBorder="1" applyProtection="1"/>
    <xf numFmtId="40" fontId="9" fillId="0" borderId="8" xfId="0" quotePrefix="1" applyNumberFormat="1" applyFont="1" applyBorder="1" applyProtection="1"/>
    <xf numFmtId="4" fontId="9" fillId="6" borderId="9" xfId="0" applyNumberFormat="1" applyFont="1" applyFill="1" applyBorder="1" applyAlignment="1" applyProtection="1">
      <alignment horizontal="right"/>
    </xf>
    <xf numFmtId="40" fontId="9" fillId="6" borderId="3" xfId="0" quotePrefix="1" applyNumberFormat="1" applyFont="1" applyFill="1" applyBorder="1" applyProtection="1"/>
    <xf numFmtId="40" fontId="9" fillId="0" borderId="11" xfId="0" quotePrefix="1" applyNumberFormat="1" applyFont="1" applyBorder="1" applyProtection="1"/>
    <xf numFmtId="4" fontId="9" fillId="6" borderId="7" xfId="0" applyNumberFormat="1" applyFont="1" applyFill="1" applyBorder="1" applyAlignment="1" applyProtection="1">
      <alignment horizontal="right"/>
    </xf>
    <xf numFmtId="4" fontId="9" fillId="6" borderId="11" xfId="0" applyNumberFormat="1" applyFont="1" applyFill="1" applyBorder="1" applyAlignment="1" applyProtection="1">
      <alignment horizontal="right"/>
    </xf>
    <xf numFmtId="4" fontId="9" fillId="6" borderId="17" xfId="0" applyNumberFormat="1" applyFont="1" applyFill="1" applyBorder="1" applyAlignment="1" applyProtection="1">
      <alignment horizontal="right"/>
    </xf>
    <xf numFmtId="4" fontId="9" fillId="6" borderId="12" xfId="0" applyNumberFormat="1" applyFont="1" applyFill="1" applyBorder="1" applyAlignment="1" applyProtection="1">
      <alignment horizontal="right"/>
    </xf>
    <xf numFmtId="2" fontId="9" fillId="0" borderId="7" xfId="0" applyNumberFormat="1" applyFont="1" applyBorder="1" applyAlignment="1" applyProtection="1">
      <alignment horizontal="left" vertical="top" wrapText="1"/>
    </xf>
    <xf numFmtId="2" fontId="9" fillId="0" borderId="2" xfId="0" applyNumberFormat="1" applyFont="1" applyBorder="1" applyAlignment="1" applyProtection="1">
      <alignment horizontal="left" vertical="top" wrapText="1"/>
    </xf>
    <xf numFmtId="0" fontId="9" fillId="0" borderId="5" xfId="0" quotePrefix="1" applyFont="1" applyBorder="1" applyProtection="1"/>
    <xf numFmtId="0" fontId="9" fillId="6" borderId="25" xfId="0" applyFont="1" applyFill="1" applyBorder="1" applyProtection="1"/>
    <xf numFmtId="0" fontId="0" fillId="6" borderId="9" xfId="0" applyFill="1" applyBorder="1" applyProtection="1">
      <protection locked="0"/>
    </xf>
    <xf numFmtId="0" fontId="9" fillId="6" borderId="24" xfId="0" applyFont="1" applyFill="1" applyBorder="1" applyProtection="1">
      <protection locked="0"/>
    </xf>
    <xf numFmtId="0" fontId="9" fillId="6" borderId="15" xfId="0" quotePrefix="1" applyFont="1" applyFill="1" applyBorder="1" applyProtection="1"/>
    <xf numFmtId="0" fontId="9" fillId="6" borderId="9" xfId="0" quotePrefix="1" applyFont="1" applyFill="1" applyBorder="1" applyProtection="1"/>
    <xf numFmtId="0" fontId="9" fillId="6" borderId="9" xfId="0" applyFont="1" applyFill="1" applyBorder="1" applyProtection="1">
      <protection locked="0"/>
    </xf>
    <xf numFmtId="0" fontId="9" fillId="6" borderId="9" xfId="0" applyFont="1" applyFill="1" applyBorder="1" applyProtection="1"/>
    <xf numFmtId="3" fontId="9" fillId="0" borderId="2" xfId="0" applyNumberFormat="1" applyFont="1" applyFill="1" applyBorder="1" applyAlignment="1" applyProtection="1">
      <alignment horizontal="right"/>
    </xf>
    <xf numFmtId="3" fontId="9" fillId="0" borderId="13" xfId="0" applyNumberFormat="1" applyFont="1" applyFill="1" applyBorder="1" applyAlignment="1" applyProtection="1">
      <alignment horizontal="right"/>
    </xf>
    <xf numFmtId="1" fontId="4" fillId="0" borderId="2" xfId="0" quotePrefix="1" applyNumberFormat="1" applyFont="1" applyBorder="1" applyProtection="1"/>
    <xf numFmtId="3" fontId="9" fillId="0" borderId="7" xfId="0" quotePrefix="1" applyNumberFormat="1" applyFont="1" applyBorder="1" applyProtection="1"/>
    <xf numFmtId="3" fontId="9" fillId="0" borderId="2" xfId="0" quotePrefix="1" applyNumberFormat="1" applyFont="1" applyBorder="1" applyProtection="1"/>
    <xf numFmtId="3" fontId="9" fillId="6" borderId="9" xfId="0" quotePrefix="1" applyNumberFormat="1" applyFont="1" applyFill="1" applyBorder="1" applyProtection="1"/>
    <xf numFmtId="3" fontId="9" fillId="6" borderId="15" xfId="0" quotePrefix="1" applyNumberFormat="1" applyFont="1" applyFill="1" applyBorder="1" applyProtection="1"/>
    <xf numFmtId="3" fontId="9" fillId="6" borderId="14" xfId="0" quotePrefix="1" applyNumberFormat="1" applyFont="1" applyFill="1" applyBorder="1" applyProtection="1"/>
    <xf numFmtId="3" fontId="9" fillId="6" borderId="8" xfId="0" quotePrefix="1" applyNumberFormat="1" applyFont="1" applyFill="1" applyBorder="1" applyProtection="1"/>
    <xf numFmtId="3" fontId="9" fillId="6" borderId="16" xfId="0" quotePrefix="1" applyNumberFormat="1" applyFont="1" applyFill="1" applyBorder="1" applyProtection="1"/>
    <xf numFmtId="3" fontId="9" fillId="6" borderId="4" xfId="0" quotePrefix="1" applyNumberFormat="1" applyFont="1" applyFill="1" applyBorder="1" applyProtection="1"/>
    <xf numFmtId="3" fontId="9" fillId="6" borderId="7" xfId="0" quotePrefix="1" applyNumberFormat="1" applyFont="1" applyFill="1" applyBorder="1" applyProtection="1"/>
    <xf numFmtId="3" fontId="9" fillId="6" borderId="11" xfId="0" quotePrefix="1" applyNumberFormat="1" applyFont="1" applyFill="1" applyBorder="1" applyProtection="1"/>
    <xf numFmtId="3" fontId="9" fillId="6" borderId="12" xfId="0" quotePrefix="1" applyNumberFormat="1" applyFont="1" applyFill="1" applyBorder="1" applyProtection="1"/>
    <xf numFmtId="3" fontId="9" fillId="0" borderId="13" xfId="0" applyNumberFormat="1" applyFont="1" applyBorder="1" applyProtection="1">
      <protection locked="0"/>
    </xf>
    <xf numFmtId="3" fontId="9" fillId="0" borderId="13" xfId="0" applyNumberFormat="1" applyFont="1" applyBorder="1" applyProtection="1"/>
    <xf numFmtId="38" fontId="9" fillId="0" borderId="2" xfId="0" quotePrefix="1" applyNumberFormat="1" applyFont="1" applyBorder="1" applyProtection="1"/>
    <xf numFmtId="38" fontId="7" fillId="2" borderId="1" xfId="0" applyNumberFormat="1" applyFont="1" applyFill="1" applyBorder="1" applyAlignment="1" applyProtection="1">
      <alignment vertical="top" wrapText="1"/>
      <protection locked="0"/>
    </xf>
    <xf numFmtId="38" fontId="9" fillId="0" borderId="7" xfId="0" quotePrefix="1" applyNumberFormat="1" applyFont="1" applyBorder="1" applyProtection="1"/>
    <xf numFmtId="171" fontId="9" fillId="0" borderId="13" xfId="0" applyNumberFormat="1" applyFont="1" applyBorder="1" applyProtection="1">
      <protection locked="0"/>
    </xf>
    <xf numFmtId="171" fontId="9" fillId="0" borderId="13" xfId="0" applyNumberFormat="1" applyFont="1" applyBorder="1" applyProtection="1"/>
    <xf numFmtId="0" fontId="9" fillId="6" borderId="24" xfId="0" quotePrefix="1" applyFont="1" applyFill="1" applyBorder="1" applyProtection="1"/>
    <xf numFmtId="40" fontId="9" fillId="0" borderId="13" xfId="0" quotePrefix="1" applyNumberFormat="1" applyFont="1" applyBorder="1" applyProtection="1"/>
    <xf numFmtId="0" fontId="9" fillId="0" borderId="21" xfId="0" applyFont="1" applyBorder="1" applyAlignment="1" applyProtection="1"/>
    <xf numFmtId="0" fontId="9" fillId="6" borderId="7" xfId="0" applyFont="1" applyFill="1" applyBorder="1" applyProtection="1">
      <protection locked="0"/>
    </xf>
    <xf numFmtId="0" fontId="9" fillId="0" borderId="15" xfId="0" applyFont="1" applyBorder="1" applyProtection="1"/>
    <xf numFmtId="0" fontId="9" fillId="0" borderId="24" xfId="0" quotePrefix="1" applyFont="1" applyBorder="1" applyProtection="1"/>
    <xf numFmtId="0" fontId="9" fillId="0" borderId="24" xfId="0" applyFont="1" applyBorder="1" applyProtection="1"/>
    <xf numFmtId="40" fontId="9" fillId="0" borderId="24" xfId="0" quotePrefix="1" applyNumberFormat="1" applyFont="1" applyBorder="1" applyProtection="1"/>
    <xf numFmtId="2" fontId="9" fillId="0" borderId="21" xfId="0" applyNumberFormat="1" applyFont="1" applyBorder="1" applyAlignment="1" applyProtection="1">
      <alignment vertical="top"/>
    </xf>
    <xf numFmtId="4" fontId="9" fillId="0" borderId="7" xfId="0" applyNumberFormat="1" applyFont="1" applyBorder="1" applyAlignment="1" applyProtection="1">
      <alignment horizontal="center" vertical="top" wrapText="1"/>
    </xf>
    <xf numFmtId="4" fontId="9" fillId="0" borderId="2" xfId="0" applyNumberFormat="1" applyFont="1" applyBorder="1" applyAlignment="1" applyProtection="1">
      <alignment horizontal="center" vertical="top" wrapText="1"/>
    </xf>
    <xf numFmtId="4" fontId="9" fillId="0" borderId="13" xfId="0" applyNumberFormat="1" applyFont="1" applyBorder="1" applyProtection="1">
      <protection locked="0"/>
    </xf>
    <xf numFmtId="4" fontId="9" fillId="0" borderId="13" xfId="0" applyNumberFormat="1" applyFont="1" applyBorder="1" applyProtection="1"/>
    <xf numFmtId="0" fontId="9" fillId="0" borderId="2" xfId="0" applyFont="1" applyBorder="1" applyAlignment="1" applyProtection="1"/>
    <xf numFmtId="0" fontId="4" fillId="0" borderId="7" xfId="0" applyFont="1" applyBorder="1" applyProtection="1"/>
    <xf numFmtId="4" fontId="4" fillId="0" borderId="2" xfId="0" quotePrefix="1" applyNumberFormat="1" applyFont="1" applyBorder="1" applyProtection="1"/>
    <xf numFmtId="0" fontId="27" fillId="3" borderId="11" xfId="0" applyFont="1" applyFill="1" applyBorder="1" applyProtection="1"/>
    <xf numFmtId="0" fontId="27" fillId="3" borderId="17" xfId="0" applyFont="1" applyFill="1" applyBorder="1" applyProtection="1"/>
    <xf numFmtId="0" fontId="4" fillId="0" borderId="0" xfId="0" applyFont="1"/>
    <xf numFmtId="0" fontId="4" fillId="0" borderId="0" xfId="0" applyFont="1" applyProtection="1"/>
    <xf numFmtId="0" fontId="4" fillId="0" borderId="4" xfId="0" applyFont="1" applyBorder="1" applyProtection="1"/>
    <xf numFmtId="1" fontId="4" fillId="0" borderId="2" xfId="0" applyNumberFormat="1" applyFont="1" applyBorder="1" applyProtection="1"/>
    <xf numFmtId="49" fontId="4" fillId="0" borderId="2" xfId="0" applyNumberFormat="1" applyFont="1" applyBorder="1" applyProtection="1"/>
    <xf numFmtId="4" fontId="4" fillId="7" borderId="2" xfId="0" applyNumberFormat="1" applyFont="1" applyFill="1" applyBorder="1" applyProtection="1"/>
    <xf numFmtId="0" fontId="4" fillId="0" borderId="11" xfId="0" applyFont="1" applyBorder="1" applyProtection="1"/>
    <xf numFmtId="4" fontId="4" fillId="0" borderId="0" xfId="0" quotePrefix="1" applyNumberFormat="1" applyFont="1" applyProtection="1"/>
    <xf numFmtId="0" fontId="4" fillId="0" borderId="12" xfId="0" applyFont="1" applyBorder="1" applyProtection="1"/>
    <xf numFmtId="0" fontId="27" fillId="3" borderId="5" xfId="0" applyFont="1" applyFill="1" applyBorder="1" applyProtection="1"/>
    <xf numFmtId="0" fontId="27" fillId="3" borderId="8" xfId="0" applyFont="1" applyFill="1" applyBorder="1" applyProtection="1"/>
    <xf numFmtId="2" fontId="4" fillId="8" borderId="2" xfId="0" applyNumberFormat="1" applyFont="1" applyFill="1" applyBorder="1" applyAlignment="1" applyProtection="1">
      <alignment horizontal="left" vertical="top"/>
    </xf>
    <xf numFmtId="0" fontId="4" fillId="8" borderId="2" xfId="0" applyFont="1" applyFill="1" applyBorder="1" applyProtection="1"/>
    <xf numFmtId="4" fontId="4" fillId="7" borderId="2" xfId="0" quotePrefix="1" applyNumberFormat="1" applyFont="1" applyFill="1" applyBorder="1" applyProtection="1"/>
    <xf numFmtId="4" fontId="4" fillId="7" borderId="11" xfId="0" quotePrefix="1" applyNumberFormat="1" applyFont="1" applyFill="1" applyBorder="1" applyProtection="1"/>
    <xf numFmtId="4" fontId="4" fillId="0" borderId="11" xfId="0" quotePrefix="1" applyNumberFormat="1" applyFont="1" applyBorder="1" applyProtection="1"/>
    <xf numFmtId="4" fontId="4" fillId="7" borderId="5" xfId="0" quotePrefix="1" applyNumberFormat="1" applyFont="1" applyFill="1" applyBorder="1" applyProtection="1"/>
    <xf numFmtId="0" fontId="4" fillId="0" borderId="8" xfId="0" applyFont="1" applyBorder="1" applyProtection="1"/>
    <xf numFmtId="0" fontId="27" fillId="3" borderId="15" xfId="0" applyFont="1" applyFill="1" applyBorder="1" applyProtection="1"/>
    <xf numFmtId="0" fontId="4" fillId="0" borderId="2" xfId="0" quotePrefix="1" applyFont="1" applyBorder="1" applyAlignment="1" applyProtection="1">
      <alignment horizontal="left"/>
    </xf>
    <xf numFmtId="0" fontId="28" fillId="9" borderId="0" xfId="0" applyFont="1" applyFill="1"/>
    <xf numFmtId="0" fontId="2" fillId="0" borderId="0" xfId="0" applyFont="1" applyAlignment="1" applyProtection="1">
      <alignment horizontal="center" vertical="top"/>
    </xf>
    <xf numFmtId="0" fontId="10" fillId="0" borderId="0" xfId="0" applyFont="1" applyAlignment="1" applyProtection="1">
      <alignment horizontal="center" vertical="center"/>
    </xf>
    <xf numFmtId="0" fontId="27" fillId="9" borderId="0" xfId="0" applyFont="1" applyFill="1"/>
    <xf numFmtId="0" fontId="4" fillId="6" borderId="0" xfId="0" applyFont="1" applyFill="1" applyProtection="1"/>
    <xf numFmtId="0" fontId="27" fillId="3" borderId="0" xfId="0" applyFont="1" applyFill="1" applyBorder="1" applyProtection="1"/>
    <xf numFmtId="0" fontId="4" fillId="6" borderId="0" xfId="0" applyFont="1" applyFill="1" applyBorder="1" applyProtection="1"/>
    <xf numFmtId="0" fontId="4" fillId="8" borderId="11" xfId="0" applyFont="1" applyFill="1" applyBorder="1" applyProtection="1"/>
    <xf numFmtId="0" fontId="4" fillId="0" borderId="5" xfId="0" applyFont="1" applyBorder="1" applyProtection="1"/>
    <xf numFmtId="0" fontId="4" fillId="0" borderId="15" xfId="0" applyFont="1" applyBorder="1"/>
    <xf numFmtId="2" fontId="9" fillId="0" borderId="11" xfId="0" quotePrefix="1" applyNumberFormat="1" applyFont="1" applyBorder="1" applyProtection="1"/>
    <xf numFmtId="0" fontId="7" fillId="0" borderId="0" xfId="3" applyFont="1" applyAlignment="1" applyProtection="1">
      <alignment vertical="center" wrapText="1"/>
    </xf>
    <xf numFmtId="0" fontId="19" fillId="0" borderId="26" xfId="0" applyFont="1" applyBorder="1" applyAlignment="1" applyProtection="1">
      <alignment horizontal="center" vertical="center" wrapText="1"/>
    </xf>
    <xf numFmtId="0" fontId="0" fillId="0" borderId="0" xfId="0" applyAlignment="1" applyProtection="1">
      <alignment vertical="center" wrapText="1"/>
    </xf>
    <xf numFmtId="0" fontId="4" fillId="0" borderId="0" xfId="0" applyFont="1" applyFill="1" applyBorder="1" applyAlignment="1" applyProtection="1">
      <alignment horizontal="right" vertical="center"/>
    </xf>
    <xf numFmtId="14" fontId="4" fillId="0" borderId="0" xfId="0" applyNumberFormat="1" applyFont="1" applyFill="1" applyBorder="1" applyAlignment="1" applyProtection="1">
      <alignment horizontal="right" vertical="center"/>
    </xf>
    <xf numFmtId="0" fontId="19" fillId="0" borderId="27" xfId="0" applyFont="1" applyBorder="1" applyAlignment="1" applyProtection="1">
      <alignment horizontal="center" vertical="center" wrapText="1"/>
    </xf>
    <xf numFmtId="169" fontId="2" fillId="0" borderId="27"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xf>
    <xf numFmtId="14" fontId="0" fillId="0" borderId="28" xfId="0" applyNumberFormat="1" applyBorder="1" applyAlignment="1" applyProtection="1">
      <alignment horizontal="center" vertical="center" wrapText="1"/>
    </xf>
    <xf numFmtId="0" fontId="0" fillId="0" borderId="0" xfId="0"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0" fillId="0" borderId="2" xfId="0" quotePrefix="1" applyFill="1" applyBorder="1" applyAlignment="1" applyProtection="1">
      <alignment vertical="center" wrapText="1"/>
    </xf>
    <xf numFmtId="2" fontId="0" fillId="10" borderId="8" xfId="0" quotePrefix="1" applyNumberFormat="1" applyFill="1" applyBorder="1" applyAlignment="1" applyProtection="1">
      <alignment horizontal="left" vertical="center" wrapText="1"/>
    </xf>
    <xf numFmtId="0" fontId="0" fillId="10" borderId="16" xfId="0" quotePrefix="1" applyFill="1" applyBorder="1" applyAlignment="1" applyProtection="1">
      <alignment vertical="center" wrapText="1"/>
    </xf>
    <xf numFmtId="0" fontId="0" fillId="0" borderId="17" xfId="0" quotePrefix="1" applyFill="1" applyBorder="1" applyAlignment="1" applyProtection="1">
      <alignment vertical="center" wrapText="1"/>
    </xf>
    <xf numFmtId="0" fontId="0" fillId="0" borderId="17" xfId="0" applyFill="1" applyBorder="1" applyAlignment="1" applyProtection="1">
      <alignment horizontal="left" vertical="center" wrapText="1"/>
    </xf>
    <xf numFmtId="0" fontId="0" fillId="0" borderId="17" xfId="0" applyFill="1" applyBorder="1" applyAlignment="1" applyProtection="1">
      <alignment vertical="center" wrapText="1"/>
    </xf>
    <xf numFmtId="0" fontId="2" fillId="0" borderId="2" xfId="0" applyFont="1" applyFill="1" applyBorder="1" applyAlignment="1" applyProtection="1">
      <alignment vertical="center" wrapText="1"/>
    </xf>
    <xf numFmtId="0" fontId="0" fillId="4" borderId="17" xfId="0" applyFill="1" applyBorder="1" applyAlignment="1" applyProtection="1">
      <alignment horizontal="left" vertical="center" wrapText="1"/>
    </xf>
    <xf numFmtId="0" fontId="0" fillId="4" borderId="17" xfId="0" applyFill="1" applyBorder="1" applyAlignment="1" applyProtection="1">
      <alignment vertical="center" wrapText="1"/>
    </xf>
    <xf numFmtId="1" fontId="0" fillId="0" borderId="17" xfId="0" applyNumberFormat="1" applyBorder="1" applyAlignment="1" applyProtection="1">
      <alignment horizontal="left" vertical="center" wrapText="1"/>
    </xf>
    <xf numFmtId="0" fontId="0" fillId="4" borderId="17" xfId="0" applyFill="1" applyBorder="1" applyAlignment="1" applyProtection="1">
      <alignment horizontal="center" vertical="center" wrapText="1"/>
    </xf>
    <xf numFmtId="0" fontId="2" fillId="0" borderId="17" xfId="0" applyFont="1" applyFill="1" applyBorder="1" applyAlignment="1" applyProtection="1">
      <alignment vertical="center" wrapText="1"/>
    </xf>
    <xf numFmtId="0" fontId="2" fillId="4" borderId="29" xfId="0" applyFont="1" applyFill="1" applyBorder="1" applyAlignment="1" applyProtection="1">
      <alignment vertical="center" wrapText="1"/>
    </xf>
    <xf numFmtId="1" fontId="2" fillId="4" borderId="11" xfId="0" applyNumberFormat="1" applyFont="1" applyFill="1" applyBorder="1" applyAlignment="1" applyProtection="1">
      <alignment horizontal="left" vertical="center" wrapText="1"/>
    </xf>
    <xf numFmtId="0" fontId="8" fillId="4" borderId="12" xfId="0" applyFont="1" applyFill="1" applyBorder="1" applyAlignment="1" applyProtection="1">
      <alignment vertical="center" wrapText="1"/>
    </xf>
    <xf numFmtId="2" fontId="0" fillId="4" borderId="11" xfId="0" quotePrefix="1" applyNumberFormat="1" applyFill="1" applyBorder="1" applyAlignment="1" applyProtection="1">
      <alignment horizontal="left" vertical="center" wrapText="1"/>
    </xf>
    <xf numFmtId="0" fontId="0" fillId="4" borderId="12" xfId="0" quotePrefix="1" applyFill="1" applyBorder="1" applyAlignment="1" applyProtection="1">
      <alignment vertical="center" wrapText="1"/>
    </xf>
    <xf numFmtId="1" fontId="0" fillId="0" borderId="17" xfId="0" applyNumberFormat="1" applyFill="1" applyBorder="1" applyAlignment="1" applyProtection="1">
      <alignment horizontal="left" vertical="center" wrapText="1"/>
    </xf>
    <xf numFmtId="0" fontId="0" fillId="0" borderId="17" xfId="0" applyFill="1" applyBorder="1" applyAlignment="1" applyProtection="1">
      <alignment horizontal="center" vertical="center" wrapText="1"/>
    </xf>
    <xf numFmtId="0" fontId="0" fillId="0" borderId="30" xfId="0" quotePrefix="1" applyFill="1" applyBorder="1" applyAlignment="1" applyProtection="1">
      <alignment vertical="center" wrapText="1"/>
    </xf>
    <xf numFmtId="2" fontId="0" fillId="0" borderId="0" xfId="0" applyNumberFormat="1" applyFill="1" applyBorder="1" applyAlignment="1" applyProtection="1">
      <alignment horizontal="left" vertical="center" wrapText="1"/>
    </xf>
    <xf numFmtId="0" fontId="0" fillId="0" borderId="0" xfId="0" applyFill="1" applyBorder="1" applyAlignment="1" applyProtection="1">
      <alignment vertical="center" wrapText="1"/>
    </xf>
    <xf numFmtId="0" fontId="0" fillId="0" borderId="3" xfId="0" applyFill="1" applyBorder="1" applyAlignment="1" applyProtection="1">
      <alignment vertical="center" wrapText="1"/>
    </xf>
    <xf numFmtId="0" fontId="0" fillId="0" borderId="31" xfId="0"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0" fillId="2" borderId="14" xfId="0" applyFill="1" applyBorder="1" applyAlignment="1" applyProtection="1">
      <alignment vertical="center" wrapText="1"/>
    </xf>
    <xf numFmtId="1" fontId="0" fillId="0" borderId="0" xfId="0" applyNumberFormat="1" applyFill="1" applyBorder="1" applyAlignment="1" applyProtection="1">
      <alignment horizontal="left" vertical="center" wrapText="1"/>
    </xf>
    <xf numFmtId="0" fontId="0" fillId="0" borderId="6" xfId="0" applyFill="1" applyBorder="1" applyAlignment="1" applyProtection="1">
      <alignment vertical="center" wrapText="1"/>
    </xf>
    <xf numFmtId="14" fontId="0" fillId="0" borderId="0" xfId="0" applyNumberFormat="1" applyFill="1" applyBorder="1" applyAlignment="1" applyProtection="1">
      <alignment horizontal="center" vertical="center"/>
    </xf>
    <xf numFmtId="22" fontId="0" fillId="0" borderId="0" xfId="0" applyNumberFormat="1" applyFill="1" applyBorder="1" applyAlignment="1" applyProtection="1">
      <alignment horizontal="center" vertical="center" wrapText="1"/>
    </xf>
    <xf numFmtId="0" fontId="7" fillId="0" borderId="0" xfId="3" applyFont="1" applyBorder="1" applyAlignment="1" applyProtection="1">
      <alignment vertical="center" wrapText="1"/>
    </xf>
    <xf numFmtId="0" fontId="2" fillId="0" borderId="0" xfId="3" applyFont="1" applyBorder="1" applyAlignment="1" applyProtection="1">
      <alignment horizontal="center" vertical="center"/>
    </xf>
    <xf numFmtId="0" fontId="2" fillId="7" borderId="2" xfId="3" applyFont="1" applyFill="1" applyBorder="1" applyAlignment="1" applyProtection="1">
      <alignment horizontal="left" vertical="center"/>
    </xf>
    <xf numFmtId="0" fontId="2" fillId="0" borderId="2" xfId="3" applyFont="1" applyBorder="1" applyAlignment="1" applyProtection="1">
      <alignment horizontal="center" vertical="center" wrapText="1"/>
    </xf>
    <xf numFmtId="0" fontId="23" fillId="0" borderId="0" xfId="0" applyNumberFormat="1" applyFont="1" applyAlignment="1" applyProtection="1">
      <alignment horizontal="center" vertical="center"/>
    </xf>
    <xf numFmtId="0" fontId="7" fillId="0" borderId="2" xfId="0" applyFont="1" applyBorder="1" applyAlignment="1" applyProtection="1">
      <alignment vertical="center"/>
    </xf>
    <xf numFmtId="0" fontId="0" fillId="0" borderId="2" xfId="0" applyBorder="1" applyAlignment="1" applyProtection="1">
      <alignment vertical="center"/>
    </xf>
    <xf numFmtId="0" fontId="7" fillId="0" borderId="2" xfId="3" applyFont="1" applyBorder="1" applyAlignment="1" applyProtection="1">
      <alignment horizontal="left" vertical="center" wrapText="1"/>
    </xf>
    <xf numFmtId="0" fontId="7" fillId="0" borderId="2" xfId="3" applyFont="1" applyBorder="1" applyAlignment="1" applyProtection="1">
      <alignment horizontal="center" vertical="center" wrapText="1"/>
    </xf>
    <xf numFmtId="1" fontId="7" fillId="0" borderId="2" xfId="3" applyNumberFormat="1" applyFont="1" applyBorder="1" applyAlignment="1" applyProtection="1">
      <alignment horizontal="center" vertical="center" wrapText="1"/>
    </xf>
    <xf numFmtId="0" fontId="0" fillId="0" borderId="2" xfId="0" applyBorder="1" applyAlignment="1" applyProtection="1">
      <alignment vertical="center" wrapText="1"/>
    </xf>
    <xf numFmtId="0" fontId="2" fillId="0" borderId="2" xfId="3" applyFont="1" applyBorder="1" applyAlignment="1" applyProtection="1">
      <alignment horizontal="left" vertical="center" wrapText="1"/>
    </xf>
    <xf numFmtId="1" fontId="2" fillId="0" borderId="2" xfId="3" applyNumberFormat="1" applyFont="1" applyBorder="1" applyAlignment="1" applyProtection="1">
      <alignment horizontal="center" vertical="center" wrapText="1"/>
    </xf>
    <xf numFmtId="0" fontId="2" fillId="0" borderId="2" xfId="0" applyFont="1" applyBorder="1" applyAlignment="1" applyProtection="1">
      <alignment vertical="top" wrapText="1"/>
    </xf>
    <xf numFmtId="0" fontId="0" fillId="0" borderId="2" xfId="0" applyBorder="1" applyAlignment="1" applyProtection="1">
      <alignment vertical="top" wrapText="1"/>
    </xf>
    <xf numFmtId="0" fontId="13" fillId="0" borderId="0" xfId="0" applyFont="1" applyAlignment="1" applyProtection="1">
      <alignment vertical="center"/>
    </xf>
    <xf numFmtId="0" fontId="14" fillId="0" borderId="0" xfId="0" applyFont="1" applyAlignment="1" applyProtection="1">
      <alignment horizontal="right" vertical="center" wrapText="1"/>
    </xf>
    <xf numFmtId="0" fontId="20" fillId="0" borderId="0" xfId="0" applyFont="1" applyAlignment="1" applyProtection="1">
      <alignment horizontal="center" vertical="center" wrapText="1"/>
    </xf>
    <xf numFmtId="0" fontId="13" fillId="0" borderId="0" xfId="0" applyFont="1" applyAlignment="1" applyProtection="1">
      <alignment vertical="center" wrapText="1"/>
    </xf>
    <xf numFmtId="0" fontId="0" fillId="0" borderId="0" xfId="0" applyProtection="1"/>
    <xf numFmtId="38" fontId="0" fillId="0" borderId="2" xfId="0" applyNumberFormat="1" applyBorder="1" applyProtection="1"/>
    <xf numFmtId="38" fontId="0" fillId="0" borderId="4" xfId="0" applyNumberFormat="1" applyBorder="1" applyProtection="1"/>
    <xf numFmtId="0" fontId="0" fillId="4" borderId="2" xfId="0" applyFill="1" applyBorder="1" applyProtection="1"/>
    <xf numFmtId="0" fontId="0" fillId="5" borderId="11" xfId="0" applyFill="1" applyBorder="1" applyProtection="1"/>
    <xf numFmtId="0" fontId="0" fillId="5" borderId="12" xfId="0" applyFill="1" applyBorder="1" applyProtection="1"/>
    <xf numFmtId="0" fontId="2" fillId="0" borderId="0" xfId="0" applyFont="1" applyBorder="1" applyAlignment="1" applyProtection="1">
      <alignment horizontal="center"/>
    </xf>
    <xf numFmtId="0" fontId="0" fillId="0" borderId="2" xfId="0" applyFill="1" applyBorder="1" applyProtection="1"/>
    <xf numFmtId="0" fontId="2" fillId="0" borderId="2" xfId="0" applyFont="1" applyBorder="1" applyProtection="1"/>
    <xf numFmtId="0" fontId="2" fillId="5" borderId="0" xfId="0" applyFont="1" applyFill="1" applyBorder="1" applyProtection="1"/>
    <xf numFmtId="38" fontId="2" fillId="0" borderId="12" xfId="0" applyNumberFormat="1" applyFont="1" applyBorder="1" applyProtection="1"/>
    <xf numFmtId="38" fontId="2" fillId="0" borderId="2" xfId="0" applyNumberFormat="1" applyFont="1" applyBorder="1" applyProtection="1"/>
    <xf numFmtId="3" fontId="0" fillId="0" borderId="0" xfId="0" applyNumberFormat="1" applyProtection="1"/>
    <xf numFmtId="0" fontId="2" fillId="0" borderId="2" xfId="0" applyFont="1" applyBorder="1" applyAlignment="1" applyProtection="1">
      <alignment horizontal="center"/>
    </xf>
    <xf numFmtId="0" fontId="2" fillId="0" borderId="11" xfId="0" applyFont="1" applyBorder="1" applyProtection="1"/>
    <xf numFmtId="38" fontId="2" fillId="5" borderId="0" xfId="0" applyNumberFormat="1" applyFont="1" applyFill="1" applyBorder="1" applyProtection="1"/>
    <xf numFmtId="0" fontId="0" fillId="2" borderId="2" xfId="0" applyFill="1" applyBorder="1" applyProtection="1">
      <protection locked="0"/>
    </xf>
    <xf numFmtId="0" fontId="0" fillId="2" borderId="4" xfId="0" applyFill="1" applyBorder="1" applyProtection="1">
      <protection locked="0"/>
    </xf>
    <xf numFmtId="3" fontId="0" fillId="2" borderId="2" xfId="0" applyNumberFormat="1" applyFill="1" applyBorder="1" applyProtection="1">
      <protection locked="0"/>
    </xf>
    <xf numFmtId="3" fontId="0" fillId="2" borderId="2" xfId="1" applyNumberFormat="1" applyFont="1" applyFill="1" applyBorder="1" applyProtection="1">
      <protection locked="0"/>
    </xf>
    <xf numFmtId="3" fontId="0" fillId="2" borderId="4" xfId="0" applyNumberFormat="1" applyFill="1" applyBorder="1" applyProtection="1">
      <protection locked="0"/>
    </xf>
    <xf numFmtId="38" fontId="0" fillId="2" borderId="2" xfId="0" applyNumberFormat="1" applyFill="1" applyBorder="1" applyProtection="1">
      <protection locked="0"/>
    </xf>
    <xf numFmtId="38" fontId="0" fillId="2" borderId="11" xfId="0" applyNumberFormat="1" applyFill="1" applyBorder="1" applyProtection="1">
      <protection locked="0"/>
    </xf>
    <xf numFmtId="38" fontId="0" fillId="2" borderId="4" xfId="0" applyNumberFormat="1" applyFill="1" applyBorder="1" applyProtection="1">
      <protection locked="0"/>
    </xf>
    <xf numFmtId="3" fontId="0" fillId="2" borderId="2" xfId="1" applyNumberFormat="1" applyFont="1" applyFill="1" applyBorder="1" applyAlignment="1" applyProtection="1">
      <alignment horizontal="right" vertical="center"/>
      <protection locked="0"/>
    </xf>
    <xf numFmtId="3" fontId="0" fillId="2" borderId="11" xfId="0" applyNumberFormat="1" applyFill="1" applyBorder="1" applyProtection="1">
      <protection locked="0"/>
    </xf>
    <xf numFmtId="2" fontId="7" fillId="0" borderId="0" xfId="0" applyNumberFormat="1" applyFont="1" applyAlignment="1" applyProtection="1">
      <alignment vertical="center" wrapText="1"/>
    </xf>
    <xf numFmtId="2" fontId="2" fillId="0" borderId="0" xfId="0" applyNumberFormat="1" applyFont="1" applyBorder="1" applyAlignment="1" applyProtection="1">
      <alignment vertical="center" wrapText="1"/>
    </xf>
    <xf numFmtId="2" fontId="7" fillId="0" borderId="0" xfId="0" applyNumberFormat="1" applyFont="1" applyBorder="1" applyAlignment="1" applyProtection="1">
      <alignment vertical="center" wrapText="1"/>
    </xf>
    <xf numFmtId="2" fontId="14" fillId="0" borderId="0" xfId="0" applyNumberFormat="1" applyFont="1" applyBorder="1" applyAlignment="1" applyProtection="1">
      <alignment horizontal="center" vertical="center"/>
    </xf>
    <xf numFmtId="0" fontId="2" fillId="0" borderId="0" xfId="0" applyNumberFormat="1" applyFont="1" applyAlignment="1" applyProtection="1">
      <alignment horizontal="right" vertical="center"/>
    </xf>
    <xf numFmtId="0" fontId="2" fillId="0" borderId="0" xfId="0" applyNumberFormat="1" applyFont="1" applyAlignment="1" applyProtection="1">
      <alignment horizontal="center" vertical="center"/>
    </xf>
    <xf numFmtId="2" fontId="10" fillId="0" borderId="0" xfId="0" applyNumberFormat="1" applyFont="1" applyBorder="1" applyAlignment="1" applyProtection="1">
      <alignment horizontal="center" vertical="top"/>
    </xf>
    <xf numFmtId="2" fontId="7" fillId="0" borderId="0" xfId="0" applyNumberFormat="1" applyFont="1" applyBorder="1" applyAlignment="1" applyProtection="1">
      <alignment vertical="center"/>
    </xf>
    <xf numFmtId="2" fontId="2" fillId="0" borderId="0" xfId="0" applyNumberFormat="1" applyFont="1" applyAlignment="1" applyProtection="1">
      <alignment horizontal="right" vertical="center"/>
    </xf>
    <xf numFmtId="2" fontId="2" fillId="0" borderId="0" xfId="0" applyNumberFormat="1" applyFont="1" applyAlignment="1" applyProtection="1">
      <alignment horizontal="center" vertical="center"/>
    </xf>
    <xf numFmtId="0" fontId="10" fillId="0" borderId="0" xfId="0" applyFont="1" applyBorder="1" applyAlignment="1" applyProtection="1">
      <alignment horizontal="center"/>
    </xf>
    <xf numFmtId="0" fontId="10" fillId="0" borderId="15" xfId="0" applyFont="1" applyBorder="1" applyAlignment="1" applyProtection="1">
      <alignment horizontal="center"/>
    </xf>
    <xf numFmtId="0" fontId="10" fillId="0" borderId="7" xfId="0" applyFont="1" applyBorder="1" applyAlignment="1" applyProtection="1">
      <alignment horizontal="center"/>
    </xf>
    <xf numFmtId="0" fontId="10" fillId="0" borderId="14" xfId="0" applyFont="1" applyBorder="1" applyAlignment="1" applyProtection="1">
      <alignment horizontal="center"/>
    </xf>
    <xf numFmtId="0" fontId="21" fillId="5" borderId="4" xfId="0" applyFont="1" applyFill="1" applyBorder="1" applyProtection="1"/>
    <xf numFmtId="0" fontId="10" fillId="0" borderId="16" xfId="0" applyFont="1" applyBorder="1" applyAlignment="1" applyProtection="1">
      <alignment horizontal="center"/>
    </xf>
    <xf numFmtId="0" fontId="21" fillId="5" borderId="9" xfId="0" applyFont="1" applyFill="1" applyBorder="1" applyProtection="1"/>
    <xf numFmtId="0" fontId="21" fillId="5" borderId="7" xfId="0" applyFont="1" applyFill="1" applyBorder="1" applyProtection="1"/>
    <xf numFmtId="0" fontId="10" fillId="0" borderId="8" xfId="0" applyFont="1" applyBorder="1" applyAlignment="1" applyProtection="1">
      <alignment horizontal="center"/>
    </xf>
    <xf numFmtId="0" fontId="22" fillId="5" borderId="4" xfId="0" applyFont="1" applyFill="1" applyBorder="1" applyProtection="1"/>
    <xf numFmtId="3" fontId="2" fillId="0" borderId="0" xfId="0" applyNumberFormat="1" applyFont="1" applyBorder="1" applyProtection="1"/>
    <xf numFmtId="0" fontId="22" fillId="5" borderId="0" xfId="0" applyFont="1" applyFill="1" applyBorder="1" applyProtection="1"/>
    <xf numFmtId="0" fontId="21" fillId="5" borderId="0" xfId="0" applyFont="1" applyFill="1" applyBorder="1" applyProtection="1"/>
    <xf numFmtId="0" fontId="0" fillId="2" borderId="12" xfId="0" applyFill="1" applyBorder="1" applyProtection="1">
      <protection locked="0"/>
    </xf>
    <xf numFmtId="4" fontId="7" fillId="2" borderId="1" xfId="0" applyNumberFormat="1" applyFont="1" applyFill="1" applyBorder="1" applyAlignment="1" applyProtection="1">
      <alignment vertical="top" wrapText="1"/>
      <protection locked="0"/>
    </xf>
    <xf numFmtId="0" fontId="0" fillId="0" borderId="0" xfId="0" applyAlignment="1" applyProtection="1">
      <alignment vertical="center"/>
    </xf>
    <xf numFmtId="14" fontId="4" fillId="0" borderId="0" xfId="0" applyNumberFormat="1" applyFont="1" applyAlignment="1" applyProtection="1">
      <alignment horizontal="right" vertical="center"/>
    </xf>
    <xf numFmtId="0" fontId="10" fillId="0" borderId="0" xfId="0" applyFont="1" applyAlignment="1" applyProtection="1">
      <alignment vertical="top"/>
    </xf>
    <xf numFmtId="0" fontId="11" fillId="0" borderId="0" xfId="0" applyFont="1" applyAlignment="1" applyProtection="1">
      <alignment horizontal="left" vertical="top"/>
    </xf>
    <xf numFmtId="0" fontId="7" fillId="0" borderId="0" xfId="0" quotePrefix="1" applyFont="1" applyAlignment="1" applyProtection="1">
      <alignment horizontal="center" vertical="top"/>
    </xf>
    <xf numFmtId="0" fontId="7" fillId="0" borderId="0" xfId="0" applyFont="1" applyAlignment="1" applyProtection="1">
      <alignment vertical="top"/>
    </xf>
    <xf numFmtId="0" fontId="7" fillId="0" borderId="0" xfId="0" quotePrefix="1" applyFont="1" applyAlignment="1" applyProtection="1">
      <alignment horizontal="left" vertical="top"/>
    </xf>
    <xf numFmtId="0" fontId="0" fillId="0" borderId="0" xfId="0" applyAlignment="1" applyProtection="1">
      <alignment vertical="top"/>
    </xf>
    <xf numFmtId="0" fontId="7" fillId="0" borderId="32" xfId="0" applyFont="1" applyBorder="1" applyAlignment="1" applyProtection="1">
      <alignment horizontal="center" vertical="top"/>
    </xf>
    <xf numFmtId="0" fontId="7" fillId="0" borderId="33" xfId="0" quotePrefix="1" applyFont="1" applyBorder="1" applyAlignment="1" applyProtection="1">
      <alignment horizontal="center" vertical="top"/>
    </xf>
    <xf numFmtId="0" fontId="7" fillId="0" borderId="33" xfId="0" applyFont="1" applyBorder="1" applyAlignment="1" applyProtection="1">
      <alignment horizontal="center" vertical="top"/>
    </xf>
    <xf numFmtId="0" fontId="7" fillId="0" borderId="34" xfId="0" quotePrefix="1" applyFont="1" applyBorder="1" applyAlignment="1" applyProtection="1">
      <alignment horizontal="center" vertical="top"/>
    </xf>
    <xf numFmtId="0" fontId="7" fillId="0" borderId="0" xfId="0" applyFont="1" applyAlignment="1" applyProtection="1">
      <alignment horizontal="center" vertical="top"/>
    </xf>
    <xf numFmtId="0" fontId="12" fillId="0" borderId="1" xfId="0" applyFont="1" applyBorder="1" applyAlignment="1" applyProtection="1">
      <alignment horizontal="left" vertical="top" wrapText="1"/>
    </xf>
    <xf numFmtId="6" fontId="12" fillId="0" borderId="35" xfId="0" applyNumberFormat="1" applyFont="1" applyFill="1" applyBorder="1" applyProtection="1"/>
    <xf numFmtId="44" fontId="12" fillId="5" borderId="10" xfId="2" applyFont="1" applyFill="1" applyBorder="1" applyAlignment="1" applyProtection="1">
      <alignment horizontal="right" vertical="top" wrapText="1"/>
    </xf>
    <xf numFmtId="6" fontId="12" fillId="5" borderId="36" xfId="0" applyNumberFormat="1" applyFont="1" applyFill="1" applyBorder="1" applyAlignment="1" applyProtection="1">
      <alignment horizontal="right" vertical="top" wrapText="1"/>
    </xf>
    <xf numFmtId="6" fontId="12" fillId="5" borderId="35" xfId="0" applyNumberFormat="1" applyFont="1" applyFill="1" applyBorder="1" applyAlignment="1" applyProtection="1">
      <alignment horizontal="right" vertical="top" wrapText="1"/>
    </xf>
    <xf numFmtId="0" fontId="12" fillId="0" borderId="0" xfId="0" applyFont="1" applyAlignment="1" applyProtection="1">
      <alignment vertical="top" wrapText="1"/>
    </xf>
    <xf numFmtId="0" fontId="12" fillId="0" borderId="0" xfId="0" applyFont="1" applyFill="1" applyBorder="1" applyAlignment="1" applyProtection="1">
      <alignment horizontal="right" vertical="top" wrapText="1"/>
    </xf>
    <xf numFmtId="0" fontId="12" fillId="0" borderId="0" xfId="0" applyFont="1" applyAlignment="1" applyProtection="1">
      <alignment horizontal="right" vertical="top" wrapText="1"/>
    </xf>
    <xf numFmtId="40" fontId="0" fillId="0" borderId="35" xfId="0" applyNumberFormat="1" applyFill="1" applyBorder="1" applyProtection="1"/>
    <xf numFmtId="0" fontId="12" fillId="5" borderId="10" xfId="0" applyFont="1" applyFill="1" applyBorder="1" applyAlignment="1" applyProtection="1">
      <alignment horizontal="right" vertical="top" wrapText="1"/>
    </xf>
    <xf numFmtId="0" fontId="12" fillId="5" borderId="36" xfId="0" applyFont="1" applyFill="1" applyBorder="1" applyAlignment="1" applyProtection="1">
      <alignment horizontal="right" vertical="top" wrapText="1"/>
    </xf>
    <xf numFmtId="0" fontId="12" fillId="5" borderId="35" xfId="0" applyFont="1" applyFill="1" applyBorder="1" applyAlignment="1" applyProtection="1">
      <alignment horizontal="right" vertical="top" wrapText="1"/>
    </xf>
    <xf numFmtId="0" fontId="12" fillId="0" borderId="1" xfId="0" applyFont="1" applyBorder="1" applyAlignment="1" applyProtection="1">
      <alignment vertical="top" wrapText="1"/>
    </xf>
    <xf numFmtId="6" fontId="12" fillId="0" borderId="1" xfId="0" applyNumberFormat="1" applyFont="1" applyBorder="1" applyAlignment="1" applyProtection="1">
      <alignment horizontal="right" vertical="top" wrapText="1"/>
    </xf>
    <xf numFmtId="6" fontId="12" fillId="0" borderId="0" xfId="0" applyNumberFormat="1" applyFont="1" applyAlignment="1" applyProtection="1">
      <alignment horizontal="right" vertical="top" wrapText="1"/>
    </xf>
    <xf numFmtId="6" fontId="12" fillId="5" borderId="32" xfId="0" applyNumberFormat="1" applyFont="1" applyFill="1" applyBorder="1" applyAlignment="1" applyProtection="1">
      <alignment horizontal="right" vertical="top" wrapText="1"/>
    </xf>
    <xf numFmtId="6" fontId="12" fillId="5" borderId="33" xfId="0" applyNumberFormat="1" applyFont="1" applyFill="1" applyBorder="1" applyAlignment="1" applyProtection="1">
      <alignment horizontal="right" vertical="top" wrapText="1"/>
    </xf>
    <xf numFmtId="6" fontId="12" fillId="5" borderId="34" xfId="0" applyNumberFormat="1" applyFont="1" applyFill="1" applyBorder="1" applyAlignment="1" applyProtection="1">
      <alignment horizontal="right" vertical="top" wrapText="1"/>
    </xf>
    <xf numFmtId="0" fontId="12" fillId="0" borderId="0" xfId="0" quotePrefix="1" applyFont="1" applyAlignment="1" applyProtection="1">
      <alignment vertical="top" wrapText="1"/>
    </xf>
    <xf numFmtId="6" fontId="12" fillId="0" borderId="35" xfId="0" applyNumberFormat="1" applyFont="1" applyBorder="1" applyAlignment="1" applyProtection="1">
      <alignment horizontal="right" vertical="top" wrapText="1"/>
    </xf>
    <xf numFmtId="6" fontId="12" fillId="0" borderId="36" xfId="0" applyNumberFormat="1" applyFont="1" applyFill="1" applyBorder="1" applyProtection="1"/>
    <xf numFmtId="6" fontId="12" fillId="5" borderId="10" xfId="0" applyNumberFormat="1" applyFont="1" applyFill="1" applyBorder="1" applyAlignment="1" applyProtection="1">
      <alignment horizontal="right" vertical="top" wrapText="1"/>
    </xf>
    <xf numFmtId="0" fontId="12" fillId="0" borderId="0" xfId="0" quotePrefix="1" applyFont="1" applyAlignment="1" applyProtection="1">
      <alignment horizontal="left" vertical="top" wrapText="1"/>
    </xf>
    <xf numFmtId="0" fontId="12" fillId="0" borderId="1" xfId="0" quotePrefix="1" applyFont="1" applyBorder="1" applyAlignment="1" applyProtection="1">
      <alignment horizontal="left" vertical="top" wrapText="1"/>
    </xf>
    <xf numFmtId="40" fontId="12" fillId="0" borderId="35" xfId="0" applyNumberFormat="1" applyFont="1" applyBorder="1" applyAlignment="1" applyProtection="1">
      <alignment horizontal="right" vertical="top" wrapText="1"/>
    </xf>
    <xf numFmtId="6" fontId="12" fillId="0" borderId="0" xfId="0" applyNumberFormat="1" applyFont="1" applyFill="1" applyAlignment="1" applyProtection="1">
      <alignment horizontal="right" vertical="top" wrapText="1"/>
    </xf>
    <xf numFmtId="38" fontId="12" fillId="0" borderId="0" xfId="0" applyNumberFormat="1" applyFont="1" applyAlignment="1" applyProtection="1">
      <alignment horizontal="right" vertical="top" wrapText="1"/>
    </xf>
    <xf numFmtId="0" fontId="13" fillId="0" borderId="1" xfId="0" applyFont="1" applyBorder="1" applyAlignment="1" applyProtection="1">
      <alignment vertical="top" wrapText="1"/>
    </xf>
    <xf numFmtId="6" fontId="13" fillId="0" borderId="35" xfId="0" applyNumberFormat="1" applyFont="1" applyBorder="1" applyAlignment="1" applyProtection="1">
      <alignment horizontal="right" vertical="top" wrapText="1"/>
    </xf>
    <xf numFmtId="6" fontId="13" fillId="0" borderId="1" xfId="0" applyNumberFormat="1" applyFont="1" applyBorder="1" applyAlignment="1" applyProtection="1">
      <alignment horizontal="right" vertical="top" wrapText="1"/>
    </xf>
    <xf numFmtId="4" fontId="0" fillId="0" borderId="2" xfId="0" applyNumberFormat="1" applyBorder="1" applyProtection="1"/>
    <xf numFmtId="4" fontId="0" fillId="0" borderId="2" xfId="0" applyNumberFormat="1" applyFill="1" applyBorder="1" applyProtection="1"/>
    <xf numFmtId="4" fontId="2" fillId="0" borderId="2" xfId="0" applyNumberFormat="1" applyFont="1" applyBorder="1" applyProtection="1"/>
    <xf numFmtId="3" fontId="0" fillId="0" borderId="2" xfId="0" applyNumberFormat="1" applyFill="1" applyBorder="1" applyProtection="1"/>
    <xf numFmtId="3" fontId="2" fillId="0" borderId="2" xfId="0" applyNumberFormat="1" applyFont="1" applyBorder="1" applyProtection="1"/>
    <xf numFmtId="3" fontId="0" fillId="0" borderId="11" xfId="0" applyNumberFormat="1" applyFill="1" applyBorder="1" applyProtection="1"/>
    <xf numFmtId="0" fontId="2" fillId="0" borderId="0" xfId="0" applyFont="1" applyAlignment="1" applyProtection="1">
      <alignment vertical="center"/>
    </xf>
    <xf numFmtId="10" fontId="0" fillId="0" borderId="0" xfId="0" applyNumberFormat="1" applyProtection="1"/>
    <xf numFmtId="0" fontId="4" fillId="0" borderId="0" xfId="0" applyFont="1" applyAlignment="1" applyProtection="1">
      <alignment vertical="center"/>
    </xf>
    <xf numFmtId="0" fontId="0" fillId="0" borderId="0" xfId="0" quotePrefix="1" applyProtection="1"/>
    <xf numFmtId="0" fontId="2" fillId="0" borderId="0" xfId="0" applyFont="1" applyProtection="1"/>
    <xf numFmtId="0" fontId="7" fillId="0" borderId="0" xfId="0" applyFont="1" applyAlignment="1" applyProtection="1">
      <alignment horizontal="left" vertical="top"/>
    </xf>
    <xf numFmtId="0" fontId="0" fillId="0" borderId="0" xfId="0" applyAlignment="1" applyProtection="1">
      <alignment horizontal="left"/>
    </xf>
    <xf numFmtId="2" fontId="0" fillId="0" borderId="0" xfId="0" applyNumberFormat="1" applyProtection="1"/>
    <xf numFmtId="6" fontId="0" fillId="0" borderId="0" xfId="0" applyNumberFormat="1" applyProtection="1"/>
    <xf numFmtId="0" fontId="10" fillId="0" borderId="0" xfId="0" applyFont="1" applyAlignment="1" applyProtection="1">
      <alignment horizontal="left" vertical="center"/>
    </xf>
    <xf numFmtId="0" fontId="4" fillId="4" borderId="0" xfId="0" applyFont="1" applyFill="1" applyBorder="1" applyAlignment="1" applyProtection="1">
      <alignment horizontal="right" vertical="center"/>
    </xf>
    <xf numFmtId="14" fontId="4" fillId="4" borderId="0" xfId="0" applyNumberFormat="1" applyFont="1" applyFill="1" applyBorder="1" applyAlignment="1" applyProtection="1">
      <alignment horizontal="right" vertical="center"/>
    </xf>
    <xf numFmtId="0" fontId="0" fillId="0" borderId="0" xfId="0" quotePrefix="1" applyAlignment="1" applyProtection="1">
      <alignment vertical="center"/>
    </xf>
    <xf numFmtId="2" fontId="0" fillId="0" borderId="0" xfId="0" applyNumberFormat="1" applyAlignment="1" applyProtection="1">
      <alignment vertical="center" wrapText="1"/>
    </xf>
    <xf numFmtId="0" fontId="0" fillId="0" borderId="0" xfId="0" applyNumberFormat="1" applyAlignment="1" applyProtection="1">
      <alignment horizontal="center" vertical="center"/>
    </xf>
    <xf numFmtId="38" fontId="7" fillId="0" borderId="0" xfId="0" applyNumberFormat="1" applyFont="1" applyAlignment="1" applyProtection="1">
      <alignment horizontal="right" vertical="top" wrapText="1"/>
    </xf>
    <xf numFmtId="2" fontId="0" fillId="0" borderId="0" xfId="0" applyNumberFormat="1" applyAlignment="1" applyProtection="1">
      <alignment vertical="top" wrapText="1"/>
    </xf>
    <xf numFmtId="2" fontId="0" fillId="0" borderId="33" xfId="0" quotePrefix="1" applyNumberFormat="1" applyBorder="1" applyAlignment="1" applyProtection="1">
      <alignment horizontal="center" vertical="top" wrapText="1"/>
    </xf>
    <xf numFmtId="2" fontId="7" fillId="0" borderId="33" xfId="0" applyNumberFormat="1" applyFont="1" applyBorder="1" applyAlignment="1" applyProtection="1">
      <alignment horizontal="center" vertical="top" wrapText="1"/>
    </xf>
    <xf numFmtId="2" fontId="0" fillId="0" borderId="34" xfId="0" quotePrefix="1" applyNumberFormat="1" applyBorder="1" applyAlignment="1" applyProtection="1">
      <alignment horizontal="center" vertical="top" wrapText="1"/>
    </xf>
    <xf numFmtId="2" fontId="7" fillId="0" borderId="34" xfId="0" quotePrefix="1" applyNumberFormat="1" applyFont="1" applyBorder="1" applyAlignment="1" applyProtection="1">
      <alignment horizontal="center" vertical="top" wrapText="1"/>
    </xf>
    <xf numFmtId="0" fontId="0" fillId="0" borderId="0" xfId="0" quotePrefix="1" applyAlignment="1" applyProtection="1">
      <alignment horizontal="center" vertical="top" wrapText="1"/>
    </xf>
    <xf numFmtId="2" fontId="2" fillId="0" borderId="1" xfId="0" applyNumberFormat="1" applyFont="1" applyBorder="1" applyAlignment="1" applyProtection="1">
      <alignment vertical="top" wrapText="1"/>
    </xf>
    <xf numFmtId="6" fontId="2" fillId="0" borderId="1" xfId="0" applyNumberFormat="1" applyFont="1" applyBorder="1" applyAlignment="1" applyProtection="1">
      <alignment horizontal="right" vertical="top" wrapText="1"/>
    </xf>
    <xf numFmtId="6" fontId="7" fillId="0" borderId="0" xfId="0" applyNumberFormat="1" applyFont="1" applyAlignment="1" applyProtection="1">
      <alignment horizontal="right" vertical="top" wrapText="1"/>
    </xf>
    <xf numFmtId="2" fontId="0" fillId="0" borderId="1" xfId="0" applyNumberFormat="1" applyBorder="1" applyAlignment="1" applyProtection="1">
      <alignment horizontal="left" vertical="top" wrapText="1"/>
    </xf>
    <xf numFmtId="6" fontId="7" fillId="0" borderId="1" xfId="0" applyNumberFormat="1" applyFont="1" applyBorder="1" applyAlignment="1" applyProtection="1">
      <alignment horizontal="right" vertical="top" wrapText="1"/>
    </xf>
    <xf numFmtId="2" fontId="0" fillId="0" borderId="0" xfId="0" applyNumberFormat="1" applyAlignment="1" applyProtection="1">
      <alignment horizontal="left" vertical="top" wrapText="1"/>
    </xf>
    <xf numFmtId="2" fontId="7" fillId="0" borderId="1" xfId="0" applyNumberFormat="1" applyFont="1" applyBorder="1" applyAlignment="1" applyProtection="1">
      <alignment vertical="top" wrapText="1"/>
    </xf>
    <xf numFmtId="2" fontId="7" fillId="0" borderId="0" xfId="0" applyNumberFormat="1" applyFont="1" applyBorder="1" applyAlignment="1" applyProtection="1">
      <alignment vertical="top" wrapText="1"/>
    </xf>
    <xf numFmtId="6" fontId="2" fillId="0" borderId="0" xfId="0" applyNumberFormat="1" applyFont="1" applyBorder="1" applyAlignment="1" applyProtection="1">
      <alignment horizontal="right" vertical="top" wrapText="1"/>
    </xf>
    <xf numFmtId="0" fontId="7" fillId="0" borderId="0" xfId="0" applyFont="1" applyAlignment="1" applyProtection="1">
      <alignment horizontal="center" vertical="top" wrapText="1"/>
    </xf>
    <xf numFmtId="0" fontId="7" fillId="0" borderId="0" xfId="0" applyFont="1" applyAlignment="1" applyProtection="1">
      <alignment vertical="top" wrapText="1"/>
    </xf>
    <xf numFmtId="0" fontId="7" fillId="0" borderId="0" xfId="0" quotePrefix="1" applyFont="1" applyAlignment="1" applyProtection="1">
      <alignment horizontal="center" vertical="top" wrapText="1"/>
    </xf>
    <xf numFmtId="0" fontId="7" fillId="0" borderId="1" xfId="0" applyFont="1" applyBorder="1" applyAlignment="1" applyProtection="1">
      <alignment horizontal="center" vertical="top" wrapText="1"/>
    </xf>
    <xf numFmtId="0" fontId="7" fillId="0" borderId="1" xfId="0" quotePrefix="1" applyFont="1" applyBorder="1" applyAlignment="1" applyProtection="1">
      <alignment horizontal="center" vertical="top" wrapText="1"/>
    </xf>
    <xf numFmtId="0" fontId="9" fillId="0" borderId="1" xfId="0" applyFont="1" applyBorder="1" applyAlignment="1" applyProtection="1">
      <alignment horizontal="center" vertical="top" wrapText="1"/>
    </xf>
    <xf numFmtId="0" fontId="7" fillId="0" borderId="1" xfId="0" applyFont="1" applyBorder="1" applyAlignment="1" applyProtection="1">
      <alignment horizontal="left" vertical="top" wrapText="1"/>
    </xf>
    <xf numFmtId="40" fontId="7" fillId="0" borderId="1" xfId="0" applyNumberFormat="1" applyFont="1" applyBorder="1" applyAlignment="1" applyProtection="1">
      <alignment horizontal="right" vertical="top" wrapText="1"/>
    </xf>
    <xf numFmtId="10" fontId="7" fillId="0" borderId="1" xfId="4" applyNumberFormat="1" applyFont="1" applyBorder="1" applyAlignment="1" applyProtection="1">
      <alignment horizontal="right" vertical="top" wrapText="1"/>
    </xf>
    <xf numFmtId="6" fontId="7" fillId="0" borderId="1" xfId="0" applyNumberFormat="1" applyFont="1" applyFill="1" applyBorder="1" applyAlignment="1" applyProtection="1">
      <alignment horizontal="right" vertical="top" wrapText="1"/>
    </xf>
    <xf numFmtId="168" fontId="7" fillId="0" borderId="1" xfId="0" applyNumberFormat="1" applyFont="1" applyBorder="1" applyAlignment="1" applyProtection="1">
      <alignment horizontal="right" vertical="top" wrapText="1"/>
    </xf>
    <xf numFmtId="0" fontId="7" fillId="0" borderId="0" xfId="0" applyFont="1" applyAlignment="1" applyProtection="1">
      <alignment horizontal="left" vertical="top" wrapText="1"/>
    </xf>
    <xf numFmtId="40" fontId="7" fillId="0" borderId="0" xfId="0" applyNumberFormat="1" applyFont="1" applyAlignment="1" applyProtection="1">
      <alignment horizontal="right" vertical="top" wrapText="1"/>
    </xf>
    <xf numFmtId="10" fontId="7" fillId="0" borderId="0" xfId="0" applyNumberFormat="1" applyFont="1" applyAlignment="1" applyProtection="1">
      <alignment horizontal="right" vertical="top" wrapText="1"/>
    </xf>
    <xf numFmtId="168" fontId="7" fillId="0" borderId="0" xfId="0" applyNumberFormat="1" applyFont="1" applyAlignment="1" applyProtection="1">
      <alignment horizontal="right" vertical="top" wrapText="1"/>
    </xf>
    <xf numFmtId="0" fontId="2" fillId="0" borderId="1" xfId="0" applyFont="1" applyBorder="1" applyAlignment="1" applyProtection="1">
      <alignment horizontal="left" vertical="top" wrapText="1"/>
    </xf>
    <xf numFmtId="40" fontId="2" fillId="0" borderId="1" xfId="0" applyNumberFormat="1" applyFont="1" applyBorder="1" applyAlignment="1" applyProtection="1">
      <alignment horizontal="right" vertical="top" wrapText="1"/>
    </xf>
    <xf numFmtId="10" fontId="2" fillId="0" borderId="1" xfId="4" applyNumberFormat="1" applyFont="1" applyBorder="1" applyAlignment="1" applyProtection="1">
      <alignment horizontal="right" vertical="top" wrapText="1"/>
    </xf>
    <xf numFmtId="6" fontId="2" fillId="5" borderId="1" xfId="0" applyNumberFormat="1" applyFont="1" applyFill="1" applyBorder="1" applyAlignment="1" applyProtection="1">
      <alignment horizontal="right" vertical="top" wrapText="1"/>
    </xf>
    <xf numFmtId="168" fontId="2" fillId="0" borderId="1" xfId="0" applyNumberFormat="1" applyFont="1" applyBorder="1" applyAlignment="1" applyProtection="1">
      <alignment horizontal="right" vertical="top" wrapText="1"/>
    </xf>
    <xf numFmtId="38" fontId="2" fillId="5" borderId="1" xfId="0" applyNumberFormat="1" applyFont="1" applyFill="1" applyBorder="1" applyAlignment="1" applyProtection="1">
      <alignment horizontal="right" vertical="top" wrapText="1"/>
    </xf>
    <xf numFmtId="2" fontId="0" fillId="0" borderId="0" xfId="0" applyNumberFormat="1" applyAlignment="1" applyProtection="1">
      <alignment horizontal="center" vertical="center"/>
    </xf>
    <xf numFmtId="5" fontId="2" fillId="0" borderId="1" xfId="0" applyNumberFormat="1" applyFont="1" applyBorder="1" applyAlignment="1" applyProtection="1">
      <alignment horizontal="right" vertical="top" wrapText="1"/>
    </xf>
    <xf numFmtId="41" fontId="0" fillId="0" borderId="0" xfId="0" applyNumberFormat="1" applyAlignment="1" applyProtection="1">
      <alignment horizontal="right" vertical="top" wrapText="1"/>
    </xf>
    <xf numFmtId="5" fontId="0" fillId="0" borderId="1" xfId="0" applyNumberFormat="1" applyBorder="1" applyAlignment="1" applyProtection="1">
      <alignment horizontal="right" vertical="top" wrapText="1"/>
    </xf>
    <xf numFmtId="2" fontId="2" fillId="0" borderId="0" xfId="0" applyNumberFormat="1" applyFont="1" applyAlignment="1" applyProtection="1">
      <alignment vertical="top" wrapText="1"/>
    </xf>
    <xf numFmtId="0" fontId="7" fillId="0" borderId="0" xfId="0" applyNumberFormat="1" applyFont="1" applyAlignment="1" applyProtection="1">
      <alignment vertical="center"/>
    </xf>
    <xf numFmtId="2" fontId="10" fillId="0" borderId="0" xfId="0" applyNumberFormat="1" applyFont="1" applyBorder="1" applyAlignment="1" applyProtection="1">
      <alignment horizontal="center" vertical="center"/>
    </xf>
    <xf numFmtId="2" fontId="2" fillId="0" borderId="0" xfId="0" applyNumberFormat="1" applyFont="1" applyAlignment="1" applyProtection="1">
      <alignment horizontal="center" vertical="center" wrapText="1"/>
    </xf>
    <xf numFmtId="1" fontId="10" fillId="0" borderId="0" xfId="0" applyNumberFormat="1" applyFont="1" applyAlignment="1" applyProtection="1">
      <alignment vertical="top" wrapText="1"/>
    </xf>
    <xf numFmtId="0" fontId="2" fillId="0" borderId="0" xfId="0" applyFont="1" applyFill="1" applyBorder="1" applyAlignment="1" applyProtection="1">
      <alignment horizontal="center" vertical="center" wrapText="1"/>
    </xf>
    <xf numFmtId="1" fontId="7" fillId="0" borderId="0" xfId="0" applyNumberFormat="1" applyFont="1" applyAlignment="1" applyProtection="1">
      <alignment vertical="top" wrapText="1"/>
    </xf>
    <xf numFmtId="2" fontId="7" fillId="0" borderId="0" xfId="0" applyNumberFormat="1" applyFont="1" applyAlignment="1" applyProtection="1">
      <alignment vertical="top" wrapText="1"/>
    </xf>
    <xf numFmtId="2" fontId="14" fillId="0" borderId="0" xfId="0" applyNumberFormat="1" applyFont="1" applyBorder="1" applyAlignment="1" applyProtection="1">
      <alignment vertical="top"/>
    </xf>
    <xf numFmtId="2" fontId="7" fillId="0" borderId="0" xfId="0" applyNumberFormat="1" applyFont="1" applyBorder="1" applyAlignment="1" applyProtection="1">
      <alignment horizontal="center" vertical="center"/>
    </xf>
    <xf numFmtId="2" fontId="7" fillId="0" borderId="0" xfId="0" quotePrefix="1" applyNumberFormat="1" applyFont="1" applyBorder="1" applyAlignment="1" applyProtection="1">
      <alignment vertical="center" wrapText="1"/>
    </xf>
    <xf numFmtId="8" fontId="0" fillId="0" borderId="0" xfId="0" applyNumberFormat="1" applyBorder="1" applyAlignment="1" applyProtection="1">
      <alignment horizontal="right"/>
    </xf>
    <xf numFmtId="6" fontId="0" fillId="0" borderId="0" xfId="0" applyNumberFormat="1" applyBorder="1" applyAlignment="1" applyProtection="1">
      <alignment vertical="center"/>
    </xf>
    <xf numFmtId="2" fontId="7" fillId="0" borderId="0" xfId="0" quotePrefix="1" applyNumberFormat="1" applyFont="1" applyBorder="1" applyAlignment="1" applyProtection="1">
      <alignment vertical="top" wrapText="1"/>
    </xf>
    <xf numFmtId="2" fontId="0" fillId="0" borderId="0" xfId="0" applyNumberFormat="1" applyBorder="1" applyProtection="1"/>
    <xf numFmtId="4" fontId="0" fillId="0" borderId="0" xfId="0" applyNumberFormat="1" applyBorder="1" applyAlignment="1" applyProtection="1">
      <alignment vertical="center"/>
    </xf>
    <xf numFmtId="166" fontId="7" fillId="0" borderId="0" xfId="0" applyNumberFormat="1" applyFont="1" applyBorder="1" applyAlignment="1" applyProtection="1">
      <alignment vertical="center" wrapText="1"/>
    </xf>
    <xf numFmtId="6" fontId="0" fillId="0" borderId="0" xfId="0" applyNumberFormat="1" applyBorder="1" applyProtection="1"/>
    <xf numFmtId="2" fontId="7" fillId="0" borderId="0" xfId="0" applyNumberFormat="1" applyFont="1" applyBorder="1" applyAlignment="1" applyProtection="1">
      <alignment vertical="top"/>
    </xf>
    <xf numFmtId="166" fontId="0" fillId="0" borderId="0" xfId="0" applyNumberFormat="1" applyBorder="1" applyAlignment="1" applyProtection="1">
      <alignment vertical="center"/>
    </xf>
    <xf numFmtId="10" fontId="7" fillId="0" borderId="0" xfId="0" applyNumberFormat="1" applyFont="1" applyBorder="1" applyAlignment="1" applyProtection="1">
      <alignment vertical="top" wrapText="1"/>
    </xf>
    <xf numFmtId="2" fontId="7" fillId="0" borderId="0" xfId="0" quotePrefix="1" applyNumberFormat="1" applyFont="1" applyAlignment="1" applyProtection="1">
      <alignment horizontal="left" vertical="top" wrapText="1"/>
    </xf>
    <xf numFmtId="0" fontId="7" fillId="0" borderId="33" xfId="0" quotePrefix="1" applyNumberFormat="1" applyFont="1" applyBorder="1" applyAlignment="1" applyProtection="1">
      <alignment horizontal="center" vertical="top" wrapText="1"/>
    </xf>
    <xf numFmtId="0" fontId="7" fillId="0" borderId="33" xfId="0" applyNumberFormat="1" applyFont="1" applyBorder="1" applyAlignment="1" applyProtection="1">
      <alignment horizontal="center" vertical="top" wrapText="1"/>
    </xf>
    <xf numFmtId="4" fontId="7" fillId="0" borderId="0" xfId="0" applyNumberFormat="1" applyFont="1" applyBorder="1" applyAlignment="1" applyProtection="1">
      <alignment vertical="top" wrapText="1"/>
    </xf>
    <xf numFmtId="0" fontId="7" fillId="0" borderId="34" xfId="0" quotePrefix="1" applyNumberFormat="1" applyFont="1" applyBorder="1" applyAlignment="1" applyProtection="1">
      <alignment horizontal="center" vertical="top" wrapText="1"/>
    </xf>
    <xf numFmtId="4" fontId="7" fillId="0" borderId="0" xfId="0" applyNumberFormat="1" applyFont="1" applyBorder="1" applyAlignment="1" applyProtection="1">
      <alignment vertical="center"/>
    </xf>
    <xf numFmtId="166" fontId="7" fillId="0" borderId="0" xfId="0" applyNumberFormat="1" applyFont="1" applyBorder="1" applyAlignment="1" applyProtection="1">
      <alignment vertical="center"/>
    </xf>
    <xf numFmtId="167" fontId="7" fillId="0" borderId="0" xfId="0" applyNumberFormat="1" applyFont="1" applyAlignment="1" applyProtection="1">
      <alignment horizontal="center" vertical="top" wrapText="1"/>
    </xf>
    <xf numFmtId="166" fontId="7" fillId="0" borderId="0" xfId="0" applyNumberFormat="1" applyFont="1" applyBorder="1" applyAlignment="1" applyProtection="1">
      <alignment vertical="top" wrapText="1"/>
    </xf>
    <xf numFmtId="37" fontId="0" fillId="0" borderId="0" xfId="0" applyNumberFormat="1" applyFill="1" applyBorder="1" applyProtection="1"/>
    <xf numFmtId="41" fontId="7" fillId="0" borderId="0" xfId="0" applyNumberFormat="1" applyFont="1" applyBorder="1" applyAlignment="1" applyProtection="1">
      <alignment vertical="top" wrapText="1"/>
    </xf>
    <xf numFmtId="166" fontId="0" fillId="0" borderId="0" xfId="0" applyNumberFormat="1" applyBorder="1" applyProtection="1"/>
    <xf numFmtId="2" fontId="7" fillId="0" borderId="1" xfId="0" applyNumberFormat="1" applyFont="1" applyBorder="1" applyAlignment="1" applyProtection="1">
      <alignment horizontal="left" vertical="top"/>
    </xf>
    <xf numFmtId="2" fontId="7" fillId="0" borderId="0" xfId="0" applyNumberFormat="1" applyFont="1" applyBorder="1" applyAlignment="1" applyProtection="1">
      <alignment horizontal="left" vertical="top"/>
    </xf>
    <xf numFmtId="37" fontId="7" fillId="0" borderId="0" xfId="0" applyNumberFormat="1" applyFont="1" applyFill="1" applyBorder="1" applyAlignment="1" applyProtection="1">
      <alignment vertical="top"/>
    </xf>
    <xf numFmtId="41" fontId="7" fillId="0" borderId="0" xfId="0" applyNumberFormat="1" applyFont="1" applyBorder="1" applyAlignment="1" applyProtection="1">
      <alignment vertical="top"/>
    </xf>
    <xf numFmtId="4" fontId="0" fillId="0" borderId="0" xfId="0" applyNumberFormat="1" applyBorder="1" applyProtection="1"/>
    <xf numFmtId="2" fontId="7" fillId="0" borderId="1" xfId="0" quotePrefix="1" applyNumberFormat="1" applyFont="1" applyBorder="1" applyAlignment="1" applyProtection="1">
      <alignment vertical="top" wrapText="1"/>
    </xf>
    <xf numFmtId="41" fontId="0" fillId="0" borderId="0" xfId="0" applyNumberFormat="1" applyFill="1" applyBorder="1" applyAlignment="1" applyProtection="1">
      <alignment vertical="center"/>
    </xf>
    <xf numFmtId="166" fontId="7" fillId="0" borderId="0" xfId="0" applyNumberFormat="1" applyFont="1" applyBorder="1" applyAlignment="1" applyProtection="1"/>
    <xf numFmtId="41" fontId="7" fillId="0" borderId="0" xfId="0" applyNumberFormat="1" applyFont="1" applyFill="1" applyBorder="1" applyAlignment="1" applyProtection="1">
      <alignment vertical="top" wrapText="1"/>
    </xf>
    <xf numFmtId="38" fontId="2" fillId="0" borderId="1" xfId="0" applyNumberFormat="1" applyFont="1" applyBorder="1" applyAlignment="1" applyProtection="1">
      <alignment vertical="top" wrapText="1"/>
    </xf>
    <xf numFmtId="41" fontId="7" fillId="0" borderId="0" xfId="0" applyNumberFormat="1" applyFont="1" applyAlignment="1" applyProtection="1">
      <alignment vertical="top" wrapText="1"/>
    </xf>
    <xf numFmtId="2" fontId="2" fillId="0" borderId="1" xfId="0" applyNumberFormat="1" applyFont="1" applyBorder="1" applyAlignment="1" applyProtection="1">
      <alignment horizontal="center" vertical="top" wrapText="1"/>
    </xf>
    <xf numFmtId="41" fontId="2" fillId="0" borderId="1" xfId="0" applyNumberFormat="1" applyFont="1" applyBorder="1" applyAlignment="1" applyProtection="1">
      <alignment horizontal="center" wrapText="1"/>
    </xf>
    <xf numFmtId="2" fontId="7" fillId="0" borderId="0" xfId="0" quotePrefix="1" applyNumberFormat="1" applyFont="1" applyBorder="1" applyAlignment="1" applyProtection="1">
      <alignment vertical="top"/>
    </xf>
    <xf numFmtId="2" fontId="7" fillId="0" borderId="0" xfId="0" quotePrefix="1" applyNumberFormat="1" applyFont="1" applyBorder="1" applyAlignment="1" applyProtection="1">
      <alignment vertical="center"/>
    </xf>
    <xf numFmtId="2" fontId="7" fillId="0" borderId="0" xfId="0" applyNumberFormat="1" applyFont="1" applyAlignment="1" applyProtection="1">
      <alignment vertical="top"/>
    </xf>
    <xf numFmtId="3" fontId="7" fillId="2" borderId="1" xfId="0" applyNumberFormat="1" applyFont="1" applyFill="1" applyBorder="1" applyAlignment="1" applyProtection="1">
      <alignment vertical="top" wrapText="1"/>
      <protection locked="0"/>
    </xf>
    <xf numFmtId="2" fontId="0" fillId="0" borderId="0" xfId="0" applyNumberFormat="1" applyAlignment="1" applyProtection="1">
      <alignment vertical="center"/>
    </xf>
    <xf numFmtId="10" fontId="0" fillId="0" borderId="0" xfId="0" applyNumberFormat="1" applyAlignment="1" applyProtection="1">
      <alignment vertical="center" wrapText="1"/>
    </xf>
    <xf numFmtId="1" fontId="24" fillId="0" borderId="0" xfId="0" applyNumberFormat="1" applyFont="1" applyAlignment="1" applyProtection="1">
      <alignment horizontal="left"/>
    </xf>
    <xf numFmtId="2" fontId="24" fillId="0" borderId="0" xfId="0" applyNumberFormat="1" applyFont="1" applyAlignment="1" applyProtection="1">
      <alignment vertical="center" wrapText="1"/>
    </xf>
    <xf numFmtId="22" fontId="23" fillId="0" borderId="0" xfId="0" applyNumberFormat="1" applyFont="1" applyAlignment="1" applyProtection="1">
      <alignment horizontal="center" vertical="center"/>
    </xf>
    <xf numFmtId="2" fontId="0" fillId="0" borderId="33" xfId="0" applyNumberFormat="1" applyBorder="1" applyAlignment="1" applyProtection="1">
      <alignment horizontal="center" vertical="top" wrapText="1"/>
    </xf>
    <xf numFmtId="2" fontId="0" fillId="0" borderId="1" xfId="0" applyNumberFormat="1" applyBorder="1" applyAlignment="1" applyProtection="1">
      <alignment vertical="top" wrapText="1"/>
    </xf>
    <xf numFmtId="38" fontId="0" fillId="0" borderId="1" xfId="0" applyNumberFormat="1" applyFill="1" applyBorder="1" applyAlignment="1" applyProtection="1">
      <alignment horizontal="right" vertical="top" wrapText="1"/>
    </xf>
    <xf numFmtId="38" fontId="0" fillId="0" borderId="0" xfId="0" applyNumberFormat="1" applyFill="1" applyAlignment="1" applyProtection="1">
      <alignment horizontal="right" vertical="top" wrapText="1"/>
    </xf>
    <xf numFmtId="0" fontId="0" fillId="0" borderId="0" xfId="0" quotePrefix="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top" wrapText="1"/>
    </xf>
    <xf numFmtId="0" fontId="10" fillId="0" borderId="0" xfId="0" applyFont="1" applyAlignment="1" applyProtection="1">
      <alignment vertical="top" wrapText="1"/>
    </xf>
    <xf numFmtId="0" fontId="7" fillId="0" borderId="4" xfId="0" applyFont="1" applyBorder="1" applyAlignment="1" applyProtection="1">
      <alignment horizontal="center" vertical="top"/>
    </xf>
    <xf numFmtId="0" fontId="0" fillId="0" borderId="9" xfId="0" quotePrefix="1" applyBorder="1" applyAlignment="1" applyProtection="1">
      <alignment horizontal="center" vertical="top" wrapText="1"/>
    </xf>
    <xf numFmtId="2" fontId="0" fillId="0" borderId="9" xfId="0" applyNumberFormat="1" applyBorder="1" applyAlignment="1" applyProtection="1">
      <alignment horizontal="center" vertical="top" wrapText="1"/>
    </xf>
    <xf numFmtId="0" fontId="0" fillId="0" borderId="7" xfId="0" quotePrefix="1" applyBorder="1" applyAlignment="1" applyProtection="1">
      <alignment horizontal="center" vertical="top" wrapText="1"/>
    </xf>
    <xf numFmtId="2" fontId="0" fillId="0" borderId="7" xfId="0" quotePrefix="1" applyNumberFormat="1" applyBorder="1" applyAlignment="1" applyProtection="1">
      <alignment horizontal="center" vertical="top" wrapText="1"/>
    </xf>
    <xf numFmtId="0" fontId="0" fillId="0" borderId="2" xfId="0" applyBorder="1" applyAlignment="1" applyProtection="1">
      <alignment horizontal="left" vertical="top" wrapText="1"/>
    </xf>
    <xf numFmtId="40" fontId="0" fillId="0" borderId="2" xfId="0" applyNumberFormat="1" applyFill="1" applyBorder="1" applyProtection="1"/>
    <xf numFmtId="40" fontId="7" fillId="5" borderId="11" xfId="0" applyNumberFormat="1" applyFont="1" applyFill="1" applyBorder="1" applyAlignment="1" applyProtection="1">
      <alignment horizontal="right" vertical="top" wrapText="1"/>
    </xf>
    <xf numFmtId="40" fontId="7" fillId="5" borderId="17" xfId="0" applyNumberFormat="1" applyFont="1" applyFill="1" applyBorder="1" applyAlignment="1" applyProtection="1">
      <alignment horizontal="right" vertical="top" wrapText="1"/>
    </xf>
    <xf numFmtId="40" fontId="7" fillId="5" borderId="12" xfId="0" applyNumberFormat="1" applyFont="1" applyFill="1" applyBorder="1" applyAlignment="1" applyProtection="1">
      <alignment horizontal="right" vertical="top" wrapText="1"/>
    </xf>
    <xf numFmtId="1" fontId="7" fillId="0" borderId="0" xfId="0" applyNumberFormat="1" applyFont="1" applyFill="1" applyBorder="1" applyAlignment="1" applyProtection="1">
      <alignment horizontal="right" vertical="top" wrapText="1"/>
    </xf>
    <xf numFmtId="1" fontId="7" fillId="0" borderId="0" xfId="0" quotePrefix="1" applyNumberFormat="1" applyFont="1" applyFill="1" applyBorder="1" applyAlignment="1" applyProtection="1">
      <alignment horizontal="center" vertical="top" wrapText="1"/>
    </xf>
    <xf numFmtId="38" fontId="7" fillId="0" borderId="2" xfId="0" applyNumberFormat="1" applyFont="1" applyBorder="1" applyAlignment="1" applyProtection="1">
      <alignment vertical="top" wrapText="1"/>
    </xf>
    <xf numFmtId="1" fontId="7" fillId="5" borderId="17" xfId="0" applyNumberFormat="1" applyFont="1" applyFill="1" applyBorder="1" applyAlignment="1" applyProtection="1">
      <alignment horizontal="right" vertical="top" wrapText="1"/>
    </xf>
    <xf numFmtId="1" fontId="7" fillId="5" borderId="12" xfId="0" applyNumberFormat="1" applyFont="1" applyFill="1" applyBorder="1" applyAlignment="1" applyProtection="1">
      <alignment horizontal="right" vertical="top" wrapText="1"/>
    </xf>
    <xf numFmtId="1" fontId="7" fillId="0" borderId="0" xfId="0" applyNumberFormat="1" applyFont="1" applyAlignment="1" applyProtection="1">
      <alignment horizontal="right" vertical="top" wrapText="1"/>
    </xf>
    <xf numFmtId="165" fontId="7" fillId="0" borderId="2" xfId="0" applyNumberFormat="1" applyFont="1" applyBorder="1" applyAlignment="1" applyProtection="1">
      <alignment horizontal="right" vertical="top" wrapText="1"/>
    </xf>
    <xf numFmtId="0" fontId="0" fillId="0" borderId="0" xfId="0" applyAlignment="1" applyProtection="1">
      <alignment horizontal="left" vertical="top" wrapText="1"/>
    </xf>
    <xf numFmtId="6" fontId="7" fillId="0" borderId="2" xfId="0" applyNumberFormat="1" applyFont="1" applyBorder="1" applyAlignment="1" applyProtection="1">
      <alignment horizontal="right" vertical="top" wrapText="1"/>
    </xf>
    <xf numFmtId="40" fontId="7" fillId="0" borderId="2" xfId="0" applyNumberFormat="1" applyFont="1" applyBorder="1" applyAlignment="1" applyProtection="1">
      <alignment horizontal="right" vertical="top" wrapText="1"/>
    </xf>
    <xf numFmtId="38" fontId="7" fillId="0" borderId="2" xfId="0" applyNumberFormat="1" applyFont="1" applyBorder="1" applyAlignment="1" applyProtection="1">
      <alignment horizontal="right" vertical="top" wrapText="1"/>
    </xf>
    <xf numFmtId="165" fontId="7" fillId="0" borderId="2" xfId="0" applyNumberFormat="1" applyFont="1" applyFill="1" applyBorder="1" applyAlignment="1" applyProtection="1">
      <alignment horizontal="right" vertical="top" wrapText="1"/>
    </xf>
    <xf numFmtId="0" fontId="0" fillId="0" borderId="0" xfId="0" quotePrefix="1" applyAlignment="1" applyProtection="1">
      <alignment vertical="top"/>
    </xf>
    <xf numFmtId="1" fontId="7" fillId="0" borderId="0" xfId="0" applyNumberFormat="1" applyFont="1" applyBorder="1" applyAlignment="1" applyProtection="1">
      <alignment vertical="top" wrapText="1"/>
    </xf>
    <xf numFmtId="0" fontId="7" fillId="0" borderId="2" xfId="0" applyFont="1" applyBorder="1" applyAlignment="1" applyProtection="1">
      <alignment vertical="top" wrapText="1"/>
    </xf>
    <xf numFmtId="6" fontId="7" fillId="5" borderId="37" xfId="0" applyNumberFormat="1" applyFont="1" applyFill="1" applyBorder="1" applyAlignment="1" applyProtection="1">
      <alignment horizontal="right" vertical="top" wrapText="1"/>
    </xf>
    <xf numFmtId="6" fontId="7" fillId="5" borderId="38" xfId="0" applyNumberFormat="1" applyFont="1" applyFill="1" applyBorder="1" applyAlignment="1" applyProtection="1">
      <alignment horizontal="right" vertical="top" wrapText="1"/>
    </xf>
    <xf numFmtId="6" fontId="7" fillId="0" borderId="11" xfId="0" applyNumberFormat="1" applyFont="1" applyBorder="1" applyAlignment="1" applyProtection="1">
      <alignment horizontal="right" vertical="top" wrapText="1"/>
    </xf>
    <xf numFmtId="6" fontId="7" fillId="5" borderId="39" xfId="0" applyNumberFormat="1" applyFont="1" applyFill="1" applyBorder="1" applyAlignment="1" applyProtection="1">
      <alignment horizontal="right" vertical="top" wrapText="1"/>
    </xf>
    <xf numFmtId="6" fontId="7" fillId="5" borderId="0" xfId="0" applyNumberFormat="1" applyFont="1" applyFill="1" applyBorder="1" applyAlignment="1" applyProtection="1">
      <alignment horizontal="right" vertical="top" wrapText="1"/>
    </xf>
    <xf numFmtId="6" fontId="7" fillId="5" borderId="40" xfId="0" applyNumberFormat="1" applyFont="1" applyFill="1" applyBorder="1" applyAlignment="1" applyProtection="1">
      <alignment horizontal="right" vertical="top" wrapText="1"/>
    </xf>
    <xf numFmtId="40" fontId="7" fillId="0" borderId="11" xfId="0" applyNumberFormat="1" applyFont="1" applyBorder="1" applyAlignment="1" applyProtection="1">
      <alignment horizontal="right" vertical="top" wrapText="1"/>
    </xf>
    <xf numFmtId="40" fontId="7" fillId="5" borderId="39" xfId="0" applyNumberFormat="1" applyFont="1" applyFill="1" applyBorder="1" applyAlignment="1" applyProtection="1">
      <alignment horizontal="right" vertical="top" wrapText="1"/>
    </xf>
    <xf numFmtId="40" fontId="7" fillId="5" borderId="0" xfId="0" applyNumberFormat="1" applyFont="1" applyFill="1" applyBorder="1" applyAlignment="1" applyProtection="1">
      <alignment horizontal="right" vertical="top" wrapText="1"/>
    </xf>
    <xf numFmtId="40" fontId="7" fillId="5" borderId="40" xfId="0" applyNumberFormat="1" applyFont="1" applyFill="1" applyBorder="1" applyAlignment="1" applyProtection="1">
      <alignment horizontal="right" vertical="top" wrapText="1"/>
    </xf>
    <xf numFmtId="38" fontId="7" fillId="0" borderId="11" xfId="0" applyNumberFormat="1" applyFont="1" applyBorder="1" applyAlignment="1" applyProtection="1">
      <alignment horizontal="right" vertical="top" wrapText="1"/>
    </xf>
    <xf numFmtId="165" fontId="7" fillId="0" borderId="11" xfId="0" applyNumberFormat="1" applyFont="1" applyFill="1" applyBorder="1" applyAlignment="1" applyProtection="1">
      <alignment horizontal="right" vertical="top" wrapText="1"/>
    </xf>
    <xf numFmtId="165" fontId="7" fillId="5" borderId="41" xfId="0" applyNumberFormat="1" applyFont="1" applyFill="1" applyBorder="1" applyAlignment="1" applyProtection="1">
      <alignment horizontal="right" vertical="top" wrapText="1"/>
    </xf>
    <xf numFmtId="165" fontId="7" fillId="5" borderId="42" xfId="0" applyNumberFormat="1" applyFont="1" applyFill="1" applyBorder="1" applyAlignment="1" applyProtection="1">
      <alignment horizontal="right" vertical="top" wrapText="1"/>
    </xf>
    <xf numFmtId="165" fontId="7" fillId="5" borderId="43" xfId="0" applyNumberFormat="1" applyFont="1" applyFill="1" applyBorder="1" applyAlignment="1" applyProtection="1">
      <alignment horizontal="right" vertical="top" wrapText="1"/>
    </xf>
    <xf numFmtId="165" fontId="7" fillId="0" borderId="0" xfId="0" applyNumberFormat="1" applyFont="1" applyAlignment="1" applyProtection="1">
      <alignment vertical="top" wrapText="1"/>
    </xf>
    <xf numFmtId="165" fontId="2" fillId="0" borderId="2" xfId="0" applyNumberFormat="1" applyFont="1" applyBorder="1" applyAlignment="1" applyProtection="1">
      <alignment horizontal="right" vertical="top" wrapText="1"/>
    </xf>
    <xf numFmtId="0" fontId="0" fillId="0" borderId="11" xfId="0" applyBorder="1" applyAlignment="1" applyProtection="1">
      <alignment vertical="top" wrapText="1"/>
    </xf>
    <xf numFmtId="0" fontId="10" fillId="0" borderId="0" xfId="0" applyFont="1" applyProtection="1"/>
    <xf numFmtId="0" fontId="0" fillId="0" borderId="9" xfId="0" applyBorder="1" applyAlignment="1" applyProtection="1">
      <alignment horizontal="center"/>
    </xf>
    <xf numFmtId="2" fontId="0" fillId="0" borderId="2" xfId="0" applyNumberFormat="1" applyBorder="1" applyProtection="1"/>
    <xf numFmtId="0" fontId="2" fillId="0" borderId="4" xfId="0" applyFont="1" applyBorder="1" applyAlignment="1" applyProtection="1">
      <alignment horizontal="center"/>
    </xf>
    <xf numFmtId="40" fontId="0" fillId="0" borderId="2" xfId="1" applyNumberFormat="1" applyFont="1" applyBorder="1" applyProtection="1"/>
    <xf numFmtId="0" fontId="21" fillId="5" borderId="3" xfId="0" applyFont="1" applyFill="1" applyBorder="1" applyProtection="1"/>
    <xf numFmtId="0" fontId="21" fillId="5" borderId="25" xfId="0" applyFont="1" applyFill="1" applyBorder="1" applyProtection="1"/>
    <xf numFmtId="0" fontId="21" fillId="5" borderId="14" xfId="0" applyFont="1" applyFill="1" applyBorder="1" applyProtection="1"/>
    <xf numFmtId="40" fontId="0" fillId="0" borderId="0" xfId="1" applyNumberFormat="1" applyFont="1" applyProtection="1"/>
    <xf numFmtId="0" fontId="21" fillId="5" borderId="15" xfId="0" applyFont="1" applyFill="1" applyBorder="1" applyProtection="1"/>
    <xf numFmtId="0" fontId="21" fillId="5" borderId="6" xfId="0" applyFont="1" applyFill="1" applyBorder="1" applyProtection="1"/>
    <xf numFmtId="0" fontId="21" fillId="5" borderId="16" xfId="0" applyFont="1" applyFill="1" applyBorder="1" applyProtection="1"/>
    <xf numFmtId="40" fontId="0" fillId="0" borderId="2" xfId="0" applyNumberFormat="1" applyBorder="1" applyProtection="1"/>
    <xf numFmtId="43" fontId="0" fillId="0" borderId="0" xfId="0" applyNumberFormat="1" applyProtection="1"/>
    <xf numFmtId="0" fontId="0" fillId="2" borderId="8" xfId="0" quotePrefix="1" applyFill="1" applyBorder="1" applyAlignment="1" applyProtection="1">
      <alignment horizontal="left"/>
      <protection locked="0"/>
    </xf>
    <xf numFmtId="0" fontId="0" fillId="2" borderId="11" xfId="0" quotePrefix="1" applyFill="1" applyBorder="1" applyAlignment="1" applyProtection="1">
      <alignment horizontal="left"/>
      <protection locked="0"/>
    </xf>
    <xf numFmtId="4" fontId="0" fillId="2" borderId="12" xfId="0" quotePrefix="1" applyNumberFormat="1" applyFill="1" applyBorder="1" applyAlignment="1" applyProtection="1">
      <alignment horizontal="right"/>
      <protection locked="0"/>
    </xf>
    <xf numFmtId="4" fontId="0" fillId="2" borderId="2" xfId="0" quotePrefix="1" applyNumberFormat="1" applyFill="1" applyBorder="1" applyAlignment="1" applyProtection="1">
      <alignment horizontal="right"/>
      <protection locked="0"/>
    </xf>
    <xf numFmtId="2" fontId="0" fillId="0" borderId="9" xfId="0" quotePrefix="1" applyNumberFormat="1" applyBorder="1" applyAlignment="1" applyProtection="1">
      <alignment horizontal="center" vertical="top" wrapText="1"/>
    </xf>
    <xf numFmtId="2" fontId="7" fillId="0" borderId="9" xfId="0" applyNumberFormat="1" applyFont="1" applyBorder="1" applyAlignment="1" applyProtection="1">
      <alignment horizontal="center" vertical="top" wrapText="1"/>
    </xf>
    <xf numFmtId="2" fontId="7" fillId="0" borderId="7" xfId="0" quotePrefix="1" applyNumberFormat="1" applyFont="1" applyBorder="1" applyAlignment="1" applyProtection="1">
      <alignment horizontal="center" vertical="top" wrapText="1"/>
    </xf>
    <xf numFmtId="2" fontId="0" fillId="0" borderId="2" xfId="0" applyNumberFormat="1" applyBorder="1" applyAlignment="1" applyProtection="1">
      <alignment horizontal="left" vertical="top" wrapText="1"/>
    </xf>
    <xf numFmtId="40" fontId="0" fillId="5" borderId="11" xfId="0" applyNumberFormat="1" applyFill="1" applyBorder="1" applyAlignment="1" applyProtection="1">
      <alignment horizontal="right" vertical="top" wrapText="1"/>
    </xf>
    <xf numFmtId="40" fontId="0" fillId="5" borderId="17" xfId="0" applyNumberFormat="1" applyFill="1" applyBorder="1" applyAlignment="1" applyProtection="1">
      <alignment horizontal="right" vertical="top" wrapText="1"/>
    </xf>
    <xf numFmtId="40" fontId="0" fillId="5" borderId="12" xfId="0" applyNumberFormat="1" applyFill="1" applyBorder="1" applyAlignment="1" applyProtection="1">
      <alignment horizontal="right" vertical="top" wrapText="1"/>
    </xf>
    <xf numFmtId="2" fontId="0" fillId="0" borderId="0" xfId="0" quotePrefix="1" applyNumberFormat="1" applyAlignment="1" applyProtection="1">
      <alignment horizontal="left" vertical="top" wrapText="1"/>
    </xf>
    <xf numFmtId="40" fontId="0" fillId="0" borderId="0" xfId="0" applyNumberFormat="1" applyAlignment="1" applyProtection="1">
      <alignment horizontal="right" vertical="top" wrapText="1"/>
    </xf>
    <xf numFmtId="40" fontId="0" fillId="5" borderId="2" xfId="0" applyNumberFormat="1" applyFill="1" applyBorder="1" applyAlignment="1" applyProtection="1">
      <alignment horizontal="right" vertical="top" wrapText="1"/>
    </xf>
    <xf numFmtId="40" fontId="0" fillId="0" borderId="2" xfId="0" applyNumberFormat="1" applyBorder="1" applyAlignment="1" applyProtection="1">
      <alignment horizontal="right" vertical="top" wrapText="1"/>
    </xf>
    <xf numFmtId="2" fontId="7" fillId="0" borderId="2" xfId="0" applyNumberFormat="1" applyFont="1" applyBorder="1" applyAlignment="1" applyProtection="1">
      <alignment vertical="top" wrapText="1"/>
    </xf>
    <xf numFmtId="6" fontId="0" fillId="0" borderId="7" xfId="0" applyNumberFormat="1" applyBorder="1" applyAlignment="1" applyProtection="1">
      <alignment horizontal="right" vertical="top" wrapText="1"/>
    </xf>
    <xf numFmtId="6" fontId="0" fillId="0" borderId="2" xfId="0" applyNumberFormat="1" applyBorder="1" applyAlignment="1" applyProtection="1">
      <alignment horizontal="right" vertical="top" wrapText="1"/>
    </xf>
    <xf numFmtId="2" fontId="0" fillId="0" borderId="2" xfId="0" applyNumberFormat="1" applyBorder="1" applyAlignment="1" applyProtection="1">
      <alignment vertical="top" wrapText="1"/>
    </xf>
    <xf numFmtId="6" fontId="7" fillId="5" borderId="5" xfId="0" applyNumberFormat="1" applyFont="1" applyFill="1" applyBorder="1" applyAlignment="1" applyProtection="1">
      <alignment horizontal="right" vertical="top" wrapText="1"/>
    </xf>
    <xf numFmtId="6" fontId="7" fillId="5" borderId="3" xfId="0" applyNumberFormat="1" applyFont="1" applyFill="1" applyBorder="1" applyAlignment="1" applyProtection="1">
      <alignment horizontal="right" vertical="top" wrapText="1"/>
    </xf>
    <xf numFmtId="6" fontId="7" fillId="5" borderId="25" xfId="0" applyNumberFormat="1" applyFont="1" applyFill="1" applyBorder="1" applyAlignment="1" applyProtection="1">
      <alignment horizontal="right" vertical="top" wrapText="1"/>
    </xf>
    <xf numFmtId="6" fontId="0" fillId="0" borderId="11" xfId="0" applyNumberFormat="1" applyBorder="1" applyAlignment="1" applyProtection="1">
      <alignment horizontal="right" vertical="top" wrapText="1"/>
    </xf>
    <xf numFmtId="6" fontId="0" fillId="5" borderId="15" xfId="0" applyNumberFormat="1" applyFill="1" applyBorder="1" applyAlignment="1" applyProtection="1">
      <alignment horizontal="right" vertical="top" wrapText="1"/>
    </xf>
    <xf numFmtId="6" fontId="0" fillId="5" borderId="0" xfId="0" applyNumberFormat="1" applyFill="1" applyBorder="1" applyAlignment="1" applyProtection="1">
      <alignment horizontal="right" vertical="top" wrapText="1"/>
    </xf>
    <xf numFmtId="6" fontId="0" fillId="5" borderId="14" xfId="0" applyNumberFormat="1" applyFill="1" applyBorder="1" applyAlignment="1" applyProtection="1">
      <alignment horizontal="right" vertical="top" wrapText="1"/>
    </xf>
    <xf numFmtId="40" fontId="0" fillId="0" borderId="11" xfId="0" applyNumberFormat="1" applyBorder="1" applyAlignment="1" applyProtection="1">
      <alignment horizontal="right" vertical="top" wrapText="1"/>
    </xf>
    <xf numFmtId="40" fontId="0" fillId="5" borderId="8" xfId="0" applyNumberFormat="1" applyFill="1" applyBorder="1" applyAlignment="1" applyProtection="1">
      <alignment horizontal="right" vertical="top" wrapText="1"/>
    </xf>
    <xf numFmtId="40" fontId="0" fillId="5" borderId="6" xfId="0" applyNumberFormat="1" applyFill="1" applyBorder="1" applyAlignment="1" applyProtection="1">
      <alignment horizontal="right" vertical="top" wrapText="1"/>
    </xf>
    <xf numFmtId="40" fontId="0" fillId="5" borderId="16" xfId="0" applyNumberFormat="1" applyFill="1" applyBorder="1" applyAlignment="1" applyProtection="1">
      <alignment horizontal="right" vertical="top" wrapText="1"/>
    </xf>
    <xf numFmtId="2" fontId="0" fillId="0" borderId="0" xfId="0" applyNumberFormat="1" applyAlignment="1" applyProtection="1">
      <alignment horizontal="right" vertical="top" wrapText="1"/>
    </xf>
    <xf numFmtId="2" fontId="2" fillId="0" borderId="2" xfId="0" applyNumberFormat="1" applyFont="1" applyBorder="1" applyAlignment="1" applyProtection="1">
      <alignment vertical="top" wrapText="1"/>
    </xf>
    <xf numFmtId="40" fontId="2" fillId="0" borderId="2" xfId="0" applyNumberFormat="1" applyFont="1" applyBorder="1" applyAlignment="1" applyProtection="1">
      <alignment horizontal="right" vertical="top" wrapText="1"/>
    </xf>
    <xf numFmtId="2" fontId="11" fillId="0" borderId="0" xfId="0" applyNumberFormat="1" applyFont="1" applyAlignment="1" applyProtection="1">
      <alignment horizontal="center" vertical="top" wrapText="1"/>
    </xf>
    <xf numFmtId="2" fontId="4" fillId="0" borderId="0" xfId="0" applyNumberFormat="1" applyFont="1" applyAlignment="1" applyProtection="1">
      <alignment vertical="top" wrapText="1"/>
    </xf>
    <xf numFmtId="2" fontId="10" fillId="0" borderId="0" xfId="0" applyNumberFormat="1" applyFont="1" applyAlignment="1" applyProtection="1">
      <alignment horizontal="center" vertical="top" wrapText="1"/>
    </xf>
    <xf numFmtId="2" fontId="10" fillId="0" borderId="0" xfId="0" applyNumberFormat="1" applyFont="1" applyAlignment="1" applyProtection="1">
      <alignment vertical="top" wrapText="1"/>
    </xf>
    <xf numFmtId="2" fontId="0" fillId="0" borderId="0" xfId="0" applyNumberFormat="1" applyAlignment="1" applyProtection="1">
      <alignment horizontal="center" vertical="top" wrapText="1"/>
    </xf>
    <xf numFmtId="2" fontId="0" fillId="0" borderId="0" xfId="0" quotePrefix="1" applyNumberFormat="1" applyAlignment="1" applyProtection="1">
      <alignment horizontal="center" vertical="top" wrapText="1"/>
    </xf>
    <xf numFmtId="2" fontId="1" fillId="0" borderId="0" xfId="4" applyNumberFormat="1" applyAlignment="1" applyProtection="1">
      <alignment vertical="top" wrapText="1"/>
    </xf>
    <xf numFmtId="16" fontId="4" fillId="0" borderId="0" xfId="0" applyNumberFormat="1" applyFont="1" applyAlignment="1" applyProtection="1">
      <alignment horizontal="left" vertical="center" wrapText="1"/>
    </xf>
    <xf numFmtId="0" fontId="7" fillId="0" borderId="0" xfId="0" applyFont="1" applyAlignment="1" applyProtection="1">
      <alignment vertical="center" wrapText="1"/>
    </xf>
    <xf numFmtId="0" fontId="10" fillId="0" borderId="0" xfId="0" applyFont="1" applyAlignment="1" applyProtection="1">
      <alignment horizontal="left" vertical="center" wrapText="1"/>
    </xf>
    <xf numFmtId="0" fontId="17" fillId="0" borderId="32" xfId="0" applyFont="1" applyBorder="1" applyAlignment="1" applyProtection="1">
      <alignment horizontal="left" vertical="center"/>
    </xf>
    <xf numFmtId="0" fontId="2" fillId="0" borderId="0" xfId="0" applyFont="1" applyBorder="1" applyAlignment="1" applyProtection="1">
      <alignment horizontal="center" vertical="center" wrapText="1"/>
    </xf>
    <xf numFmtId="0" fontId="7" fillId="0" borderId="33" xfId="0" quotePrefix="1" applyFont="1" applyBorder="1" applyAlignment="1" applyProtection="1">
      <alignment horizontal="left" vertical="center"/>
    </xf>
    <xf numFmtId="0" fontId="7" fillId="0" borderId="34" xfId="0" quotePrefix="1" applyFont="1" applyBorder="1" applyAlignment="1" applyProtection="1">
      <alignment horizontal="left" vertical="center"/>
    </xf>
    <xf numFmtId="0" fontId="2"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4" fillId="0" borderId="1" xfId="0" applyFont="1" applyBorder="1" applyAlignment="1" applyProtection="1">
      <alignment horizontal="center" vertical="center" wrapText="1"/>
    </xf>
    <xf numFmtId="14" fontId="7" fillId="0" borderId="0" xfId="0" quotePrefix="1" applyNumberFormat="1" applyFont="1" applyAlignment="1" applyProtection="1">
      <alignment horizontal="center" vertical="center" wrapText="1"/>
    </xf>
    <xf numFmtId="0" fontId="7" fillId="0" borderId="0" xfId="0" applyFont="1" applyAlignment="1" applyProtection="1">
      <alignment horizontal="center" vertical="center" wrapText="1"/>
    </xf>
    <xf numFmtId="0" fontId="7" fillId="0" borderId="0" xfId="0" quotePrefix="1" applyFont="1" applyAlignment="1" applyProtection="1">
      <alignment vertical="center" wrapText="1"/>
    </xf>
    <xf numFmtId="0" fontId="9" fillId="0" borderId="0" xfId="0" applyFont="1" applyAlignment="1" applyProtection="1">
      <alignment vertical="top" wrapText="1"/>
    </xf>
    <xf numFmtId="0" fontId="9"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Alignment="1" applyProtection="1">
      <alignment vertical="center" wrapText="1"/>
    </xf>
    <xf numFmtId="0" fontId="2" fillId="0" borderId="39" xfId="0" applyFont="1" applyBorder="1" applyAlignment="1" applyProtection="1">
      <alignment horizontal="center" vertical="center" wrapText="1"/>
    </xf>
    <xf numFmtId="0" fontId="7" fillId="0" borderId="40" xfId="0" applyFont="1" applyBorder="1" applyAlignment="1" applyProtection="1">
      <alignment horizontal="left" vertical="center" wrapText="1"/>
    </xf>
    <xf numFmtId="0" fontId="7" fillId="0" borderId="40" xfId="0" applyFont="1" applyBorder="1" applyAlignment="1" applyProtection="1">
      <alignment vertical="center" wrapText="1"/>
    </xf>
    <xf numFmtId="0" fontId="2" fillId="0" borderId="39" xfId="0" applyFont="1" applyBorder="1" applyAlignment="1" applyProtection="1">
      <alignment horizontal="center" vertical="top" wrapText="1"/>
    </xf>
    <xf numFmtId="0" fontId="7" fillId="0" borderId="40" xfId="0" applyFont="1" applyBorder="1" applyAlignment="1" applyProtection="1">
      <alignment vertical="top" wrapText="1"/>
    </xf>
    <xf numFmtId="0" fontId="9" fillId="0" borderId="40" xfId="0" applyFont="1" applyBorder="1" applyAlignment="1" applyProtection="1">
      <alignment horizontal="left" vertical="center" wrapText="1"/>
    </xf>
    <xf numFmtId="168" fontId="12" fillId="0" borderId="35" xfId="0" applyNumberFormat="1" applyFont="1" applyFill="1" applyBorder="1" applyProtection="1"/>
    <xf numFmtId="168" fontId="12" fillId="0" borderId="1" xfId="0" applyNumberFormat="1" applyFont="1" applyFill="1" applyBorder="1" applyAlignment="1" applyProtection="1">
      <alignment horizontal="right" vertical="top" wrapText="1"/>
    </xf>
    <xf numFmtId="0" fontId="12" fillId="0" borderId="34" xfId="0" quotePrefix="1" applyFont="1" applyFill="1" applyBorder="1" applyAlignment="1" applyProtection="1">
      <alignment vertical="top" wrapText="1"/>
    </xf>
    <xf numFmtId="0" fontId="12" fillId="0" borderId="1" xfId="0" quotePrefix="1" applyFont="1" applyFill="1" applyBorder="1" applyAlignment="1" applyProtection="1">
      <alignment vertical="top" wrapText="1"/>
    </xf>
    <xf numFmtId="168" fontId="12" fillId="0" borderId="35" xfId="0" applyNumberFormat="1" applyFont="1" applyBorder="1" applyAlignment="1" applyProtection="1">
      <alignment horizontal="right" vertical="top" wrapText="1"/>
    </xf>
    <xf numFmtId="168" fontId="12" fillId="0" borderId="1" xfId="0" applyNumberFormat="1" applyFont="1" applyBorder="1" applyAlignment="1" applyProtection="1">
      <alignment horizontal="right" vertical="top" wrapText="1"/>
    </xf>
    <xf numFmtId="0" fontId="12" fillId="0" borderId="41" xfId="0" quotePrefix="1" applyFont="1" applyFill="1" applyBorder="1" applyAlignment="1" applyProtection="1">
      <alignment vertical="top" wrapText="1"/>
    </xf>
    <xf numFmtId="0" fontId="12" fillId="0" borderId="10" xfId="0" quotePrefix="1" applyFont="1" applyFill="1" applyBorder="1" applyAlignment="1" applyProtection="1">
      <alignment vertical="top" wrapText="1"/>
    </xf>
    <xf numFmtId="168" fontId="13" fillId="0" borderId="35" xfId="0" applyNumberFormat="1" applyFont="1" applyBorder="1" applyAlignment="1" applyProtection="1">
      <alignment horizontal="right" vertical="top" wrapText="1"/>
    </xf>
    <xf numFmtId="168" fontId="13" fillId="0" borderId="1" xfId="0" applyNumberFormat="1" applyFont="1" applyBorder="1" applyAlignment="1" applyProtection="1">
      <alignment horizontal="right" vertical="top" wrapText="1"/>
    </xf>
    <xf numFmtId="0" fontId="0" fillId="0" borderId="12" xfId="0" applyFill="1" applyBorder="1" applyAlignment="1" applyProtection="1">
      <alignment horizontal="center" vertical="center" wrapText="1"/>
    </xf>
    <xf numFmtId="0" fontId="8" fillId="0" borderId="12" xfId="0" applyFont="1" applyFill="1" applyBorder="1" applyAlignment="1" applyProtection="1">
      <alignment vertical="center" wrapText="1"/>
    </xf>
    <xf numFmtId="1" fontId="2" fillId="0" borderId="11" xfId="0" applyNumberFormat="1" applyFont="1" applyFill="1" applyBorder="1" applyAlignment="1" applyProtection="1">
      <alignment horizontal="left" vertical="center" wrapText="1"/>
    </xf>
    <xf numFmtId="2" fontId="2" fillId="0" borderId="11" xfId="0" applyNumberFormat="1" applyFont="1" applyFill="1" applyBorder="1" applyAlignment="1" applyProtection="1">
      <alignment horizontal="left" vertical="center" wrapText="1"/>
    </xf>
    <xf numFmtId="6" fontId="12" fillId="0" borderId="1" xfId="0" applyNumberFormat="1" applyFont="1" applyFill="1" applyBorder="1" applyAlignment="1" applyProtection="1">
      <alignment horizontal="right" vertical="top" wrapText="1"/>
    </xf>
    <xf numFmtId="6" fontId="0" fillId="0" borderId="1" xfId="0" applyNumberFormat="1" applyFill="1" applyBorder="1" applyAlignment="1" applyProtection="1">
      <alignment horizontal="right" vertical="top" wrapText="1"/>
    </xf>
    <xf numFmtId="2" fontId="7" fillId="5" borderId="2" xfId="0" applyNumberFormat="1" applyFont="1" applyFill="1" applyBorder="1" applyAlignment="1">
      <alignment horizontal="left" vertical="top" wrapText="1"/>
    </xf>
    <xf numFmtId="0" fontId="13" fillId="5" borderId="11" xfId="0" applyFont="1" applyFill="1" applyBorder="1" applyAlignment="1">
      <alignment vertical="top" wrapText="1"/>
    </xf>
    <xf numFmtId="0" fontId="13" fillId="5" borderId="2" xfId="0" applyFont="1" applyFill="1" applyBorder="1" applyAlignment="1">
      <alignment horizontal="left" vertical="top" wrapText="1"/>
    </xf>
    <xf numFmtId="4" fontId="2" fillId="0" borderId="11" xfId="0" applyNumberFormat="1" applyFont="1" applyFill="1" applyBorder="1" applyAlignment="1">
      <alignment horizontal="right" vertical="top" wrapText="1"/>
    </xf>
    <xf numFmtId="38" fontId="7" fillId="2" borderId="1" xfId="0" applyNumberFormat="1" applyFont="1" applyFill="1" applyBorder="1" applyAlignment="1" applyProtection="1">
      <alignment vertical="top"/>
      <protection locked="0"/>
    </xf>
    <xf numFmtId="3" fontId="0" fillId="2" borderId="17" xfId="0" applyNumberFormat="1" applyFill="1" applyBorder="1" applyProtection="1">
      <protection locked="0"/>
    </xf>
    <xf numFmtId="3" fontId="0" fillId="2" borderId="12" xfId="0" applyNumberFormat="1" applyFill="1" applyBorder="1" applyProtection="1">
      <protection locked="0"/>
    </xf>
    <xf numFmtId="38" fontId="0" fillId="2" borderId="7" xfId="0" applyNumberFormat="1" applyFill="1" applyBorder="1" applyProtection="1">
      <protection locked="0"/>
    </xf>
    <xf numFmtId="38" fontId="0" fillId="5" borderId="5" xfId="0" applyNumberFormat="1" applyFill="1" applyBorder="1" applyProtection="1"/>
    <xf numFmtId="38" fontId="0" fillId="5" borderId="25" xfId="0" applyNumberFormat="1" applyFill="1" applyBorder="1" applyProtection="1"/>
    <xf numFmtId="38" fontId="0" fillId="5" borderId="16" xfId="0" applyNumberFormat="1" applyFill="1" applyBorder="1" applyProtection="1"/>
    <xf numFmtId="38" fontId="0" fillId="5" borderId="8" xfId="0" applyNumberFormat="1" applyFill="1" applyBorder="1" applyProtection="1"/>
    <xf numFmtId="41" fontId="0" fillId="0" borderId="0" xfId="0" applyNumberFormat="1" applyFill="1" applyBorder="1" applyProtection="1"/>
    <xf numFmtId="41" fontId="7" fillId="0" borderId="0" xfId="0" applyNumberFormat="1" applyFont="1" applyFill="1" applyBorder="1" applyAlignment="1" applyProtection="1">
      <alignment vertical="top"/>
    </xf>
    <xf numFmtId="168" fontId="7" fillId="0" borderId="2" xfId="0" quotePrefix="1" applyNumberFormat="1" applyFont="1" applyBorder="1"/>
    <xf numFmtId="168" fontId="7" fillId="0" borderId="2" xfId="0" applyNumberFormat="1" applyFont="1" applyBorder="1"/>
    <xf numFmtId="168" fontId="7" fillId="0" borderId="1" xfId="0" applyNumberFormat="1" applyFont="1" applyFill="1" applyBorder="1" applyAlignment="1" applyProtection="1">
      <alignment vertical="top" wrapText="1"/>
    </xf>
    <xf numFmtId="168" fontId="0" fillId="0" borderId="35" xfId="0" applyNumberFormat="1" applyFill="1" applyBorder="1" applyProtection="1"/>
    <xf numFmtId="168" fontId="7" fillId="0" borderId="35" xfId="0" applyNumberFormat="1" applyFont="1" applyFill="1" applyBorder="1" applyAlignment="1" applyProtection="1">
      <alignment vertical="top"/>
    </xf>
    <xf numFmtId="168" fontId="0" fillId="0" borderId="35" xfId="0" applyNumberFormat="1" applyFill="1" applyBorder="1" applyAlignment="1" applyProtection="1">
      <alignment vertical="center"/>
    </xf>
    <xf numFmtId="168" fontId="2" fillId="0" borderId="35" xfId="0" applyNumberFormat="1" applyFont="1" applyBorder="1" applyAlignment="1" applyProtection="1">
      <alignment vertical="top" wrapText="1"/>
    </xf>
    <xf numFmtId="168" fontId="0" fillId="2" borderId="1" xfId="0" applyNumberFormat="1" applyFill="1" applyBorder="1" applyProtection="1">
      <protection locked="0"/>
    </xf>
    <xf numFmtId="168" fontId="7" fillId="2" borderId="1" xfId="0" applyNumberFormat="1" applyFont="1" applyFill="1" applyBorder="1" applyAlignment="1" applyProtection="1">
      <alignment vertical="top" wrapText="1"/>
      <protection locked="0"/>
    </xf>
    <xf numFmtId="168" fontId="7" fillId="2" borderId="1" xfId="0" applyNumberFormat="1" applyFont="1" applyFill="1" applyBorder="1" applyAlignment="1" applyProtection="1">
      <alignment vertical="top"/>
      <protection locked="0"/>
    </xf>
    <xf numFmtId="168" fontId="0" fillId="2" borderId="1" xfId="0" applyNumberFormat="1" applyFill="1" applyBorder="1" applyAlignment="1" applyProtection="1">
      <alignment vertical="center"/>
      <protection locked="0"/>
    </xf>
    <xf numFmtId="0" fontId="29" fillId="0" borderId="0" xfId="0" applyFont="1" applyBorder="1" applyAlignment="1">
      <alignment vertical="distributed" wrapText="1"/>
    </xf>
    <xf numFmtId="0" fontId="18" fillId="0" borderId="0" xfId="0" applyFont="1" applyFill="1" applyBorder="1" applyAlignment="1" applyProtection="1">
      <alignment vertical="center"/>
    </xf>
    <xf numFmtId="0" fontId="2" fillId="0" borderId="0" xfId="0" applyFont="1" applyAlignment="1" applyProtection="1">
      <alignment horizontal="center"/>
    </xf>
    <xf numFmtId="0" fontId="13" fillId="0" borderId="4" xfId="0" applyFont="1" applyBorder="1" applyAlignment="1">
      <alignment horizontal="center" wrapText="1"/>
    </xf>
    <xf numFmtId="2" fontId="1" fillId="0" borderId="2" xfId="0" applyNumberFormat="1" applyFont="1" applyBorder="1" applyAlignment="1">
      <alignment horizontal="left" vertical="top" wrapText="1"/>
    </xf>
    <xf numFmtId="4" fontId="7" fillId="0" borderId="2" xfId="1" applyNumberFormat="1" applyFont="1" applyFill="1" applyBorder="1" applyAlignment="1">
      <alignment horizontal="right" wrapText="1"/>
    </xf>
    <xf numFmtId="4" fontId="7" fillId="0" borderId="2" xfId="0" applyNumberFormat="1" applyFont="1" applyFill="1" applyBorder="1" applyAlignment="1">
      <alignment horizontal="right" wrapText="1"/>
    </xf>
    <xf numFmtId="4" fontId="2" fillId="0" borderId="2" xfId="0" applyNumberFormat="1" applyFont="1" applyFill="1" applyBorder="1" applyAlignment="1">
      <alignment horizontal="right" vertical="top" wrapText="1"/>
    </xf>
    <xf numFmtId="164" fontId="7" fillId="0" borderId="2" xfId="0" applyNumberFormat="1" applyFont="1" applyBorder="1" applyAlignment="1">
      <alignment vertical="top" wrapText="1"/>
    </xf>
    <xf numFmtId="164" fontId="7" fillId="0" borderId="0" xfId="0" applyNumberFormat="1" applyFont="1" applyAlignment="1">
      <alignment vertical="top" wrapText="1"/>
    </xf>
    <xf numFmtId="164" fontId="2" fillId="0" borderId="2" xfId="0" applyNumberFormat="1" applyFont="1" applyFill="1" applyBorder="1" applyAlignment="1">
      <alignment horizontal="right" vertical="top" wrapText="1"/>
    </xf>
    <xf numFmtId="0" fontId="1" fillId="0" borderId="2" xfId="0" applyFont="1" applyBorder="1"/>
    <xf numFmtId="0" fontId="3" fillId="7" borderId="2" xfId="3" applyFont="1" applyFill="1" applyBorder="1" applyAlignment="1" applyProtection="1">
      <alignment horizontal="center" vertical="center" wrapText="1"/>
    </xf>
    <xf numFmtId="49" fontId="2" fillId="0" borderId="11" xfId="0" applyNumberFormat="1" applyFont="1" applyFill="1" applyBorder="1" applyAlignment="1" applyProtection="1">
      <alignment horizontal="left" vertical="center"/>
    </xf>
    <xf numFmtId="49" fontId="2" fillId="0" borderId="12" xfId="0" applyNumberFormat="1" applyFont="1" applyFill="1" applyBorder="1" applyAlignment="1" applyProtection="1">
      <alignment horizontal="left" vertical="center"/>
    </xf>
    <xf numFmtId="49" fontId="2" fillId="0" borderId="5" xfId="0" applyNumberFormat="1" applyFont="1" applyFill="1" applyBorder="1" applyAlignment="1" applyProtection="1">
      <alignment horizontal="left" vertical="center"/>
    </xf>
    <xf numFmtId="49" fontId="2" fillId="0" borderId="25" xfId="0" applyNumberFormat="1" applyFont="1" applyFill="1" applyBorder="1" applyAlignment="1" applyProtection="1">
      <alignment horizontal="left" vertical="center"/>
    </xf>
    <xf numFmtId="49" fontId="2" fillId="2" borderId="11" xfId="0" applyNumberFormat="1" applyFont="1" applyFill="1" applyBorder="1" applyAlignment="1" applyProtection="1">
      <alignment horizontal="left" vertical="center"/>
      <protection locked="0"/>
    </xf>
    <xf numFmtId="49" fontId="2" fillId="2" borderId="12" xfId="0" applyNumberFormat="1" applyFont="1" applyFill="1" applyBorder="1" applyAlignment="1" applyProtection="1">
      <alignment horizontal="left" vertical="center"/>
      <protection locked="0"/>
    </xf>
    <xf numFmtId="14" fontId="2" fillId="0" borderId="11" xfId="0" applyNumberFormat="1" applyFont="1" applyFill="1" applyBorder="1" applyAlignment="1" applyProtection="1">
      <alignment horizontal="left" vertical="center"/>
    </xf>
    <xf numFmtId="14" fontId="2" fillId="0" borderId="12" xfId="0" applyNumberFormat="1" applyFont="1" applyFill="1" applyBorder="1" applyAlignment="1" applyProtection="1">
      <alignment horizontal="left" vertical="center"/>
    </xf>
    <xf numFmtId="0" fontId="19" fillId="0" borderId="44" xfId="0"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164" fontId="2" fillId="0" borderId="39" xfId="0" applyNumberFormat="1" applyFont="1" applyBorder="1" applyAlignment="1" applyProtection="1">
      <alignment horizontal="center" vertical="center"/>
    </xf>
    <xf numFmtId="164" fontId="2" fillId="0" borderId="40" xfId="0" applyNumberFormat="1" applyFont="1" applyBorder="1" applyAlignment="1" applyProtection="1">
      <alignment horizontal="center" vertical="center"/>
    </xf>
    <xf numFmtId="14" fontId="0" fillId="0" borderId="41" xfId="0" applyNumberFormat="1" applyBorder="1" applyAlignment="1" applyProtection="1">
      <alignment horizontal="center" vertical="center"/>
    </xf>
    <xf numFmtId="14" fontId="0" fillId="0" borderId="43" xfId="0" applyNumberFormat="1" applyBorder="1" applyAlignment="1" applyProtection="1">
      <alignment horizontal="center" vertical="center"/>
    </xf>
    <xf numFmtId="0" fontId="1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 fillId="0" borderId="11" xfId="0" applyFont="1" applyFill="1" applyBorder="1" applyAlignment="1" applyProtection="1">
      <alignment horizontal="left" vertical="center"/>
    </xf>
    <xf numFmtId="0" fontId="0" fillId="0" borderId="12" xfId="0" applyFill="1" applyBorder="1" applyAlignment="1" applyProtection="1">
      <alignment horizontal="left" vertical="center"/>
    </xf>
    <xf numFmtId="0" fontId="7" fillId="0" borderId="0" xfId="3" applyFont="1" applyBorder="1" applyAlignment="1" applyProtection="1">
      <alignment horizontal="center" vertical="center"/>
    </xf>
    <xf numFmtId="0" fontId="7" fillId="0" borderId="0" xfId="3" applyFont="1" applyBorder="1" applyAlignment="1" applyProtection="1">
      <alignment horizontal="center" vertical="center" wrapText="1"/>
    </xf>
    <xf numFmtId="0" fontId="2" fillId="0" borderId="11" xfId="0" applyFont="1" applyFill="1" applyBorder="1" applyAlignment="1" applyProtection="1">
      <alignment vertical="center"/>
    </xf>
    <xf numFmtId="0" fontId="0" fillId="0" borderId="12" xfId="0" applyFill="1" applyBorder="1" applyAlignment="1" applyProtection="1">
      <alignment vertical="center"/>
    </xf>
    <xf numFmtId="0" fontId="0" fillId="0" borderId="0" xfId="0" applyFill="1" applyBorder="1" applyAlignment="1" applyProtection="1">
      <alignment horizontal="center" vertical="center" wrapText="1"/>
    </xf>
    <xf numFmtId="0" fontId="10" fillId="0" borderId="0" xfId="0" applyFont="1" applyAlignment="1" applyProtection="1">
      <alignment horizontal="center"/>
    </xf>
    <xf numFmtId="0" fontId="2" fillId="0" borderId="2" xfId="0" applyFont="1" applyBorder="1" applyAlignment="1" applyProtection="1">
      <alignment horizontal="center"/>
    </xf>
    <xf numFmtId="0" fontId="10" fillId="0" borderId="6" xfId="0" applyFont="1" applyBorder="1" applyAlignment="1" applyProtection="1">
      <alignment horizontal="center"/>
    </xf>
    <xf numFmtId="0" fontId="10" fillId="0" borderId="2" xfId="0" applyFont="1" applyBorder="1" applyAlignment="1" applyProtection="1">
      <alignment horizontal="center"/>
    </xf>
    <xf numFmtId="0" fontId="23" fillId="0" borderId="0" xfId="0" applyNumberFormat="1" applyFont="1" applyAlignment="1" applyProtection="1">
      <alignment horizontal="center" vertical="center"/>
    </xf>
    <xf numFmtId="172" fontId="2" fillId="0" borderId="0" xfId="0" applyNumberFormat="1" applyFont="1" applyAlignment="1" applyProtection="1">
      <alignment horizontal="left" vertical="center"/>
    </xf>
    <xf numFmtId="0" fontId="2" fillId="0" borderId="0" xfId="0" applyNumberFormat="1" applyFont="1" applyAlignment="1" applyProtection="1">
      <alignment horizontal="left" vertical="center"/>
    </xf>
    <xf numFmtId="0" fontId="2" fillId="0" borderId="0" xfId="0" applyFont="1" applyAlignment="1" applyProtection="1">
      <alignment horizontal="center" vertical="top"/>
    </xf>
    <xf numFmtId="0" fontId="0" fillId="0" borderId="0" xfId="0" applyAlignment="1" applyProtection="1"/>
    <xf numFmtId="0" fontId="10" fillId="0" borderId="0" xfId="0" applyFont="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Alignment="1" applyProtection="1">
      <alignment horizontal="center"/>
    </xf>
    <xf numFmtId="0" fontId="2" fillId="0" borderId="0" xfId="0" applyFont="1" applyAlignment="1" applyProtection="1">
      <alignment horizontal="center" vertical="top" wrapText="1"/>
    </xf>
    <xf numFmtId="0" fontId="10" fillId="0"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10" fillId="0" borderId="0" xfId="0" applyNumberFormat="1" applyFont="1" applyAlignment="1" applyProtection="1">
      <alignment horizontal="center" vertical="center" wrapText="1"/>
    </xf>
    <xf numFmtId="0" fontId="11" fillId="0" borderId="0" xfId="0" applyNumberFormat="1" applyFont="1" applyAlignment="1" applyProtection="1">
      <alignment horizontal="center" vertical="center" wrapText="1"/>
    </xf>
    <xf numFmtId="0" fontId="0" fillId="0" borderId="0" xfId="0" applyAlignment="1" applyProtection="1">
      <alignment vertical="top"/>
    </xf>
    <xf numFmtId="2" fontId="10" fillId="0" borderId="0" xfId="0" applyNumberFormat="1" applyFont="1" applyAlignment="1" applyProtection="1">
      <alignment horizontal="center" vertical="center" wrapText="1"/>
    </xf>
    <xf numFmtId="2" fontId="11" fillId="0" borderId="0" xfId="0" applyNumberFormat="1" applyFont="1" applyAlignment="1" applyProtection="1">
      <alignment horizontal="center" vertical="center" wrapText="1"/>
    </xf>
    <xf numFmtId="2" fontId="14" fillId="0" borderId="0" xfId="0" applyNumberFormat="1" applyFont="1" applyBorder="1" applyAlignment="1" applyProtection="1">
      <alignment horizontal="center" vertical="center"/>
    </xf>
    <xf numFmtId="2" fontId="10" fillId="0" borderId="0" xfId="0" applyNumberFormat="1" applyFont="1" applyBorder="1" applyAlignment="1" applyProtection="1">
      <alignment horizontal="center" vertical="center"/>
    </xf>
    <xf numFmtId="0" fontId="10" fillId="0" borderId="0" xfId="0" applyNumberFormat="1" applyFont="1" applyAlignment="1" applyProtection="1">
      <alignment horizontal="center" vertical="center"/>
    </xf>
    <xf numFmtId="0" fontId="16" fillId="0" borderId="0" xfId="0" applyFont="1" applyAlignment="1" applyProtection="1">
      <alignment horizontal="center"/>
    </xf>
    <xf numFmtId="0" fontId="2" fillId="0" borderId="0" xfId="0" applyFont="1" applyAlignment="1">
      <alignment horizontal="center" vertical="top"/>
    </xf>
    <xf numFmtId="0" fontId="0" fillId="0" borderId="0" xfId="0" applyAlignment="1">
      <alignment vertical="top"/>
    </xf>
    <xf numFmtId="0" fontId="10" fillId="0" borderId="0" xfId="0" applyNumberFormat="1" applyFont="1" applyAlignment="1">
      <alignment horizontal="center" vertical="center" wrapText="1"/>
    </xf>
    <xf numFmtId="0" fontId="2" fillId="0" borderId="0" xfId="0" applyFont="1" applyFill="1" applyBorder="1" applyAlignment="1">
      <alignment horizontal="center" vertical="center"/>
    </xf>
    <xf numFmtId="0" fontId="0" fillId="0" borderId="0" xfId="0" applyAlignment="1"/>
    <xf numFmtId="0" fontId="2" fillId="0" borderId="0" xfId="0" applyFont="1" applyAlignment="1">
      <alignment horizontal="center" vertical="top" wrapText="1"/>
    </xf>
    <xf numFmtId="4" fontId="2" fillId="0" borderId="0" xfId="0" applyNumberFormat="1" applyFont="1" applyFill="1" applyBorder="1" applyAlignment="1">
      <alignment horizontal="center" vertical="center" wrapText="1"/>
    </xf>
    <xf numFmtId="4" fontId="2" fillId="0" borderId="0" xfId="0" applyNumberFormat="1" applyFont="1" applyAlignment="1">
      <alignment horizontal="center" vertical="top" wrapText="1"/>
    </xf>
    <xf numFmtId="0" fontId="10" fillId="0" borderId="0" xfId="0" applyFont="1" applyAlignment="1">
      <alignment horizontal="center" vertical="center" wrapText="1"/>
    </xf>
    <xf numFmtId="0" fontId="2" fillId="0" borderId="0" xfId="0" applyFont="1" applyFill="1" applyBorder="1" applyAlignment="1">
      <alignment horizontal="center" vertical="center" wrapText="1"/>
    </xf>
    <xf numFmtId="0" fontId="10" fillId="0" borderId="0" xfId="0" applyFont="1" applyAlignment="1">
      <alignment horizontal="center"/>
    </xf>
    <xf numFmtId="0" fontId="7" fillId="7" borderId="10" xfId="0" applyFont="1" applyFill="1" applyBorder="1" applyAlignment="1" applyProtection="1">
      <alignment horizontal="center" vertical="top" wrapText="1"/>
    </xf>
    <xf numFmtId="0" fontId="7" fillId="7" borderId="35" xfId="0" applyFont="1" applyFill="1" applyBorder="1" applyAlignment="1" applyProtection="1">
      <alignment horizontal="center" vertical="top" wrapText="1"/>
    </xf>
    <xf numFmtId="0" fontId="10" fillId="7" borderId="10" xfId="0" applyFont="1" applyFill="1" applyBorder="1" applyAlignment="1" applyProtection="1">
      <alignment horizontal="center" vertical="center" wrapText="1"/>
    </xf>
    <xf numFmtId="0" fontId="10" fillId="7" borderId="35" xfId="0"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0" xfId="0" applyFont="1" applyAlignment="1" applyProtection="1">
      <alignment horizontal="left" vertical="center"/>
    </xf>
    <xf numFmtId="0" fontId="0" fillId="0" borderId="0" xfId="0" applyAlignment="1" applyProtection="1">
      <alignment vertical="center"/>
    </xf>
    <xf numFmtId="0" fontId="10" fillId="0" borderId="0" xfId="0" applyFont="1" applyAlignment="1">
      <alignment horizontal="center" vertical="center"/>
    </xf>
    <xf numFmtId="0" fontId="2" fillId="0" borderId="0" xfId="0" applyFont="1" applyAlignment="1">
      <alignment horizontal="center" vertical="center"/>
    </xf>
  </cellXfs>
  <cellStyles count="5">
    <cellStyle name="Comma" xfId="1" builtinId="3"/>
    <cellStyle name="Currency" xfId="2" builtinId="4"/>
    <cellStyle name="Normal" xfId="0" builtinId="0"/>
    <cellStyle name="Normal_States" xfId="3"/>
    <cellStyle name="Percent" xfId="4" builtinId="5"/>
  </cellStyles>
  <dxfs count="2">
    <dxf>
      <font>
        <b/>
        <i val="0"/>
        <condense val="0"/>
        <extend val="0"/>
        <color indexed="12"/>
      </font>
    </dxf>
    <dxf>
      <font>
        <b/>
        <i val="0"/>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3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06/relationships/vbaProject" Target="vbaProject.bin"/><Relationship Id="rId20" Type="http://schemas.openxmlformats.org/officeDocument/2006/relationships/worksheet" Target="worksheets/sheet20.xml"/><Relationship Id="rId41"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2127250</xdr:colOff>
          <xdr:row>21</xdr:row>
          <xdr:rowOff>63500</xdr:rowOff>
        </xdr:from>
        <xdr:to>
          <xdr:col>1</xdr:col>
          <xdr:colOff>1155700</xdr:colOff>
          <xdr:row>25</xdr:row>
          <xdr:rowOff>127000</xdr:rowOff>
        </xdr:to>
        <xdr:sp macro="" textlink="">
          <xdr:nvSpPr>
            <xdr:cNvPr id="1025" name="cmdExport" hidden="1">
              <a:extLst>
                <a:ext uri="{63B3BB69-23CF-44E3-9099-C40C66FF867C}">
                  <a14:compatExt spid="_x0000_s1025"/>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twoCellAnchor>
    <xdr:from>
      <xdr:col>0</xdr:col>
      <xdr:colOff>2080260</xdr:colOff>
      <xdr:row>1</xdr:row>
      <xdr:rowOff>22860</xdr:rowOff>
    </xdr:from>
    <xdr:to>
      <xdr:col>1</xdr:col>
      <xdr:colOff>297180</xdr:colOff>
      <xdr:row>2</xdr:row>
      <xdr:rowOff>7620</xdr:rowOff>
    </xdr:to>
    <xdr:sp macro="" textlink="">
      <xdr:nvSpPr>
        <xdr:cNvPr id="1061" name="Text Box 37"/>
        <xdr:cNvSpPr txBox="1">
          <a:spLocks noChangeArrowheads="1"/>
        </xdr:cNvSpPr>
      </xdr:nvSpPr>
      <xdr:spPr bwMode="auto">
        <a:xfrm>
          <a:off x="2080260" y="289560"/>
          <a:ext cx="105156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000" b="1" i="0" u="none" strike="noStrike" baseline="0">
              <a:solidFill>
                <a:srgbClr val="000000"/>
              </a:solidFill>
              <a:latin typeface="Arial"/>
              <a:cs typeface="Arial"/>
            </a:rPr>
            <a:t>STARTUP</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2</xdr:row>
          <xdr:rowOff>190500</xdr:rowOff>
        </xdr:from>
        <xdr:to>
          <xdr:col>0</xdr:col>
          <xdr:colOff>1346200</xdr:colOff>
          <xdr:row>4</xdr:row>
          <xdr:rowOff>25400</xdr:rowOff>
        </xdr:to>
        <xdr:sp macro="" textlink="">
          <xdr:nvSpPr>
            <xdr:cNvPr id="43011" name="Button 3" hidden="1">
              <a:extLst>
                <a:ext uri="{63B3BB69-23CF-44E3-9099-C40C66FF867C}">
                  <a14:compatExt spid="_x0000_s4301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Import Crosswalk</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107950</xdr:colOff>
          <xdr:row>2</xdr:row>
          <xdr:rowOff>139700</xdr:rowOff>
        </xdr:from>
        <xdr:to>
          <xdr:col>0</xdr:col>
          <xdr:colOff>1524000</xdr:colOff>
          <xdr:row>3</xdr:row>
          <xdr:rowOff>196850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Import Workloads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3</xdr:row>
          <xdr:rowOff>31750</xdr:rowOff>
        </xdr:from>
        <xdr:to>
          <xdr:col>3</xdr:col>
          <xdr:colOff>838200</xdr:colOff>
          <xdr:row>4</xdr:row>
          <xdr:rowOff>82550</xdr:rowOff>
        </xdr:to>
        <xdr:sp macro="" textlink="">
          <xdr:nvSpPr>
            <xdr:cNvPr id="5121" name="cmdGlossary"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3987800</xdr:colOff>
          <xdr:row>51</xdr:row>
          <xdr:rowOff>44450</xdr:rowOff>
        </xdr:from>
        <xdr:to>
          <xdr:col>1</xdr:col>
          <xdr:colOff>4559300</xdr:colOff>
          <xdr:row>52</xdr:row>
          <xdr:rowOff>120650</xdr:rowOff>
        </xdr:to>
        <xdr:sp macro="" textlink="">
          <xdr:nvSpPr>
            <xdr:cNvPr id="5122" name="cmdBack"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trlProp" Target="../ctrlProps/ctrlProp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35.bin"/><Relationship Id="rId6" Type="http://schemas.openxmlformats.org/officeDocument/2006/relationships/control" Target="../activeX/activeX3.xml"/><Relationship Id="rId5" Type="http://schemas.openxmlformats.org/officeDocument/2006/relationships/image" Target="../media/image2.emf"/><Relationship Id="rId4" Type="http://schemas.openxmlformats.org/officeDocument/2006/relationships/control" Target="../activeX/activeX2.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IV135"/>
  <sheetViews>
    <sheetView showGridLines="0" tabSelected="1" zoomScaleNormal="100" workbookViewId="0">
      <selection activeCell="G11" sqref="G11"/>
    </sheetView>
  </sheetViews>
  <sheetFormatPr defaultColWidth="9.08984375" defaultRowHeight="12.5" x14ac:dyDescent="0.25"/>
  <cols>
    <col min="1" max="1" width="41.36328125" style="280" customWidth="1"/>
    <col min="2" max="2" width="20.6328125" style="280" customWidth="1"/>
    <col min="3" max="3" width="15.6328125" style="280" customWidth="1"/>
    <col min="4" max="4" width="6.90625" style="278" customWidth="1"/>
    <col min="5" max="5" width="36" style="278" customWidth="1"/>
    <col min="6" max="6" width="13.36328125" style="278" customWidth="1"/>
    <col min="7" max="7" width="57.453125" style="280" customWidth="1"/>
    <col min="8" max="16384" width="9.08984375" style="280"/>
  </cols>
  <sheetData>
    <row r="1" spans="1:256" ht="20" x14ac:dyDescent="0.25">
      <c r="A1" s="751" t="s">
        <v>525</v>
      </c>
      <c r="B1" s="751"/>
      <c r="C1" s="751"/>
      <c r="E1" s="743" t="s">
        <v>1146</v>
      </c>
      <c r="F1" s="744"/>
    </row>
    <row r="2" spans="1:256" ht="15" customHeight="1" x14ac:dyDescent="0.25">
      <c r="A2" s="26" t="str">
        <f>"RJM Version: " &amp; TEXT(E3,"0.0")</f>
        <v>RJM Version: 2.5</v>
      </c>
      <c r="B2" s="281"/>
      <c r="C2" s="282"/>
      <c r="E2" s="745" t="s">
        <v>1147</v>
      </c>
      <c r="F2" s="746"/>
    </row>
    <row r="3" spans="1:256" ht="18" x14ac:dyDescent="0.25">
      <c r="A3" s="752" t="s">
        <v>526</v>
      </c>
      <c r="B3" s="752"/>
      <c r="C3" s="752"/>
      <c r="E3" s="747">
        <v>2.5</v>
      </c>
      <c r="F3" s="748"/>
      <c r="G3" s="285"/>
      <c r="H3" s="285"/>
      <c r="I3" s="285"/>
      <c r="J3" s="285"/>
    </row>
    <row r="4" spans="1:256" ht="20.25" customHeight="1" thickBot="1" x14ac:dyDescent="0.3">
      <c r="A4" s="723"/>
      <c r="B4" s="723"/>
      <c r="C4" s="723"/>
      <c r="E4" s="749"/>
      <c r="F4" s="750"/>
      <c r="G4" s="285"/>
      <c r="H4" s="285"/>
      <c r="I4" s="285"/>
      <c r="J4" s="285"/>
    </row>
    <row r="5" spans="1:256" ht="15" customHeight="1" x14ac:dyDescent="0.25">
      <c r="A5" s="759"/>
      <c r="B5" s="759"/>
      <c r="C5" s="759"/>
      <c r="E5" s="755"/>
      <c r="F5" s="755"/>
    </row>
    <row r="6" spans="1:256" ht="13" x14ac:dyDescent="0.25">
      <c r="A6" s="288" t="s">
        <v>521</v>
      </c>
      <c r="B6" s="757" t="s">
        <v>1837</v>
      </c>
      <c r="C6" s="758"/>
      <c r="E6" s="756"/>
      <c r="F6" s="756"/>
    </row>
    <row r="7" spans="1:256" ht="12.75" customHeight="1" x14ac:dyDescent="0.25">
      <c r="A7" s="289" t="s">
        <v>72</v>
      </c>
      <c r="B7" s="290" t="str">
        <f>VLOOKUP(STATENAME,StateTBL,2)</f>
        <v>None</v>
      </c>
      <c r="C7" s="291"/>
      <c r="E7" s="722"/>
      <c r="F7" s="722"/>
    </row>
    <row r="8" spans="1:256" ht="12.75" customHeight="1" x14ac:dyDescent="0.25">
      <c r="A8" s="294"/>
      <c r="B8" s="293"/>
      <c r="C8" s="294"/>
      <c r="E8" s="722"/>
      <c r="F8" s="722"/>
    </row>
    <row r="9" spans="1:256" ht="12.75" customHeight="1" x14ac:dyDescent="0.25">
      <c r="A9" s="295" t="s">
        <v>1072</v>
      </c>
      <c r="B9" s="753" t="s">
        <v>2158</v>
      </c>
      <c r="C9" s="754"/>
      <c r="E9" s="722"/>
      <c r="F9" s="722"/>
    </row>
    <row r="10" spans="1:256" ht="12.75" customHeight="1" x14ac:dyDescent="0.25">
      <c r="A10" s="294"/>
      <c r="B10" s="296"/>
      <c r="C10" s="297"/>
      <c r="E10" s="722"/>
      <c r="F10" s="722"/>
    </row>
    <row r="11" spans="1:256" ht="13" x14ac:dyDescent="0.25">
      <c r="A11" s="295" t="s">
        <v>1586</v>
      </c>
      <c r="B11" s="693" t="s">
        <v>1908</v>
      </c>
      <c r="C11" s="692" t="str">
        <f>CONCATENATE("FY ",$B11)</f>
        <v xml:space="preserve">FY  </v>
      </c>
      <c r="E11" s="722"/>
      <c r="F11" s="722"/>
    </row>
    <row r="12" spans="1:256" x14ac:dyDescent="0.25">
      <c r="A12" s="294"/>
      <c r="B12" s="298"/>
      <c r="C12" s="299"/>
      <c r="E12" s="722"/>
      <c r="F12" s="722"/>
    </row>
    <row r="13" spans="1:256" ht="13" x14ac:dyDescent="0.25">
      <c r="A13" s="295" t="s">
        <v>1073</v>
      </c>
      <c r="B13" s="694" t="s">
        <v>1908</v>
      </c>
      <c r="C13" s="691"/>
      <c r="E13" s="722"/>
      <c r="F13" s="722"/>
    </row>
    <row r="14" spans="1:256" ht="13" x14ac:dyDescent="0.25">
      <c r="A14" s="300"/>
      <c r="B14" s="300"/>
      <c r="C14" s="300"/>
      <c r="E14" s="722"/>
      <c r="F14" s="722"/>
      <c r="IV14" s="301"/>
    </row>
    <row r="15" spans="1:256" ht="13" x14ac:dyDescent="0.25">
      <c r="A15" s="295" t="s">
        <v>522</v>
      </c>
      <c r="B15" s="302" t="e">
        <f>IF($B$11&gt;0,$B$11-2,"")</f>
        <v>#VALUE!</v>
      </c>
      <c r="C15" s="303" t="e">
        <f>CONCATENATE("FY ",$B15)</f>
        <v>#VALUE!</v>
      </c>
      <c r="E15" s="722"/>
      <c r="F15" s="722"/>
    </row>
    <row r="16" spans="1:256" x14ac:dyDescent="0.25">
      <c r="A16" s="289" t="s">
        <v>1902</v>
      </c>
      <c r="B16" s="304" t="e">
        <f ca="1">IF($B$13=0,0,$B$13*OFFSET($A$102,MATCH(B15,$A$103:$A$123,0),1))</f>
        <v>#VALUE!</v>
      </c>
      <c r="C16" s="305"/>
      <c r="E16" s="722"/>
      <c r="F16" s="722"/>
    </row>
    <row r="17" spans="1:6" x14ac:dyDescent="0.25">
      <c r="A17" s="292"/>
      <c r="B17" s="306"/>
      <c r="C17" s="307"/>
      <c r="E17" s="722"/>
      <c r="F17" s="722"/>
    </row>
    <row r="18" spans="1:6" ht="13" x14ac:dyDescent="0.25">
      <c r="A18" s="295" t="s">
        <v>523</v>
      </c>
      <c r="B18" s="302" t="e">
        <f>IF($B$11&gt;0,$B$11-1,"")</f>
        <v>#VALUE!</v>
      </c>
      <c r="C18" s="303" t="e">
        <f>CONCATENATE("FY ",$B18)</f>
        <v>#VALUE!</v>
      </c>
      <c r="E18" s="722"/>
      <c r="F18" s="722"/>
    </row>
    <row r="19" spans="1:6" x14ac:dyDescent="0.25">
      <c r="A19" s="289" t="s">
        <v>1902</v>
      </c>
      <c r="B19" s="304" t="e">
        <f ca="1">IF($B$13=0,0,$B$13*OFFSET($A$102,MATCH(B18,$A$103:$A$123,0),1))</f>
        <v>#VALUE!</v>
      </c>
      <c r="C19" s="305"/>
      <c r="E19" s="722"/>
      <c r="F19" s="722"/>
    </row>
    <row r="20" spans="1:6" x14ac:dyDescent="0.25">
      <c r="A20" s="292"/>
      <c r="B20" s="306"/>
      <c r="C20" s="307"/>
      <c r="E20" s="722"/>
      <c r="F20" s="722"/>
    </row>
    <row r="21" spans="1:6" ht="13" x14ac:dyDescent="0.25">
      <c r="A21" s="295" t="s">
        <v>1587</v>
      </c>
      <c r="B21" s="302" t="str">
        <f>IF($B$11&gt;0,$B$11,"")</f>
        <v xml:space="preserve"> </v>
      </c>
      <c r="C21" s="303" t="str">
        <f>CONCATENATE("FY ",$B21)</f>
        <v xml:space="preserve">FY  </v>
      </c>
      <c r="E21" s="722"/>
      <c r="F21" s="722"/>
    </row>
    <row r="22" spans="1:6" x14ac:dyDescent="0.25">
      <c r="A22" s="289" t="s">
        <v>1902</v>
      </c>
      <c r="B22" s="304" t="e">
        <f ca="1">IF($B$13=0,0,$B$13*OFFSET($A$102,MATCH(B21,$A$103:$A$123,0),1))</f>
        <v>#VALUE!</v>
      </c>
      <c r="C22" s="305"/>
      <c r="E22" s="722"/>
      <c r="F22" s="722"/>
    </row>
    <row r="23" spans="1:6" hidden="1" x14ac:dyDescent="0.25">
      <c r="A23" s="294"/>
      <c r="B23" s="306"/>
      <c r="C23" s="307"/>
    </row>
    <row r="24" spans="1:6" ht="13" hidden="1" x14ac:dyDescent="0.25">
      <c r="A24" s="295" t="s">
        <v>1839</v>
      </c>
      <c r="B24" s="302" t="e">
        <f>$B$11+1</f>
        <v>#VALUE!</v>
      </c>
      <c r="C24" s="303" t="e">
        <f>CONCATENATE("FY ",$B24)</f>
        <v>#VALUE!</v>
      </c>
    </row>
    <row r="25" spans="1:6" hidden="1" x14ac:dyDescent="0.25">
      <c r="A25" s="289" t="s">
        <v>1902</v>
      </c>
      <c r="B25" s="304" t="e">
        <f ca="1">$B$13*OFFSET($A$102,MATCH(B24,$A$103:$A$123,0),1)</f>
        <v>#VALUE!</v>
      </c>
      <c r="C25" s="305"/>
    </row>
    <row r="26" spans="1:6" x14ac:dyDescent="0.25">
      <c r="A26" s="308"/>
      <c r="B26" s="309"/>
      <c r="C26" s="310"/>
    </row>
    <row r="27" spans="1:6" ht="13" x14ac:dyDescent="0.25">
      <c r="A27" s="295" t="s">
        <v>848</v>
      </c>
      <c r="B27" s="741" t="s">
        <v>1908</v>
      </c>
      <c r="C27" s="742"/>
    </row>
    <row r="28" spans="1:6" ht="13" x14ac:dyDescent="0.25">
      <c r="A28" s="295" t="s">
        <v>846</v>
      </c>
      <c r="B28" s="735" t="s">
        <v>1908</v>
      </c>
      <c r="C28" s="736"/>
    </row>
    <row r="29" spans="1:6" ht="13" x14ac:dyDescent="0.25">
      <c r="A29" s="295" t="s">
        <v>857</v>
      </c>
      <c r="B29" s="735" t="s">
        <v>1908</v>
      </c>
      <c r="C29" s="736"/>
    </row>
    <row r="30" spans="1:6" ht="13" x14ac:dyDescent="0.25">
      <c r="A30" s="295" t="s">
        <v>232</v>
      </c>
      <c r="B30" s="737" t="s">
        <v>1908</v>
      </c>
      <c r="C30" s="738"/>
    </row>
    <row r="31" spans="1:6" ht="13" x14ac:dyDescent="0.25">
      <c r="A31" s="295" t="s">
        <v>2099</v>
      </c>
      <c r="B31" s="739" t="s">
        <v>1533</v>
      </c>
      <c r="C31" s="740"/>
    </row>
    <row r="32" spans="1:6" x14ac:dyDescent="0.25">
      <c r="A32" s="311"/>
      <c r="B32" s="312"/>
      <c r="C32" s="312"/>
    </row>
    <row r="33" spans="1:10" ht="25.5" customHeight="1" x14ac:dyDescent="0.25">
      <c r="A33" s="313" t="s">
        <v>832</v>
      </c>
      <c r="B33" s="314"/>
      <c r="C33" s="315"/>
    </row>
    <row r="34" spans="1:10" x14ac:dyDescent="0.25">
      <c r="A34" s="310"/>
      <c r="B34" s="316"/>
      <c r="C34" s="317"/>
    </row>
    <row r="35" spans="1:10" ht="13" x14ac:dyDescent="0.25">
      <c r="A35" s="295" t="s">
        <v>847</v>
      </c>
      <c r="B35" s="741"/>
      <c r="C35" s="742"/>
      <c r="F35" s="318"/>
    </row>
    <row r="36" spans="1:10" x14ac:dyDescent="0.25">
      <c r="A36" s="310"/>
      <c r="B36" s="319"/>
      <c r="C36" s="319"/>
      <c r="D36" s="320"/>
      <c r="E36" s="320"/>
    </row>
    <row r="37" spans="1:10" x14ac:dyDescent="0.25">
      <c r="A37" s="310"/>
      <c r="B37" s="287"/>
      <c r="C37" s="287"/>
      <c r="D37" s="320"/>
      <c r="E37" s="320"/>
    </row>
    <row r="38" spans="1:10" x14ac:dyDescent="0.25">
      <c r="A38" s="310"/>
      <c r="B38" s="310"/>
      <c r="C38" s="310"/>
      <c r="D38" s="320"/>
      <c r="E38" s="320"/>
    </row>
    <row r="39" spans="1:10" x14ac:dyDescent="0.25">
      <c r="A39" s="310"/>
      <c r="B39" s="310"/>
      <c r="C39" s="310"/>
      <c r="D39" s="320"/>
      <c r="E39" s="320"/>
    </row>
    <row r="40" spans="1:10" x14ac:dyDescent="0.25">
      <c r="A40" s="310"/>
      <c r="B40" s="310"/>
      <c r="C40" s="310"/>
      <c r="D40" s="320"/>
      <c r="E40" s="320"/>
    </row>
    <row r="41" spans="1:10" ht="20" x14ac:dyDescent="0.25">
      <c r="A41" s="734" t="s">
        <v>1834</v>
      </c>
      <c r="B41" s="734"/>
      <c r="C41" s="734"/>
      <c r="F41" s="321"/>
      <c r="G41" s="322" t="s">
        <v>505</v>
      </c>
      <c r="H41" s="321"/>
      <c r="I41" s="321"/>
      <c r="J41" s="321"/>
    </row>
    <row r="42" spans="1:10" x14ac:dyDescent="0.25">
      <c r="A42" s="312"/>
      <c r="B42" s="312"/>
      <c r="C42" s="312"/>
    </row>
    <row r="43" spans="1:10" ht="13" x14ac:dyDescent="0.25">
      <c r="A43" s="323" t="s">
        <v>1838</v>
      </c>
      <c r="B43" s="323" t="s">
        <v>1835</v>
      </c>
      <c r="C43" s="323" t="s">
        <v>1836</v>
      </c>
      <c r="G43" s="325" t="s">
        <v>1533</v>
      </c>
    </row>
    <row r="44" spans="1:10" ht="13" x14ac:dyDescent="0.25">
      <c r="A44" s="323">
        <v>1</v>
      </c>
      <c r="B44" s="323">
        <v>2</v>
      </c>
      <c r="C44" s="323">
        <v>3</v>
      </c>
      <c r="G44" s="326" t="s">
        <v>507</v>
      </c>
    </row>
    <row r="45" spans="1:10" x14ac:dyDescent="0.25">
      <c r="A45" s="327" t="s">
        <v>527</v>
      </c>
      <c r="B45" s="328" t="s">
        <v>528</v>
      </c>
      <c r="C45" s="329">
        <v>6</v>
      </c>
      <c r="G45" s="326" t="s">
        <v>1250</v>
      </c>
    </row>
    <row r="46" spans="1:10" x14ac:dyDescent="0.25">
      <c r="A46" s="327" t="s">
        <v>529</v>
      </c>
      <c r="B46" s="328" t="s">
        <v>530</v>
      </c>
      <c r="C46" s="329">
        <v>10</v>
      </c>
      <c r="G46" s="326" t="s">
        <v>1251</v>
      </c>
    </row>
    <row r="47" spans="1:10" x14ac:dyDescent="0.25">
      <c r="A47" s="327" t="s">
        <v>531</v>
      </c>
      <c r="B47" s="328" t="s">
        <v>532</v>
      </c>
      <c r="C47" s="329">
        <v>11</v>
      </c>
      <c r="G47" s="326" t="s">
        <v>1583</v>
      </c>
    </row>
    <row r="48" spans="1:10" x14ac:dyDescent="0.25">
      <c r="A48" s="327" t="s">
        <v>533</v>
      </c>
      <c r="B48" s="328" t="s">
        <v>534</v>
      </c>
      <c r="C48" s="329">
        <v>12</v>
      </c>
      <c r="G48" s="326" t="s">
        <v>1585</v>
      </c>
    </row>
    <row r="49" spans="1:7" x14ac:dyDescent="0.25">
      <c r="A49" s="327" t="s">
        <v>535</v>
      </c>
      <c r="B49" s="328" t="s">
        <v>536</v>
      </c>
      <c r="C49" s="329">
        <v>13</v>
      </c>
      <c r="G49" s="326" t="s">
        <v>508</v>
      </c>
    </row>
    <row r="50" spans="1:7" x14ac:dyDescent="0.25">
      <c r="A50" s="327" t="s">
        <v>537</v>
      </c>
      <c r="B50" s="328" t="s">
        <v>538</v>
      </c>
      <c r="C50" s="329">
        <v>14</v>
      </c>
      <c r="G50" s="330" t="s">
        <v>32</v>
      </c>
    </row>
    <row r="51" spans="1:7" x14ac:dyDescent="0.25">
      <c r="A51" s="327" t="s">
        <v>539</v>
      </c>
      <c r="B51" s="328" t="s">
        <v>540</v>
      </c>
      <c r="C51" s="329">
        <v>15</v>
      </c>
      <c r="G51" s="330" t="s">
        <v>31</v>
      </c>
    </row>
    <row r="52" spans="1:7" x14ac:dyDescent="0.25">
      <c r="A52" s="327" t="s">
        <v>548</v>
      </c>
      <c r="B52" s="328" t="s">
        <v>549</v>
      </c>
      <c r="C52" s="329">
        <v>16</v>
      </c>
      <c r="G52" s="330" t="s">
        <v>1584</v>
      </c>
    </row>
    <row r="53" spans="1:7" x14ac:dyDescent="0.25">
      <c r="A53" s="327" t="s">
        <v>550</v>
      </c>
      <c r="B53" s="328" t="s">
        <v>551</v>
      </c>
      <c r="C53" s="329">
        <v>61</v>
      </c>
      <c r="G53" s="326" t="s">
        <v>30</v>
      </c>
    </row>
    <row r="54" spans="1:7" x14ac:dyDescent="0.25">
      <c r="A54" s="327" t="s">
        <v>552</v>
      </c>
      <c r="B54" s="328" t="s">
        <v>553</v>
      </c>
      <c r="C54" s="329">
        <v>17</v>
      </c>
      <c r="G54" s="326" t="s">
        <v>506</v>
      </c>
    </row>
    <row r="55" spans="1:7" x14ac:dyDescent="0.25">
      <c r="A55" s="327" t="s">
        <v>554</v>
      </c>
      <c r="B55" s="328" t="s">
        <v>555</v>
      </c>
      <c r="C55" s="329">
        <v>18</v>
      </c>
    </row>
    <row r="56" spans="1:7" x14ac:dyDescent="0.25">
      <c r="A56" s="327" t="s">
        <v>556</v>
      </c>
      <c r="B56" s="328" t="s">
        <v>557</v>
      </c>
      <c r="C56" s="329">
        <v>19</v>
      </c>
    </row>
    <row r="57" spans="1:7" x14ac:dyDescent="0.25">
      <c r="A57" s="327" t="s">
        <v>558</v>
      </c>
      <c r="B57" s="328" t="s">
        <v>559</v>
      </c>
      <c r="C57" s="329">
        <v>20</v>
      </c>
    </row>
    <row r="58" spans="1:7" x14ac:dyDescent="0.25">
      <c r="A58" s="327" t="s">
        <v>560</v>
      </c>
      <c r="B58" s="328" t="s">
        <v>561</v>
      </c>
      <c r="C58" s="329">
        <v>21</v>
      </c>
    </row>
    <row r="59" spans="1:7" x14ac:dyDescent="0.25">
      <c r="A59" s="327" t="s">
        <v>562</v>
      </c>
      <c r="B59" s="328" t="s">
        <v>563</v>
      </c>
      <c r="C59" s="329">
        <v>22</v>
      </c>
    </row>
    <row r="60" spans="1:7" x14ac:dyDescent="0.25">
      <c r="A60" s="327" t="s">
        <v>564</v>
      </c>
      <c r="B60" s="328" t="s">
        <v>565</v>
      </c>
      <c r="C60" s="329">
        <v>23</v>
      </c>
    </row>
    <row r="61" spans="1:7" x14ac:dyDescent="0.25">
      <c r="A61" s="327" t="s">
        <v>566</v>
      </c>
      <c r="B61" s="328" t="s">
        <v>567</v>
      </c>
      <c r="C61" s="329">
        <v>24</v>
      </c>
    </row>
    <row r="62" spans="1:7" x14ac:dyDescent="0.25">
      <c r="A62" s="327" t="s">
        <v>568</v>
      </c>
      <c r="B62" s="328" t="s">
        <v>569</v>
      </c>
      <c r="C62" s="329">
        <v>25</v>
      </c>
    </row>
    <row r="63" spans="1:7" x14ac:dyDescent="0.25">
      <c r="A63" s="327" t="s">
        <v>570</v>
      </c>
      <c r="B63" s="328" t="s">
        <v>571</v>
      </c>
      <c r="C63" s="329">
        <v>26</v>
      </c>
    </row>
    <row r="64" spans="1:7" x14ac:dyDescent="0.25">
      <c r="A64" s="327" t="s">
        <v>572</v>
      </c>
      <c r="B64" s="328" t="s">
        <v>573</v>
      </c>
      <c r="C64" s="329">
        <v>27</v>
      </c>
    </row>
    <row r="65" spans="1:3" x14ac:dyDescent="0.25">
      <c r="A65" s="327" t="s">
        <v>574</v>
      </c>
      <c r="B65" s="328" t="s">
        <v>575</v>
      </c>
      <c r="C65" s="329">
        <v>28</v>
      </c>
    </row>
    <row r="66" spans="1:3" x14ac:dyDescent="0.25">
      <c r="A66" s="327" t="s">
        <v>576</v>
      </c>
      <c r="B66" s="328" t="s">
        <v>577</v>
      </c>
      <c r="C66" s="329">
        <v>29</v>
      </c>
    </row>
    <row r="67" spans="1:3" x14ac:dyDescent="0.25">
      <c r="A67" s="327" t="s">
        <v>578</v>
      </c>
      <c r="B67" s="328" t="s">
        <v>579</v>
      </c>
      <c r="C67" s="329">
        <v>30</v>
      </c>
    </row>
    <row r="68" spans="1:3" x14ac:dyDescent="0.25">
      <c r="A68" s="327" t="s">
        <v>580</v>
      </c>
      <c r="B68" s="328" t="s">
        <v>581</v>
      </c>
      <c r="C68" s="329">
        <v>31</v>
      </c>
    </row>
    <row r="69" spans="1:3" x14ac:dyDescent="0.25">
      <c r="A69" s="327" t="s">
        <v>582</v>
      </c>
      <c r="B69" s="328" t="s">
        <v>583</v>
      </c>
      <c r="C69" s="329">
        <v>32</v>
      </c>
    </row>
    <row r="70" spans="1:3" x14ac:dyDescent="0.25">
      <c r="A70" s="327" t="s">
        <v>584</v>
      </c>
      <c r="B70" s="328" t="s">
        <v>585</v>
      </c>
      <c r="C70" s="329">
        <v>33</v>
      </c>
    </row>
    <row r="71" spans="1:3" x14ac:dyDescent="0.25">
      <c r="A71" s="327" t="s">
        <v>1224</v>
      </c>
      <c r="B71" s="328" t="s">
        <v>1225</v>
      </c>
      <c r="C71" s="329">
        <v>34</v>
      </c>
    </row>
    <row r="72" spans="1:3" x14ac:dyDescent="0.25">
      <c r="A72" s="327" t="s">
        <v>1226</v>
      </c>
      <c r="B72" s="328" t="s">
        <v>1227</v>
      </c>
      <c r="C72" s="329">
        <v>35</v>
      </c>
    </row>
    <row r="73" spans="1:3" x14ac:dyDescent="0.25">
      <c r="A73" s="327" t="s">
        <v>1228</v>
      </c>
      <c r="B73" s="328" t="s">
        <v>1229</v>
      </c>
      <c r="C73" s="329">
        <v>36</v>
      </c>
    </row>
    <row r="74" spans="1:3" x14ac:dyDescent="0.25">
      <c r="A74" s="327" t="s">
        <v>1230</v>
      </c>
      <c r="B74" s="328" t="s">
        <v>1231</v>
      </c>
      <c r="C74" s="329">
        <v>37</v>
      </c>
    </row>
    <row r="75" spans="1:3" x14ac:dyDescent="0.25">
      <c r="A75" s="327" t="s">
        <v>1232</v>
      </c>
      <c r="B75" s="328" t="s">
        <v>1233</v>
      </c>
      <c r="C75" s="329">
        <v>38</v>
      </c>
    </row>
    <row r="76" spans="1:3" x14ac:dyDescent="0.25">
      <c r="A76" s="327" t="s">
        <v>1234</v>
      </c>
      <c r="B76" s="328" t="s">
        <v>1235</v>
      </c>
      <c r="C76" s="329">
        <v>39</v>
      </c>
    </row>
    <row r="77" spans="1:3" x14ac:dyDescent="0.25">
      <c r="A77" s="327" t="s">
        <v>1236</v>
      </c>
      <c r="B77" s="328" t="s">
        <v>1793</v>
      </c>
      <c r="C77" s="329">
        <v>40</v>
      </c>
    </row>
    <row r="78" spans="1:3" x14ac:dyDescent="0.25">
      <c r="A78" s="327" t="s">
        <v>1794</v>
      </c>
      <c r="B78" s="328" t="s">
        <v>1795</v>
      </c>
      <c r="C78" s="329">
        <v>41</v>
      </c>
    </row>
    <row r="79" spans="1:3" x14ac:dyDescent="0.25">
      <c r="A79" s="327" t="s">
        <v>1796</v>
      </c>
      <c r="B79" s="328" t="s">
        <v>1797</v>
      </c>
      <c r="C79" s="329">
        <v>42</v>
      </c>
    </row>
    <row r="80" spans="1:3" x14ac:dyDescent="0.25">
      <c r="A80" s="327" t="s">
        <v>1798</v>
      </c>
      <c r="B80" s="328" t="s">
        <v>1799</v>
      </c>
      <c r="C80" s="329">
        <v>1</v>
      </c>
    </row>
    <row r="81" spans="1:3" x14ac:dyDescent="0.25">
      <c r="A81" s="327" t="s">
        <v>1800</v>
      </c>
      <c r="B81" s="328" t="s">
        <v>1801</v>
      </c>
      <c r="C81" s="329">
        <v>8</v>
      </c>
    </row>
    <row r="82" spans="1:3" x14ac:dyDescent="0.25">
      <c r="A82" s="327" t="s">
        <v>1802</v>
      </c>
      <c r="B82" s="328" t="s">
        <v>1803</v>
      </c>
      <c r="C82" s="329">
        <v>45</v>
      </c>
    </row>
    <row r="83" spans="1:3" x14ac:dyDescent="0.25">
      <c r="A83" s="327" t="s">
        <v>1804</v>
      </c>
      <c r="B83" s="328" t="s">
        <v>1805</v>
      </c>
      <c r="C83" s="329">
        <v>46</v>
      </c>
    </row>
    <row r="84" spans="1:3" x14ac:dyDescent="0.25">
      <c r="A84" s="327" t="s">
        <v>1806</v>
      </c>
      <c r="B84" s="328" t="s">
        <v>1807</v>
      </c>
      <c r="C84" s="329">
        <v>59</v>
      </c>
    </row>
    <row r="85" spans="1:3" x14ac:dyDescent="0.25">
      <c r="A85" s="327" t="s">
        <v>1808</v>
      </c>
      <c r="B85" s="328" t="s">
        <v>1809</v>
      </c>
      <c r="C85" s="329">
        <v>47</v>
      </c>
    </row>
    <row r="86" spans="1:3" x14ac:dyDescent="0.25">
      <c r="A86" s="327" t="s">
        <v>1810</v>
      </c>
      <c r="B86" s="328" t="s">
        <v>1811</v>
      </c>
      <c r="C86" s="329">
        <v>48</v>
      </c>
    </row>
    <row r="87" spans="1:3" x14ac:dyDescent="0.25">
      <c r="A87" s="327" t="s">
        <v>1812</v>
      </c>
      <c r="B87" s="328" t="s">
        <v>1813</v>
      </c>
      <c r="C87" s="329">
        <v>49</v>
      </c>
    </row>
    <row r="88" spans="1:3" x14ac:dyDescent="0.25">
      <c r="A88" s="327" t="s">
        <v>1814</v>
      </c>
      <c r="B88" s="328" t="s">
        <v>1815</v>
      </c>
      <c r="C88" s="329">
        <v>50</v>
      </c>
    </row>
    <row r="89" spans="1:3" x14ac:dyDescent="0.25">
      <c r="A89" s="327" t="s">
        <v>1816</v>
      </c>
      <c r="B89" s="328" t="s">
        <v>1817</v>
      </c>
      <c r="C89" s="329">
        <v>51</v>
      </c>
    </row>
    <row r="90" spans="1:3" x14ac:dyDescent="0.25">
      <c r="A90" s="327" t="s">
        <v>1818</v>
      </c>
      <c r="B90" s="328" t="s">
        <v>1819</v>
      </c>
      <c r="C90" s="329">
        <v>52</v>
      </c>
    </row>
    <row r="91" spans="1:3" x14ac:dyDescent="0.25">
      <c r="A91" s="327" t="s">
        <v>1820</v>
      </c>
      <c r="B91" s="328" t="s">
        <v>1821</v>
      </c>
      <c r="C91" s="329">
        <v>53</v>
      </c>
    </row>
    <row r="92" spans="1:3" x14ac:dyDescent="0.25">
      <c r="A92" s="327" t="s">
        <v>1822</v>
      </c>
      <c r="B92" s="328" t="s">
        <v>1823</v>
      </c>
      <c r="C92" s="329">
        <v>63</v>
      </c>
    </row>
    <row r="93" spans="1:3" x14ac:dyDescent="0.25">
      <c r="A93" s="327" t="s">
        <v>1824</v>
      </c>
      <c r="B93" s="328" t="s">
        <v>1825</v>
      </c>
      <c r="C93" s="329">
        <v>54</v>
      </c>
    </row>
    <row r="94" spans="1:3" x14ac:dyDescent="0.25">
      <c r="A94" s="327" t="s">
        <v>1826</v>
      </c>
      <c r="B94" s="328" t="s">
        <v>1827</v>
      </c>
      <c r="C94" s="329">
        <v>55</v>
      </c>
    </row>
    <row r="95" spans="1:3" x14ac:dyDescent="0.25">
      <c r="A95" s="327" t="s">
        <v>1828</v>
      </c>
      <c r="B95" s="328" t="s">
        <v>1829</v>
      </c>
      <c r="C95" s="329">
        <v>56</v>
      </c>
    </row>
    <row r="96" spans="1:3" x14ac:dyDescent="0.25">
      <c r="A96" s="327" t="s">
        <v>1830</v>
      </c>
      <c r="B96" s="328" t="s">
        <v>1831</v>
      </c>
      <c r="C96" s="329">
        <v>57</v>
      </c>
    </row>
    <row r="97" spans="1:3" x14ac:dyDescent="0.25">
      <c r="A97" s="327" t="s">
        <v>1832</v>
      </c>
      <c r="B97" s="328" t="s">
        <v>1833</v>
      </c>
      <c r="C97" s="329">
        <v>58</v>
      </c>
    </row>
    <row r="98" spans="1:3" ht="13" x14ac:dyDescent="0.25">
      <c r="A98" s="331" t="s">
        <v>1837</v>
      </c>
      <c r="B98" s="323" t="s">
        <v>233</v>
      </c>
      <c r="C98" s="332">
        <v>65</v>
      </c>
    </row>
    <row r="99" spans="1:3" ht="12.75" customHeight="1" x14ac:dyDescent="0.25"/>
    <row r="100" spans="1:3" ht="12.75" customHeight="1" x14ac:dyDescent="0.25"/>
    <row r="101" spans="1:3" ht="12.75" customHeight="1" x14ac:dyDescent="0.25">
      <c r="A101" s="335" t="s">
        <v>1074</v>
      </c>
    </row>
    <row r="102" spans="1:3" ht="12.75" customHeight="1" x14ac:dyDescent="0.25">
      <c r="A102" s="336" t="s">
        <v>503</v>
      </c>
      <c r="B102" s="337" t="s">
        <v>1688</v>
      </c>
    </row>
    <row r="103" spans="1:3" ht="12.75" customHeight="1" x14ac:dyDescent="0.25">
      <c r="A103" s="280">
        <v>2002</v>
      </c>
      <c r="B103" s="280">
        <v>261</v>
      </c>
    </row>
    <row r="104" spans="1:3" ht="12.75" customHeight="1" x14ac:dyDescent="0.25">
      <c r="A104" s="280">
        <v>2003</v>
      </c>
      <c r="B104" s="280">
        <v>261</v>
      </c>
    </row>
    <row r="105" spans="1:3" ht="12.75" customHeight="1" x14ac:dyDescent="0.25">
      <c r="A105" s="280">
        <v>2004</v>
      </c>
      <c r="B105" s="280">
        <v>262</v>
      </c>
    </row>
    <row r="106" spans="1:3" ht="12.75" customHeight="1" x14ac:dyDescent="0.25">
      <c r="A106" s="280">
        <v>2005</v>
      </c>
      <c r="B106" s="280">
        <v>261</v>
      </c>
    </row>
    <row r="107" spans="1:3" ht="12.75" customHeight="1" x14ac:dyDescent="0.25">
      <c r="A107" s="280">
        <v>2006</v>
      </c>
      <c r="B107" s="280">
        <v>260</v>
      </c>
    </row>
    <row r="108" spans="1:3" ht="12.75" customHeight="1" x14ac:dyDescent="0.25">
      <c r="A108" s="280">
        <v>2007</v>
      </c>
      <c r="B108" s="280">
        <v>260</v>
      </c>
    </row>
    <row r="109" spans="1:3" ht="12.75" customHeight="1" x14ac:dyDescent="0.25">
      <c r="A109" s="280">
        <v>2008</v>
      </c>
      <c r="B109" s="280">
        <v>262</v>
      </c>
    </row>
    <row r="110" spans="1:3" ht="12.75" customHeight="1" x14ac:dyDescent="0.25">
      <c r="A110" s="280">
        <v>2009</v>
      </c>
      <c r="B110" s="280">
        <v>261</v>
      </c>
    </row>
    <row r="111" spans="1:3" ht="12.75" customHeight="1" x14ac:dyDescent="0.25">
      <c r="A111" s="280">
        <v>2010</v>
      </c>
      <c r="B111" s="280">
        <v>261</v>
      </c>
    </row>
    <row r="112" spans="1:3" ht="12.75" customHeight="1" x14ac:dyDescent="0.25">
      <c r="A112" s="280">
        <v>2011</v>
      </c>
      <c r="B112" s="280">
        <v>261</v>
      </c>
    </row>
    <row r="113" spans="1:2" ht="12.75" customHeight="1" x14ac:dyDescent="0.25">
      <c r="A113" s="280">
        <v>2012</v>
      </c>
      <c r="B113" s="280">
        <v>260</v>
      </c>
    </row>
    <row r="114" spans="1:2" ht="12.75" customHeight="1" x14ac:dyDescent="0.25">
      <c r="A114" s="280">
        <v>2013</v>
      </c>
      <c r="B114" s="280">
        <v>261</v>
      </c>
    </row>
    <row r="115" spans="1:2" ht="12.75" customHeight="1" x14ac:dyDescent="0.25">
      <c r="A115" s="280">
        <v>2014</v>
      </c>
      <c r="B115" s="280">
        <v>261</v>
      </c>
    </row>
    <row r="116" spans="1:2" ht="12.75" customHeight="1" x14ac:dyDescent="0.25">
      <c r="A116" s="280">
        <v>2015</v>
      </c>
      <c r="B116" s="280">
        <v>261</v>
      </c>
    </row>
    <row r="117" spans="1:2" ht="12.75" customHeight="1" x14ac:dyDescent="0.25">
      <c r="A117" s="280">
        <v>2016</v>
      </c>
      <c r="B117" s="280">
        <v>262</v>
      </c>
    </row>
    <row r="118" spans="1:2" ht="12.75" customHeight="1" x14ac:dyDescent="0.25">
      <c r="A118" s="280">
        <v>2017</v>
      </c>
      <c r="B118" s="280">
        <v>260</v>
      </c>
    </row>
    <row r="119" spans="1:2" ht="12.75" customHeight="1" x14ac:dyDescent="0.25">
      <c r="A119" s="280">
        <v>2018</v>
      </c>
      <c r="B119" s="280">
        <v>260</v>
      </c>
    </row>
    <row r="120" spans="1:2" ht="12.75" customHeight="1" x14ac:dyDescent="0.25">
      <c r="A120" s="280">
        <v>2019</v>
      </c>
      <c r="B120" s="280">
        <v>261</v>
      </c>
    </row>
    <row r="121" spans="1:2" ht="12.75" customHeight="1" x14ac:dyDescent="0.25">
      <c r="A121" s="280">
        <v>2020</v>
      </c>
      <c r="B121" s="280">
        <v>262</v>
      </c>
    </row>
    <row r="122" spans="1:2" ht="12.75" customHeight="1" x14ac:dyDescent="0.25">
      <c r="A122" s="280">
        <v>2021</v>
      </c>
      <c r="B122" s="280">
        <v>261</v>
      </c>
    </row>
    <row r="123" spans="1:2" ht="12.75" customHeight="1" x14ac:dyDescent="0.25">
      <c r="A123" s="280">
        <v>2022</v>
      </c>
      <c r="B123" s="280">
        <v>261</v>
      </c>
    </row>
    <row r="124" spans="1:2" ht="12.75" customHeight="1" x14ac:dyDescent="0.25">
      <c r="A124" s="338" t="s">
        <v>1689</v>
      </c>
    </row>
    <row r="125" spans="1:2" ht="12.75" customHeight="1" x14ac:dyDescent="0.25"/>
    <row r="126" spans="1:2" ht="12.75" customHeight="1" x14ac:dyDescent="0.25"/>
    <row r="127" spans="1:2" ht="12.75" customHeight="1" x14ac:dyDescent="0.25"/>
    <row r="128" spans="1:2"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sheetData>
  <dataConsolidate/>
  <mergeCells count="18">
    <mergeCell ref="B27:C27"/>
    <mergeCell ref="B9:C9"/>
    <mergeCell ref="E5:F5"/>
    <mergeCell ref="E6:F6"/>
    <mergeCell ref="B6:C6"/>
    <mergeCell ref="A5:C5"/>
    <mergeCell ref="E1:F1"/>
    <mergeCell ref="E2:F2"/>
    <mergeCell ref="E3:F3"/>
    <mergeCell ref="E4:F4"/>
    <mergeCell ref="A1:C1"/>
    <mergeCell ref="A3:C3"/>
    <mergeCell ref="A41:C41"/>
    <mergeCell ref="B28:C28"/>
    <mergeCell ref="B29:C29"/>
    <mergeCell ref="B30:C30"/>
    <mergeCell ref="B31:C31"/>
    <mergeCell ref="B35:C35"/>
  </mergeCells>
  <phoneticPr fontId="6" type="noConversion"/>
  <conditionalFormatting sqref="B35">
    <cfRule type="cellIs" dxfId="1" priority="1" stopIfTrue="1" operator="equal">
      <formula>"Y"</formula>
    </cfRule>
  </conditionalFormatting>
  <conditionalFormatting sqref="A37 A29">
    <cfRule type="cellIs" dxfId="0" priority="2" stopIfTrue="1" operator="equal">
      <formula>"DATE OF SUBMISSION"</formula>
    </cfRule>
  </conditionalFormatting>
  <dataValidations xWindow="444" yWindow="133" count="4">
    <dataValidation allowBlank="1" sqref="E23:F65536 B1:C5 B7:C8 B10:C30 G1:IV1048576 D1:D1048576 E1:E6 C32:C65536 B32:B113 A1:A113 A114:B65536"/>
    <dataValidation type="list" allowBlank="1" sqref="B6:C6">
      <formula1>$A$45:$A$98</formula1>
    </dataValidation>
    <dataValidation type="list" allowBlank="1" sqref="B9:C9">
      <formula1>"ACCOUNTING SYSTEM,COST ACCOUNTING, FARS, OTHER"</formula1>
    </dataValidation>
    <dataValidation type="list" allowBlank="1" sqref="B31:C31">
      <formula1>$G$43:$G$54</formula1>
    </dataValidation>
  </dataValidations>
  <printOptions horizontalCentered="1" headings="1"/>
  <pageMargins left="0.2" right="0.3" top="0.75" bottom="0.75" header="0.5" footer="0.5"/>
  <pageSetup scale="75" orientation="portrait" cellComments="asDisplayed" r:id="rId1"/>
  <headerFooter alignWithMargins="0">
    <oddFooter xml:space="preserve">&amp;COMB Approval No. 1205-0430  Expires 3/31/2019
</oddFooter>
  </headerFooter>
  <rowBreaks count="1" manualBreakCount="1">
    <brk id="40" max="16383" man="1"/>
  </rowBreaks>
  <drawing r:id="rId2"/>
  <legacyDrawing r:id="rId3"/>
  <controls>
    <mc:AlternateContent xmlns:mc="http://schemas.openxmlformats.org/markup-compatibility/2006">
      <mc:Choice Requires="x14">
        <control shapeId="1025" r:id="rId4" name="cmdExport">
          <controlPr defaultSize="0" autoFill="0" autoLine="0" autoPict="0" r:id="rId5">
            <anchor moveWithCells="1">
              <from>
                <xdr:col>0</xdr:col>
                <xdr:colOff>2127250</xdr:colOff>
                <xdr:row>21</xdr:row>
                <xdr:rowOff>63500</xdr:rowOff>
              </from>
              <to>
                <xdr:col>1</xdr:col>
                <xdr:colOff>1155700</xdr:colOff>
                <xdr:row>25</xdr:row>
                <xdr:rowOff>127000</xdr:rowOff>
              </to>
            </anchor>
          </controlPr>
        </control>
      </mc:Choice>
      <mc:Fallback>
        <control shapeId="1025" r:id="rId4" name="cmdExport"/>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42"/>
  <sheetViews>
    <sheetView showGridLines="0" workbookViewId="0">
      <pane ySplit="10" topLeftCell="A11" activePane="bottomLeft" state="frozen"/>
      <selection activeCell="C34" sqref="C34:D34"/>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1652</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1707</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1218</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DATA!B33</f>
        <v>0</v>
      </c>
      <c r="C12" s="405"/>
      <c r="D12" s="406"/>
      <c r="E12" s="407"/>
    </row>
    <row r="13" spans="1:7" ht="14.5" thickBot="1" x14ac:dyDescent="0.3">
      <c r="A13" s="408"/>
      <c r="B13" s="409"/>
      <c r="C13" s="410"/>
      <c r="D13" s="410"/>
      <c r="E13" s="410"/>
    </row>
    <row r="14" spans="1:7" ht="14.5" thickBot="1" x14ac:dyDescent="0.3">
      <c r="A14" s="403" t="s">
        <v>905</v>
      </c>
      <c r="B14" s="411" t="e">
        <f ca="1">DATA!C18</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E16+SUM(E18:E22)</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DATA!B48</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E31+SUM(E33:E37)</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allowBlank="1" showErrorMessage="1" errorTitle="INPUT ERROR" error="Enter only whole numbers between -99 and 99." sqref="C34:E36">
      <formula1>-999</formula1>
      <formula2>9999</formula2>
    </dataValidation>
    <dataValidation type="whole" operator="greaterThanOrEqual" allowBlank="1" showErrorMessage="1" errorTitle="INPUT ERROR" error="Enter only whole numbers greater than or equal to zero." sqref="C19:E21">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42"/>
  <sheetViews>
    <sheetView showGridLines="0" workbookViewId="0">
      <pane ySplit="10" topLeftCell="A11" activePane="bottomLeft" state="frozen"/>
      <selection activeCell="C34" sqref="C34:D34"/>
      <selection pane="bottomLeft" activeCell="H19" sqref="H19"/>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1653</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1708</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13</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DATA!B34</f>
        <v>0</v>
      </c>
      <c r="C12" s="405"/>
      <c r="D12" s="406"/>
      <c r="E12" s="407"/>
    </row>
    <row r="13" spans="1:7" ht="14.5" thickBot="1" x14ac:dyDescent="0.3">
      <c r="A13" s="408"/>
      <c r="B13" s="409"/>
      <c r="C13" s="410"/>
      <c r="D13" s="410"/>
      <c r="E13" s="410"/>
    </row>
    <row r="14" spans="1:7" ht="14.5" thickBot="1" x14ac:dyDescent="0.3">
      <c r="A14" s="403" t="s">
        <v>905</v>
      </c>
      <c r="B14" s="411" t="e">
        <f ca="1">DATA!C19</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DATA!B49</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2"/>
  <sheetViews>
    <sheetView showGridLines="0" workbookViewId="0">
      <pane ySplit="10" topLeftCell="A11" activePane="bottomLeft" state="frozen"/>
      <selection activeCell="C34" sqref="C34:D34"/>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1654</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1709</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1191</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DATA!B35</f>
        <v>0</v>
      </c>
      <c r="C12" s="405"/>
      <c r="D12" s="406"/>
      <c r="E12" s="407"/>
    </row>
    <row r="13" spans="1:7" ht="14.5" thickBot="1" x14ac:dyDescent="0.3">
      <c r="A13" s="408"/>
      <c r="B13" s="409"/>
      <c r="C13" s="410"/>
      <c r="D13" s="410"/>
      <c r="E13" s="410"/>
    </row>
    <row r="14" spans="1:7" ht="14.5" thickBot="1" x14ac:dyDescent="0.3">
      <c r="A14" s="403" t="s">
        <v>905</v>
      </c>
      <c r="B14" s="411" t="e">
        <f ca="1">DATA!C20</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DATA!B50</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42"/>
  <sheetViews>
    <sheetView showGridLines="0" workbookViewId="0">
      <pane ySplit="10" topLeftCell="A11" activePane="bottomLeft" state="frozen"/>
      <selection activeCell="C34" sqref="C34:D34"/>
      <selection pane="bottomLeft" activeCell="F14" sqref="F14"/>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1655</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1710</v>
      </c>
      <c r="B3" s="769"/>
      <c r="C3" s="769"/>
      <c r="D3" s="769"/>
      <c r="E3" s="769"/>
      <c r="G3" s="451"/>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14</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DATA!B36</f>
        <v>0</v>
      </c>
      <c r="C12" s="405"/>
      <c r="D12" s="406"/>
      <c r="E12" s="407"/>
    </row>
    <row r="13" spans="1:7" ht="14.5" thickBot="1" x14ac:dyDescent="0.3">
      <c r="A13" s="408"/>
      <c r="B13" s="409"/>
      <c r="C13" s="410"/>
      <c r="D13" s="410"/>
      <c r="E13" s="410"/>
    </row>
    <row r="14" spans="1:7" ht="14.5" thickBot="1" x14ac:dyDescent="0.3">
      <c r="A14" s="403" t="s">
        <v>905</v>
      </c>
      <c r="B14" s="411" t="e">
        <f ca="1">DATA!C21</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DATA!B51</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52"/>
  <sheetViews>
    <sheetView showGridLines="0" workbookViewId="0">
      <pane ySplit="10" topLeftCell="A11" activePane="bottomLeft" state="frozen"/>
      <selection sqref="A1:C1"/>
      <selection pane="bottomLeft" activeCell="F14" sqref="F14"/>
    </sheetView>
  </sheetViews>
  <sheetFormatPr defaultColWidth="9.08984375" defaultRowHeight="12.5" x14ac:dyDescent="0.25"/>
  <cols>
    <col min="1" max="1" width="50.6328125" style="339" customWidth="1"/>
    <col min="2" max="4" width="15.6328125" style="339" customWidth="1"/>
    <col min="5" max="5" width="15.6328125" style="339" hidden="1" customWidth="1"/>
    <col min="6" max="6" width="6.6328125" style="339" customWidth="1"/>
    <col min="7" max="16384" width="9.08984375" style="339"/>
  </cols>
  <sheetData>
    <row r="1" spans="1:10" s="390" customFormat="1" ht="15.75" customHeight="1" x14ac:dyDescent="0.25">
      <c r="A1" s="769" t="s">
        <v>1656</v>
      </c>
      <c r="B1" s="769"/>
      <c r="C1" s="769"/>
      <c r="D1" s="769"/>
      <c r="E1" s="769"/>
      <c r="G1" s="439"/>
    </row>
    <row r="2" spans="1:10" s="390" customFormat="1" ht="15.75" customHeight="1" x14ac:dyDescent="0.25">
      <c r="A2" s="26" t="str">
        <f>"RJM Version: " &amp; TEXT(STARTUP!E3,"0.0")</f>
        <v>RJM Version: 2.5</v>
      </c>
      <c r="B2" s="40"/>
      <c r="C2" s="391"/>
      <c r="D2" s="40"/>
    </row>
    <row r="3" spans="1:10" s="390" customFormat="1" ht="15.75" customHeight="1" x14ac:dyDescent="0.25">
      <c r="A3" s="769" t="s">
        <v>1197</v>
      </c>
      <c r="B3" s="769"/>
      <c r="C3" s="769"/>
      <c r="D3" s="769"/>
      <c r="E3" s="769"/>
    </row>
    <row r="4" spans="1:10" s="390" customFormat="1" ht="15.75" customHeight="1" x14ac:dyDescent="0.25">
      <c r="A4" s="392" t="str">
        <f>STATENAME</f>
        <v>YOUR STATE</v>
      </c>
      <c r="B4" s="269"/>
      <c r="C4" s="269"/>
      <c r="D4" s="269"/>
      <c r="E4" s="269"/>
    </row>
    <row r="5" spans="1:10" s="397" customFormat="1" ht="15.75" customHeight="1" x14ac:dyDescent="0.25">
      <c r="A5" s="770" t="s">
        <v>1586</v>
      </c>
      <c r="B5" s="768"/>
      <c r="C5" s="768"/>
      <c r="D5" s="768"/>
      <c r="E5" s="768"/>
      <c r="J5" s="268"/>
    </row>
    <row r="6" spans="1:10" s="397" customFormat="1" ht="13" x14ac:dyDescent="0.3">
      <c r="A6" s="771" t="str">
        <f>BUDGETFY</f>
        <v xml:space="preserve">FY  </v>
      </c>
      <c r="B6" s="768"/>
      <c r="C6" s="768"/>
      <c r="D6" s="768"/>
      <c r="E6" s="768"/>
    </row>
    <row r="7" spans="1:10" s="397" customFormat="1" ht="16" thickBot="1" x14ac:dyDescent="0.3">
      <c r="A7" s="393" t="s">
        <v>1903</v>
      </c>
      <c r="B7" s="394"/>
      <c r="C7" s="395"/>
      <c r="D7" s="396"/>
      <c r="E7" s="396"/>
    </row>
    <row r="8" spans="1:10" s="397" customFormat="1" x14ac:dyDescent="0.25">
      <c r="A8" s="397" t="s">
        <v>70</v>
      </c>
      <c r="B8" s="398" t="e">
        <f>PREVIOUSFY</f>
        <v>#VALUE!</v>
      </c>
      <c r="C8" s="398" t="e">
        <f>CURRENTFY</f>
        <v>#VALUE!</v>
      </c>
      <c r="D8" s="398" t="str">
        <f>NEXTFY</f>
        <v xml:space="preserve">FY  </v>
      </c>
      <c r="E8" s="398" t="e">
        <f>REQUESTFY</f>
        <v>#VALUE!</v>
      </c>
    </row>
    <row r="9" spans="1:10" s="397" customFormat="1" x14ac:dyDescent="0.25">
      <c r="B9" s="399" t="s">
        <v>1904</v>
      </c>
      <c r="C9" s="399" t="s">
        <v>1905</v>
      </c>
      <c r="D9" s="399" t="s">
        <v>1906</v>
      </c>
      <c r="E9" s="400" t="s">
        <v>1907</v>
      </c>
    </row>
    <row r="10" spans="1:10" s="397" customFormat="1" ht="13" thickBot="1" x14ac:dyDescent="0.3">
      <c r="A10" s="397" t="s">
        <v>1908</v>
      </c>
      <c r="B10" s="401" t="s">
        <v>1909</v>
      </c>
      <c r="C10" s="401" t="s">
        <v>1909</v>
      </c>
      <c r="D10" s="401" t="s">
        <v>1909</v>
      </c>
      <c r="E10" s="401" t="s">
        <v>1909</v>
      </c>
    </row>
    <row r="11" spans="1:10" s="397" customFormat="1" ht="12.75" customHeight="1" thickBot="1" x14ac:dyDescent="0.3">
      <c r="B11" s="394"/>
      <c r="C11" s="402"/>
      <c r="D11" s="394"/>
      <c r="E11" s="394"/>
    </row>
    <row r="12" spans="1:10" s="397" customFormat="1" ht="14.25" customHeight="1" thickBot="1" x14ac:dyDescent="0.35">
      <c r="A12" s="403" t="s">
        <v>1910</v>
      </c>
      <c r="B12" s="681">
        <f>DATA!B39-DATA!B37</f>
        <v>0</v>
      </c>
      <c r="C12" s="424"/>
      <c r="D12" s="406"/>
      <c r="E12" s="407"/>
    </row>
    <row r="13" spans="1:10" s="397" customFormat="1" ht="14.25" customHeight="1" thickBot="1" x14ac:dyDescent="0.3">
      <c r="A13" s="408"/>
      <c r="B13" s="409"/>
      <c r="C13" s="410"/>
      <c r="D13" s="410"/>
      <c r="E13" s="410"/>
    </row>
    <row r="14" spans="1:10" s="397" customFormat="1" ht="14.25" customHeight="1" thickBot="1" x14ac:dyDescent="0.3">
      <c r="A14" s="403" t="s">
        <v>905</v>
      </c>
      <c r="B14" s="411" t="e">
        <f ca="1">DATA!C24-DATA!C22</f>
        <v>#VALUE!</v>
      </c>
      <c r="C14" s="412"/>
      <c r="D14" s="413"/>
      <c r="E14" s="414"/>
    </row>
    <row r="15" spans="1:10" s="397" customFormat="1" ht="14.5" thickBot="1" x14ac:dyDescent="0.3">
      <c r="A15" s="408"/>
      <c r="B15" s="410"/>
      <c r="C15" s="410"/>
      <c r="D15" s="410"/>
      <c r="E15" s="410"/>
    </row>
    <row r="16" spans="1:10" s="397" customFormat="1" ht="28.5" thickBot="1" x14ac:dyDescent="0.3">
      <c r="A16" s="415" t="s">
        <v>906</v>
      </c>
      <c r="B16" s="407"/>
      <c r="C16" s="682" t="e">
        <f ca="1">IF('5-SUM'!$C$12=0,0,((('1-IC'!C16*'5-SUM'!$C$14)+('1-WK'!C16*'5-SUM'!$C$15)+('1-NMD'!C16*'5-SUM'!$C$16)+('1-APP'!C16*'5-SUM'!$C$17)+('1-WR'!C16*'5-SUM'!$C$18)+('1-TAX'!C16*'5-SUM'!$C$19)+('1-BPC'!C16*'5-SUM'!$C$21)+('1-UIP'!C16*'5-SUM'!$C$23)+('1-SUP'!C16*'5-SUM'!$C$25))/'5-SUM'!$C$12))</f>
        <v>#VALUE!</v>
      </c>
      <c r="D16" s="682" t="e">
        <f ca="1">IF('5-SUM'!$D$12=0,0,((('1-IC'!D16*'5-SUM'!$D$14)+('1-WK'!D16*'5-SUM'!$D$15)+('1-NMD'!D16*'5-SUM'!$D$16)+('1-APP'!D16*'5-SUM'!$D$17)+('1-WR'!D16*'5-SUM'!$D$18)+('1-TAX'!D16*'5-SUM'!$D$19)+('1-BPC'!D16*'5-SUM'!$D$21)+('1-UIP'!D16*'5-SUM'!$D$23)+('1-SUP'!D16*'5-SUM'!$D$25))/'5-SUM'!$D$12))</f>
        <v>#VALUE!</v>
      </c>
      <c r="E16" s="682" t="e">
        <f ca="1">IF('5-SUM'!$E$12=0,0,((('1-IC'!E16*'5-SUM'!$E$14)+('1-WK'!E16*'5-SUM'!$E$15)+('1-NMD'!E16*'5-SUM'!$E$16)+('1-APP'!E16*'5-SUM'!$E$17)+('1-WR'!E16*'5-SUM'!$E$18)+('1-TAX'!E16*'5-SUM'!$E$19)+('1-BPC'!E16*'5-SUM'!$E$21)+('1-UIP'!E16*'5-SUM'!$E$23)+('1-SUP'!E16*'5-SUM'!$E$25))/'5-SUM'!$E$12))</f>
        <v>#VALUE!</v>
      </c>
    </row>
    <row r="17" spans="1:6" s="397" customFormat="1" ht="14.5" thickBot="1" x14ac:dyDescent="0.3">
      <c r="A17" s="408"/>
      <c r="B17" s="417"/>
      <c r="C17" s="417"/>
      <c r="D17" s="417"/>
      <c r="E17" s="417"/>
      <c r="F17" s="397" t="s">
        <v>1908</v>
      </c>
    </row>
    <row r="18" spans="1:6" s="397" customFormat="1" ht="14.5" thickBot="1" x14ac:dyDescent="0.3">
      <c r="A18" s="415" t="s">
        <v>367</v>
      </c>
      <c r="B18" s="417"/>
      <c r="C18" s="417"/>
      <c r="D18" s="417"/>
      <c r="E18" s="417"/>
    </row>
    <row r="19" spans="1:6" s="397" customFormat="1" ht="14.5" thickBot="1" x14ac:dyDescent="0.3">
      <c r="A19" s="683" t="s">
        <v>2103</v>
      </c>
      <c r="B19" s="418"/>
      <c r="C19" s="682" t="e">
        <f ca="1">IF('5-SUM'!$C$12=0,0,((('1-IC'!C19*'5-SUM'!$C$14)+('1-WK'!C19*'5-SUM'!$C$15)+('1-NMD'!C19*'5-SUM'!$C$16)+('1-APP'!C19*'5-SUM'!$C$17)+('1-WR'!C19*'5-SUM'!$C$18)+('1-TAX'!C19*'5-SUM'!$C$19)+('1-BPC'!C19*'5-SUM'!$C$21)+('1-UIP'!C19*'5-SUM'!$C$23)+('1-SUP'!C19*'5-SUM'!$C$25))/'5-SUM'!$C$12))</f>
        <v>#VALUE!</v>
      </c>
      <c r="D19" s="682" t="e">
        <f ca="1">IF('5-SUM'!$D$12=0,0,((('1-IC'!D19*'5-SUM'!$D$14)+('1-WK'!D19*'5-SUM'!$D$15)+('1-NMD'!D19*'5-SUM'!$D$16)+('1-APP'!D19*'5-SUM'!$D$17)+('1-WR'!D19*'5-SUM'!$D$18)+('1-TAX'!D19*'5-SUM'!$D$19)+('1-BPC'!D19*'5-SUM'!$D$21)+('1-UIP'!D19*'5-SUM'!$D$23)+('1-SUP'!D19*'5-SUM'!$D$25))/'5-SUM'!$D$12))</f>
        <v>#VALUE!</v>
      </c>
      <c r="E19" s="682" t="e">
        <f ca="1">IF('5-SUM'!$E$12=0,0,((('1-IC'!E19*'5-SUM'!$E$14)+('1-WK'!E19*'5-SUM'!$E$15)+('1-NMD'!E19*'5-SUM'!$E$16)+('1-APP'!E19*'5-SUM'!$E$17)+('1-WR'!E19*'5-SUM'!$E$18)+('1-TAX'!E19*'5-SUM'!$E$19)+('1-BPC'!E19*'5-SUM'!$E$21)+('1-UIP'!E19*'5-SUM'!$E$23)+('1-SUP'!E19*'5-SUM'!$E$25))/'5-SUM'!$E$12))</f>
        <v>#VALUE!</v>
      </c>
    </row>
    <row r="20" spans="1:6" s="397" customFormat="1" ht="14.5" thickBot="1" x14ac:dyDescent="0.3">
      <c r="A20" s="684" t="s">
        <v>2</v>
      </c>
      <c r="B20" s="419"/>
      <c r="C20" s="682" t="e">
        <f ca="1">IF('5-SUM'!$C$12=0,0,((('1-IC'!C20*'5-SUM'!$C$14)+('1-WK'!C20*'5-SUM'!$C$15)+('1-NMD'!C20*'5-SUM'!$C$16)+('1-APP'!C20*'5-SUM'!$C$17)+('1-WR'!C20*'5-SUM'!$C$18)+('1-TAX'!C20*'5-SUM'!$C$19)+('1-BPC'!C20*'5-SUM'!$C$21)+('1-UIP'!C20*'5-SUM'!$C$23)+('1-SUP'!C20*'5-SUM'!$C$25))/'5-SUM'!$C$12))</f>
        <v>#VALUE!</v>
      </c>
      <c r="D20" s="682" t="e">
        <f ca="1">IF('5-SUM'!$D$12=0,0,((('1-IC'!D20*'5-SUM'!$D$14)+('1-WK'!D20*'5-SUM'!$D$15)+('1-NMD'!D20*'5-SUM'!$D$16)+('1-APP'!D20*'5-SUM'!$D$17)+('1-WR'!D20*'5-SUM'!$D$18)+('1-TAX'!D20*'5-SUM'!$D$19)+('1-BPC'!D20*'5-SUM'!$D$21)+('1-UIP'!D20*'5-SUM'!$D$23)+('1-SUP'!D20*'5-SUM'!$D$25))/'5-SUM'!$D$12))</f>
        <v>#VALUE!</v>
      </c>
      <c r="E20" s="682" t="e">
        <f ca="1">IF('5-SUM'!$E$12=0,0,((('1-IC'!E20*'5-SUM'!$E$14)+('1-WK'!E20*'5-SUM'!$E$15)+('1-NMD'!E20*'5-SUM'!$E$16)+('1-APP'!E20*'5-SUM'!$E$17)+('1-WR'!E20*'5-SUM'!$E$18)+('1-TAX'!E20*'5-SUM'!$E$19)+('1-BPC'!E20*'5-SUM'!$E$21)+('1-UIP'!E20*'5-SUM'!$E$23)+('1-SUP'!E20*'5-SUM'!$E$25))/'5-SUM'!$E$12))</f>
        <v>#VALUE!</v>
      </c>
    </row>
    <row r="21" spans="1:6" s="397" customFormat="1" ht="14.5" thickBot="1" x14ac:dyDescent="0.3">
      <c r="A21" s="684" t="s">
        <v>370</v>
      </c>
      <c r="B21" s="420"/>
      <c r="C21" s="682" t="e">
        <f ca="1">IF('5-SUM'!$C$12=0,0,((('1-IC'!C21*'5-SUM'!$C$14)+('1-WK'!C21*'5-SUM'!$C$15)+('1-NMD'!C21*'5-SUM'!$C$16)+('1-APP'!C21*'5-SUM'!$C$17)+('1-WR'!C21*'5-SUM'!$C$18)+('1-TAX'!C21*'5-SUM'!$C$19)+('1-BPC'!C21*'5-SUM'!$C$21)+('1-UIP'!C21*'5-SUM'!$C$23)+('1-SUP'!C21*'5-SUM'!$C$25))/'5-SUM'!$C$12))</f>
        <v>#VALUE!</v>
      </c>
      <c r="D21" s="682" t="e">
        <f ca="1">IF('5-SUM'!$D$12=0,0,((('1-IC'!D21*'5-SUM'!$D$14)+('1-WK'!D21*'5-SUM'!$D$15)+('1-NMD'!D21*'5-SUM'!$D$16)+('1-APP'!D21*'5-SUM'!$D$17)+('1-WR'!D21*'5-SUM'!$D$18)+('1-TAX'!D21*'5-SUM'!$D$19)+('1-BPC'!D21*'5-SUM'!$D$21)+('1-UIP'!D21*'5-SUM'!$D$23)+('1-SUP'!D21*'5-SUM'!$D$25))/'5-SUM'!$D$12))</f>
        <v>#VALUE!</v>
      </c>
      <c r="E21" s="682" t="e">
        <f ca="1">IF('5-SUM'!$E$12=0,0,((('1-IC'!E21*'5-SUM'!$E$14)+('1-WK'!E21*'5-SUM'!$E$15)+('1-NMD'!E21*'5-SUM'!$E$16)+('1-APP'!E21*'5-SUM'!$E$17)+('1-WR'!E21*'5-SUM'!$E$18)+('1-TAX'!E21*'5-SUM'!$E$19)+('1-BPC'!E21*'5-SUM'!$E$21)+('1-UIP'!E21*'5-SUM'!$E$23)+('1-SUP'!E21*'5-SUM'!$E$25))/'5-SUM'!$E$12))</f>
        <v>#VALUE!</v>
      </c>
    </row>
    <row r="22" spans="1:6" s="397" customFormat="1" ht="14.5" thickBot="1" x14ac:dyDescent="0.3">
      <c r="A22" s="421"/>
      <c r="B22" s="417"/>
      <c r="C22" s="429"/>
      <c r="D22" s="429"/>
      <c r="E22" s="429"/>
    </row>
    <row r="23" spans="1:6" s="397" customFormat="1" ht="14.5" thickBot="1" x14ac:dyDescent="0.3">
      <c r="A23" s="415" t="s">
        <v>371</v>
      </c>
      <c r="B23" s="685" t="e">
        <f ca="1">IF(B14=0,0,(B12/B14))</f>
        <v>#VALUE!</v>
      </c>
      <c r="C23" s="416" t="e">
        <f ca="1">C16+SUM(C19:C21)</f>
        <v>#VALUE!</v>
      </c>
      <c r="D23" s="416" t="e">
        <f ca="1">D16+SUM(D19:D21)</f>
        <v>#VALUE!</v>
      </c>
      <c r="E23" s="686" t="e">
        <f ca="1">SUM(E16,E19:E21)</f>
        <v>#VALUE!</v>
      </c>
    </row>
    <row r="24" spans="1:6" s="397" customFormat="1" ht="14" x14ac:dyDescent="0.25">
      <c r="A24" s="408"/>
      <c r="B24" s="417"/>
      <c r="C24" s="417"/>
      <c r="D24" s="417"/>
      <c r="E24" s="417"/>
    </row>
    <row r="25" spans="1:6" s="397" customFormat="1" ht="14" x14ac:dyDescent="0.25">
      <c r="A25" s="408"/>
      <c r="B25" s="417"/>
      <c r="C25" s="417"/>
      <c r="D25" s="417"/>
      <c r="E25" s="417"/>
    </row>
    <row r="26" spans="1:6" s="397" customFormat="1" ht="14.5" thickBot="1" x14ac:dyDescent="0.3">
      <c r="A26" s="408"/>
      <c r="B26" s="417"/>
      <c r="C26" s="417"/>
      <c r="D26" s="417"/>
      <c r="E26" s="417"/>
    </row>
    <row r="27" spans="1:6" s="397" customFormat="1" ht="14.5" thickBot="1" x14ac:dyDescent="0.35">
      <c r="A27" s="403" t="s">
        <v>372</v>
      </c>
      <c r="B27" s="681">
        <f>DATA!B54-DATA!B52</f>
        <v>0</v>
      </c>
      <c r="C27" s="424"/>
      <c r="D27" s="406"/>
      <c r="E27" s="407"/>
    </row>
    <row r="28" spans="1:6" s="397" customFormat="1" ht="14.5" thickBot="1" x14ac:dyDescent="0.3">
      <c r="A28" s="425"/>
      <c r="B28" s="417"/>
      <c r="C28" s="417"/>
      <c r="D28" s="417"/>
      <c r="E28" s="417"/>
    </row>
    <row r="29" spans="1:6" s="397" customFormat="1" ht="14.5" thickBot="1" x14ac:dyDescent="0.3">
      <c r="A29" s="426" t="str">
        <f>A$14</f>
        <v>TOTAL POSITIONS PAID</v>
      </c>
      <c r="B29" s="427" t="e">
        <f ca="1">B$14</f>
        <v>#VALUE!</v>
      </c>
      <c r="C29" s="412"/>
      <c r="D29" s="413"/>
      <c r="E29" s="414"/>
    </row>
    <row r="30" spans="1:6" s="397" customFormat="1" ht="14.5" thickBot="1" x14ac:dyDescent="0.3">
      <c r="A30" s="425"/>
      <c r="B30" s="410"/>
      <c r="C30" s="410"/>
      <c r="D30" s="410"/>
      <c r="E30" s="410"/>
    </row>
    <row r="31" spans="1:6" s="397" customFormat="1" ht="28.5" thickBot="1" x14ac:dyDescent="0.3">
      <c r="A31" s="415" t="s">
        <v>373</v>
      </c>
      <c r="B31" s="407"/>
      <c r="C31" s="682" t="e">
        <f ca="1">IF('5-SUM'!$C$12=0,0,((('1-IC'!C31*'5-SUM'!$C$14)+('1-WK'!C31*'5-SUM'!$C$15)+('1-NMD'!C31*'5-SUM'!$C$16)+('1-APP'!C31*'5-SUM'!$C$17)+('1-WR'!C31*'5-SUM'!$C$18)+('1-TAX'!C31*'5-SUM'!$C$19)+('1-BPC'!C31*'5-SUM'!$C$21)+('1-UIP'!C31*'5-SUM'!$C$23)+('1-SUP'!C31*'5-SUM'!$C$25))/'5-SUM'!$C$12))</f>
        <v>#VALUE!</v>
      </c>
      <c r="D31" s="682" t="e">
        <f ca="1">IF('5-SUM'!$D$12=0,0,((('1-IC'!D31*'5-SUM'!$D$14)+('1-WK'!D31*'5-SUM'!$D$15)+('1-NMD'!D31*'5-SUM'!$D$16)+('1-APP'!D31*'5-SUM'!$D$17)+('1-WR'!D31*'5-SUM'!$D$18)+('1-TAX'!D31*'5-SUM'!$D$19)+('1-BPC'!D31*'5-SUM'!$D$21)+('1-UIP'!D31*'5-SUM'!$D$23)+('1-SUP'!D31*'5-SUM'!$D$25))/'5-SUM'!$D$12))</f>
        <v>#VALUE!</v>
      </c>
      <c r="E31" s="682" t="e">
        <f ca="1">IF('5-SUM'!$E$12=0,0,((('1-IC'!E31*'5-SUM'!$E$14)+('1-WK'!E31*'5-SUM'!$E$15)+('1-NMD'!E31*'5-SUM'!$E$16)+('1-APP'!E31*'5-SUM'!$E$17)+('1-WR'!E31*'5-SUM'!$E$18)+('1-TAX'!E31*'5-SUM'!$E$19)+('1-BPC'!E31*'5-SUM'!$E$21)+('1-UIP'!E31*'5-SUM'!$E$23)+('1-SUP'!E31*'5-SUM'!$E$25))/'5-SUM'!$E$12))</f>
        <v>#VALUE!</v>
      </c>
    </row>
    <row r="32" spans="1:6" s="397" customFormat="1" ht="14.5" thickBot="1" x14ac:dyDescent="0.3">
      <c r="A32" s="408"/>
      <c r="B32" s="417"/>
      <c r="C32" s="417"/>
      <c r="D32" s="417"/>
      <c r="E32" s="417"/>
    </row>
    <row r="33" spans="1:5" s="397" customFormat="1" ht="14.5" thickBot="1" x14ac:dyDescent="0.3">
      <c r="A33" s="415" t="s">
        <v>374</v>
      </c>
      <c r="B33" s="428"/>
      <c r="C33" s="417"/>
      <c r="D33" s="417"/>
      <c r="E33" s="417"/>
    </row>
    <row r="34" spans="1:5" s="397" customFormat="1" ht="14.5" thickBot="1" x14ac:dyDescent="0.3">
      <c r="A34" s="687" t="s">
        <v>368</v>
      </c>
      <c r="B34" s="418"/>
      <c r="C34" s="682" t="e">
        <f ca="1">IF('5-SUM'!$C$12=0,0,((('1-IC'!C34*'5-SUM'!$C$14)+('1-WK'!C34*'5-SUM'!$C$15)+('1-NMD'!C34*'5-SUM'!$C$16)+('1-APP'!C34*'5-SUM'!$C$17)+('1-WR'!C34*'5-SUM'!$C$18)+('1-TAX'!C34*'5-SUM'!$C$19)+('1-BPC'!C34*'5-SUM'!$C$21)+('1-UIP'!C34*'5-SUM'!$C$23)+('1-SUP'!C34*'5-SUM'!$C$25))/'5-SUM'!$C$12))</f>
        <v>#VALUE!</v>
      </c>
      <c r="D34" s="682" t="e">
        <f ca="1">IF('5-SUM'!$D$12=0,0,((('1-IC'!D34*'5-SUM'!$D$14)+('1-WK'!D34*'5-SUM'!$D$15)+('1-NMD'!D34*'5-SUM'!$D$16)+('1-APP'!D34*'5-SUM'!$D$17)+('1-WR'!D34*'5-SUM'!$D$18)+('1-TAX'!D34*'5-SUM'!$D$19)+('1-BPC'!D34*'5-SUM'!$D$21)+('1-UIP'!D34*'5-SUM'!$D$23)+('1-SUP'!D34*'5-SUM'!$D$25))/'5-SUM'!$D$12))</f>
        <v>#VALUE!</v>
      </c>
      <c r="E34" s="682" t="e">
        <f ca="1">IF('5-SUM'!$E$12=0,0,((('1-IC'!E34*'5-SUM'!$E$14)+('1-WK'!E34*'5-SUM'!$E$15)+('1-NMD'!E34*'5-SUM'!$E$16)+('1-APP'!E34*'5-SUM'!$E$17)+('1-WR'!E34*'5-SUM'!$E$18)+('1-TAX'!E34*'5-SUM'!$E$19)+('1-BPC'!E34*'5-SUM'!$E$21)+('1-UIP'!E34*'5-SUM'!$E$23)+('1-SUP'!E34*'5-SUM'!$E$25))/'5-SUM'!$E$12))</f>
        <v>#VALUE!</v>
      </c>
    </row>
    <row r="35" spans="1:5" s="397" customFormat="1" ht="14.5" thickBot="1" x14ac:dyDescent="0.3">
      <c r="A35" s="688" t="s">
        <v>369</v>
      </c>
      <c r="B35" s="419"/>
      <c r="C35" s="682" t="e">
        <f ca="1">IF('5-SUM'!$C$12=0,0,((('1-IC'!C35*'5-SUM'!$C$14)+('1-WK'!C35*'5-SUM'!$C$15)+('1-NMD'!C35*'5-SUM'!$C$16)+('1-APP'!C35*'5-SUM'!$C$17)+('1-WR'!C35*'5-SUM'!$C$18)+('1-TAX'!C35*'5-SUM'!$C$19)+('1-BPC'!C35*'5-SUM'!$C$21)+('1-UIP'!C35*'5-SUM'!$C$23)+('1-SUP'!C35*'5-SUM'!$C$25))/'5-SUM'!$C$12))</f>
        <v>#VALUE!</v>
      </c>
      <c r="D35" s="682" t="e">
        <f ca="1">IF('5-SUM'!$D$12=0,0,((('1-IC'!D35*'5-SUM'!$D$14)+('1-WK'!D35*'5-SUM'!$D$15)+('1-NMD'!D35*'5-SUM'!$D$16)+('1-APP'!D35*'5-SUM'!$D$17)+('1-WR'!D35*'5-SUM'!$D$18)+('1-TAX'!D35*'5-SUM'!$D$19)+('1-BPC'!D35*'5-SUM'!$D$21)+('1-UIP'!D35*'5-SUM'!$D$23)+('1-SUP'!D35*'5-SUM'!$D$25))/'5-SUM'!$D$12))</f>
        <v>#VALUE!</v>
      </c>
      <c r="E35" s="682" t="e">
        <f ca="1">IF('5-SUM'!$E$12=0,0,((('1-IC'!E35*'5-SUM'!$E$14)+('1-WK'!E35*'5-SUM'!$E$15)+('1-NMD'!E35*'5-SUM'!$E$16)+('1-APP'!E35*'5-SUM'!$E$17)+('1-WR'!E35*'5-SUM'!$E$18)+('1-TAX'!E35*'5-SUM'!$E$19)+('1-BPC'!E35*'5-SUM'!$E$21)+('1-UIP'!E35*'5-SUM'!$E$23)+('1-SUP'!E35*'5-SUM'!$E$25))/'5-SUM'!$E$12))</f>
        <v>#VALUE!</v>
      </c>
    </row>
    <row r="36" spans="1:5" s="397" customFormat="1" ht="14.5" thickBot="1" x14ac:dyDescent="0.3">
      <c r="A36" s="688" t="s">
        <v>370</v>
      </c>
      <c r="B36" s="420"/>
      <c r="C36" s="682" t="e">
        <f ca="1">IF('5-SUM'!$C$12=0,0,((('1-IC'!C36*'5-SUM'!$C$14)+('1-WK'!C36*'5-SUM'!$C$15)+('1-NMD'!C36*'5-SUM'!$C$16)+('1-APP'!C36*'5-SUM'!$C$17)+('1-WR'!C36*'5-SUM'!$C$18)+('1-TAX'!C36*'5-SUM'!$C$19)+('1-BPC'!C36*'5-SUM'!$C$21)+('1-UIP'!C36*'5-SUM'!$C$23)+('1-SUP'!C36*'5-SUM'!$C$25))/'5-SUM'!$C$12))</f>
        <v>#VALUE!</v>
      </c>
      <c r="D36" s="682" t="e">
        <f ca="1">IF('5-SUM'!$D$12=0,0,((('1-IC'!D36*'5-SUM'!$D$14)+('1-WK'!D36*'5-SUM'!$D$15)+('1-NMD'!D36*'5-SUM'!$D$16)+('1-APP'!D36*'5-SUM'!$D$17)+('1-WR'!D36*'5-SUM'!$D$18)+('1-TAX'!D36*'5-SUM'!$D$19)+('1-BPC'!D36*'5-SUM'!$D$21)+('1-UIP'!D36*'5-SUM'!$D$23)+('1-SUP'!D36*'5-SUM'!$D$25))/'5-SUM'!$D$12))</f>
        <v>#VALUE!</v>
      </c>
      <c r="E36" s="682" t="e">
        <f ca="1">IF('5-SUM'!$E$12=0,0,((('1-IC'!E36*'5-SUM'!$E$14)+('1-WK'!E36*'5-SUM'!$E$15)+('1-NMD'!E36*'5-SUM'!$E$16)+('1-APP'!E36*'5-SUM'!$E$17)+('1-WR'!E36*'5-SUM'!$E$18)+('1-TAX'!E36*'5-SUM'!$E$19)+('1-BPC'!E36*'5-SUM'!$E$21)+('1-UIP'!E36*'5-SUM'!$E$23)+('1-SUP'!E36*'5-SUM'!$E$25))/'5-SUM'!$E$12))</f>
        <v>#VALUE!</v>
      </c>
    </row>
    <row r="37" spans="1:5" s="397" customFormat="1" ht="14.5" thickBot="1" x14ac:dyDescent="0.3">
      <c r="A37" s="421"/>
      <c r="B37" s="417"/>
      <c r="C37" s="417"/>
      <c r="D37" s="417"/>
      <c r="E37" s="417"/>
    </row>
    <row r="38" spans="1:5" s="397" customFormat="1" ht="14.5" thickBot="1" x14ac:dyDescent="0.3">
      <c r="A38" s="415" t="s">
        <v>375</v>
      </c>
      <c r="B38" s="685" t="e">
        <f ca="1">IF(B29=0,0,(B27/B29))</f>
        <v>#VALUE!</v>
      </c>
      <c r="C38" s="416" t="e">
        <f ca="1">C31+SUM(C34:C36)</f>
        <v>#VALUE!</v>
      </c>
      <c r="D38" s="416" t="e">
        <f ca="1">D31+SUM(D34:D36)</f>
        <v>#VALUE!</v>
      </c>
      <c r="E38" s="686" t="e">
        <f ca="1">SUM(E31,E34:E36)</f>
        <v>#VALUE!</v>
      </c>
    </row>
    <row r="39" spans="1:5" s="397" customFormat="1" ht="14" x14ac:dyDescent="0.25">
      <c r="A39" s="408"/>
      <c r="B39" s="417"/>
      <c r="C39" s="417"/>
      <c r="D39" s="417"/>
      <c r="E39" s="417"/>
    </row>
    <row r="40" spans="1:5" s="397" customFormat="1" ht="14" x14ac:dyDescent="0.25">
      <c r="A40" s="408"/>
      <c r="B40" s="417"/>
      <c r="C40" s="417"/>
      <c r="D40" s="417"/>
      <c r="E40" s="417"/>
    </row>
    <row r="41" spans="1:5" s="397" customFormat="1" ht="14.5" thickBot="1" x14ac:dyDescent="0.3">
      <c r="A41" s="408"/>
      <c r="B41" s="417"/>
      <c r="C41" s="417"/>
      <c r="D41" s="417"/>
      <c r="E41" s="417"/>
    </row>
    <row r="42" spans="1:5" s="397" customFormat="1" ht="14.5" thickBot="1" x14ac:dyDescent="0.3">
      <c r="A42" s="430" t="s">
        <v>376</v>
      </c>
      <c r="B42" s="689" t="e">
        <f ca="1">B23+B38</f>
        <v>#VALUE!</v>
      </c>
      <c r="C42" s="690" t="e">
        <f ca="1">C23+C38</f>
        <v>#VALUE!</v>
      </c>
      <c r="D42" s="690" t="e">
        <f ca="1">D23+D38</f>
        <v>#VALUE!</v>
      </c>
      <c r="E42" s="690" t="e">
        <f ca="1">E23+E38</f>
        <v>#VALUE!</v>
      </c>
    </row>
    <row r="43" spans="1:5" s="397" customFormat="1" x14ac:dyDescent="0.25">
      <c r="A43" s="339"/>
      <c r="B43" s="339"/>
      <c r="C43" s="339"/>
      <c r="D43" s="339"/>
      <c r="E43" s="339"/>
    </row>
    <row r="48" spans="1:5" x14ac:dyDescent="0.25">
      <c r="B48" s="512"/>
      <c r="C48" s="447"/>
    </row>
    <row r="49" spans="2:2" x14ac:dyDescent="0.25">
      <c r="B49" s="512"/>
    </row>
    <row r="50" spans="2:2" x14ac:dyDescent="0.25">
      <c r="B50" s="512"/>
    </row>
    <row r="51" spans="2:2" x14ac:dyDescent="0.25">
      <c r="B51" s="37"/>
    </row>
    <row r="52" spans="2:2" x14ac:dyDescent="0.25">
      <c r="B52" s="527"/>
    </row>
  </sheetData>
  <sheetProtection password="EBC7" sheet="1" objects="1" scenarios="1"/>
  <mergeCells count="4">
    <mergeCell ref="A6:E6"/>
    <mergeCell ref="A1:E1"/>
    <mergeCell ref="A3:E3"/>
    <mergeCell ref="A5:E5"/>
  </mergeCells>
  <phoneticPr fontId="6" type="noConversion"/>
  <dataValidations count="1">
    <dataValidation allowBlank="1" sqref="F1:IV1048576 E1 E3:E65536 A1:D104857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202"/>
  <sheetViews>
    <sheetView showGridLines="0" workbookViewId="0">
      <pane ySplit="10" topLeftCell="A11" activePane="bottomLeft" state="frozen"/>
      <selection sqref="A1:C1"/>
      <selection pane="bottomLeft" activeCell="I23" sqref="I23"/>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9" s="452" customFormat="1" ht="15.75" customHeight="1" x14ac:dyDescent="0.25">
      <c r="A1" s="775" t="s">
        <v>1027</v>
      </c>
      <c r="B1" s="775"/>
      <c r="C1" s="775"/>
      <c r="D1" s="775"/>
      <c r="E1" s="775"/>
    </row>
    <row r="2" spans="1:9" s="452" customFormat="1" ht="15.75" customHeight="1" x14ac:dyDescent="0.25">
      <c r="A2" s="26" t="str">
        <f>"RJM Version: " &amp; TEXT(STARTUP!E3,"0.0")</f>
        <v>RJM Version: 2.5</v>
      </c>
      <c r="B2" s="40"/>
      <c r="C2" s="391"/>
      <c r="D2" s="40"/>
    </row>
    <row r="3" spans="1:9" s="452" customFormat="1" ht="15.75" customHeight="1" x14ac:dyDescent="0.25">
      <c r="A3" s="776" t="s">
        <v>1028</v>
      </c>
      <c r="B3" s="776"/>
      <c r="C3" s="776"/>
      <c r="D3" s="776"/>
      <c r="E3" s="776"/>
    </row>
    <row r="4" spans="1:9" s="452" customFormat="1" ht="15.75" customHeight="1" x14ac:dyDescent="0.25">
      <c r="A4" s="392" t="str">
        <f>Statename</f>
        <v>YOUR STATE</v>
      </c>
      <c r="B4" s="453"/>
      <c r="C4" s="453"/>
      <c r="D4" s="453"/>
      <c r="E4" s="453"/>
      <c r="I4" s="454"/>
    </row>
    <row r="5" spans="1:9" ht="15.75" customHeight="1" x14ac:dyDescent="0.25">
      <c r="A5" s="770" t="s">
        <v>1586</v>
      </c>
      <c r="B5" s="768"/>
      <c r="C5" s="768"/>
      <c r="D5" s="768"/>
      <c r="E5" s="768"/>
    </row>
    <row r="6" spans="1:9" ht="13" x14ac:dyDescent="0.25">
      <c r="A6" s="767" t="str">
        <f>BudgetFY</f>
        <v xml:space="preserve">FY  </v>
      </c>
      <c r="B6" s="777"/>
      <c r="C6" s="777"/>
      <c r="D6" s="777"/>
      <c r="E6" s="777"/>
    </row>
    <row r="7" spans="1:9" ht="13" thickBot="1" x14ac:dyDescent="0.3">
      <c r="B7" s="394"/>
      <c r="C7" s="395"/>
      <c r="D7" s="396"/>
    </row>
    <row r="8" spans="1:9" x14ac:dyDescent="0.25">
      <c r="B8" s="398" t="e">
        <f>PreviousFY</f>
        <v>#VALUE!</v>
      </c>
      <c r="C8" s="398" t="e">
        <f>CurrentFY</f>
        <v>#VALUE!</v>
      </c>
      <c r="D8" s="398" t="str">
        <f>NextFY</f>
        <v xml:space="preserve">FY  </v>
      </c>
      <c r="E8" s="398" t="e">
        <f>RequestFY</f>
        <v>#VALUE!</v>
      </c>
    </row>
    <row r="9" spans="1:9" x14ac:dyDescent="0.25">
      <c r="B9" s="456" t="s">
        <v>1904</v>
      </c>
      <c r="C9" s="456" t="s">
        <v>1905</v>
      </c>
      <c r="D9" s="456" t="s">
        <v>1906</v>
      </c>
      <c r="E9" s="457" t="s">
        <v>1907</v>
      </c>
    </row>
    <row r="10" spans="1:9" ht="13" thickBot="1" x14ac:dyDescent="0.3">
      <c r="B10" s="458" t="s">
        <v>1909</v>
      </c>
      <c r="C10" s="458" t="s">
        <v>1909</v>
      </c>
      <c r="D10" s="458" t="s">
        <v>1909</v>
      </c>
      <c r="E10" s="459" t="s">
        <v>1909</v>
      </c>
    </row>
    <row r="11" spans="1:9" ht="13" thickBot="1" x14ac:dyDescent="0.3">
      <c r="B11" s="460"/>
      <c r="C11" s="460"/>
      <c r="D11" s="460"/>
      <c r="E11" s="460"/>
    </row>
    <row r="12" spans="1:9" ht="13.5" thickBot="1" x14ac:dyDescent="0.3">
      <c r="A12" s="461" t="s">
        <v>1019</v>
      </c>
      <c r="B12" s="462" t="e">
        <f ca="1">'1-UI'!B$42</f>
        <v>#VALUE!</v>
      </c>
      <c r="C12" s="462" t="e">
        <f ca="1">'1-UI'!C$42</f>
        <v>#VALUE!</v>
      </c>
      <c r="D12" s="462" t="e">
        <f ca="1">'1-UI'!D$42</f>
        <v>#VALUE!</v>
      </c>
      <c r="E12" s="462" t="e">
        <f ca="1">'1-UI'!E$42</f>
        <v>#VALUE!</v>
      </c>
    </row>
    <row r="13" spans="1:9" ht="13" thickBot="1" x14ac:dyDescent="0.3">
      <c r="B13" s="463"/>
      <c r="C13" s="463"/>
      <c r="D13" s="463"/>
      <c r="E13" s="463"/>
    </row>
    <row r="14" spans="1:9" ht="13" thickBot="1" x14ac:dyDescent="0.3">
      <c r="A14" s="464" t="s">
        <v>1775</v>
      </c>
      <c r="B14" s="465" t="e">
        <f ca="1">'1-IC'!B$42</f>
        <v>#VALUE!</v>
      </c>
      <c r="C14" s="465" t="e">
        <f ca="1">'1-IC'!C$42</f>
        <v>#VALUE!</v>
      </c>
      <c r="D14" s="465" t="e">
        <f ca="1">'1-IC'!D$42</f>
        <v>#VALUE!</v>
      </c>
      <c r="E14" s="465" t="e">
        <f ca="1">'1-IC'!E$42</f>
        <v>#VALUE!</v>
      </c>
    </row>
    <row r="15" spans="1:9" ht="13" thickBot="1" x14ac:dyDescent="0.3">
      <c r="A15" s="464" t="s">
        <v>1776</v>
      </c>
      <c r="B15" s="465" t="e">
        <f ca="1">'1-WK'!B$42</f>
        <v>#VALUE!</v>
      </c>
      <c r="C15" s="465" t="e">
        <f ca="1">'1-WK'!C$42</f>
        <v>#VALUE!</v>
      </c>
      <c r="D15" s="465" t="e">
        <f ca="1">'1-WK'!D$42</f>
        <v>#VALUE!</v>
      </c>
      <c r="E15" s="465" t="e">
        <f ca="1">'1-WK'!E$42</f>
        <v>#VALUE!</v>
      </c>
    </row>
    <row r="16" spans="1:9" ht="13" thickBot="1" x14ac:dyDescent="0.3">
      <c r="A16" s="464" t="s">
        <v>1777</v>
      </c>
      <c r="B16" s="465" t="e">
        <f ca="1">'1-NMD'!B$42</f>
        <v>#VALUE!</v>
      </c>
      <c r="C16" s="465" t="e">
        <f ca="1">'1-NMD'!C$42</f>
        <v>#VALUE!</v>
      </c>
      <c r="D16" s="465" t="e">
        <f ca="1">'1-NMD'!D$42</f>
        <v>#VALUE!</v>
      </c>
      <c r="E16" s="465" t="e">
        <f ca="1">'1-NMD'!E$42</f>
        <v>#VALUE!</v>
      </c>
    </row>
    <row r="17" spans="1:5" ht="13" thickBot="1" x14ac:dyDescent="0.3">
      <c r="A17" s="464" t="s">
        <v>1778</v>
      </c>
      <c r="B17" s="465" t="e">
        <f ca="1">'1-APP'!B$42</f>
        <v>#VALUE!</v>
      </c>
      <c r="C17" s="465" t="e">
        <f ca="1">'1-APP'!C$42</f>
        <v>#VALUE!</v>
      </c>
      <c r="D17" s="465" t="e">
        <f ca="1">'1-APP'!D$42</f>
        <v>#VALUE!</v>
      </c>
      <c r="E17" s="465" t="e">
        <f ca="1">'1-APP'!E$42</f>
        <v>#VALUE!</v>
      </c>
    </row>
    <row r="18" spans="1:5" ht="13" thickBot="1" x14ac:dyDescent="0.3">
      <c r="A18" s="464" t="s">
        <v>604</v>
      </c>
      <c r="B18" s="465" t="e">
        <f ca="1">'1-WR'!B$42</f>
        <v>#VALUE!</v>
      </c>
      <c r="C18" s="465" t="e">
        <f ca="1">'1-WR'!C$42</f>
        <v>#VALUE!</v>
      </c>
      <c r="D18" s="465" t="e">
        <f ca="1">'1-WR'!D$42</f>
        <v>#VALUE!</v>
      </c>
      <c r="E18" s="465" t="e">
        <f ca="1">'1-WR'!E$42</f>
        <v>#VALUE!</v>
      </c>
    </row>
    <row r="19" spans="1:5" ht="13" thickBot="1" x14ac:dyDescent="0.3">
      <c r="A19" s="464" t="s">
        <v>605</v>
      </c>
      <c r="B19" s="465" t="e">
        <f ca="1">'1-TAX'!B$42</f>
        <v>#VALUE!</v>
      </c>
      <c r="C19" s="465" t="e">
        <f ca="1">'1-TAX'!C$42</f>
        <v>#VALUE!</v>
      </c>
      <c r="D19" s="465" t="e">
        <f ca="1">'1-TAX'!D$42</f>
        <v>#VALUE!</v>
      </c>
      <c r="E19" s="465" t="e">
        <f ca="1">'1-TAX'!E$42</f>
        <v>#VALUE!</v>
      </c>
    </row>
    <row r="20" spans="1:5" ht="13" thickBot="1" x14ac:dyDescent="0.3">
      <c r="A20" s="466"/>
      <c r="B20" s="463"/>
      <c r="C20" s="463"/>
      <c r="D20" s="463"/>
      <c r="E20" s="463"/>
    </row>
    <row r="21" spans="1:5" ht="13" thickBot="1" x14ac:dyDescent="0.3">
      <c r="A21" s="464" t="s">
        <v>606</v>
      </c>
      <c r="B21" s="465" t="e">
        <f ca="1">'1-BPC'!B$42</f>
        <v>#VALUE!</v>
      </c>
      <c r="C21" s="465" t="e">
        <f ca="1">'1-BPC'!C$42</f>
        <v>#VALUE!</v>
      </c>
      <c r="D21" s="465" t="e">
        <f ca="1">'1-BPC'!D$42</f>
        <v>#VALUE!</v>
      </c>
      <c r="E21" s="465" t="e">
        <f ca="1">'1-BPC'!E$42</f>
        <v>#VALUE!</v>
      </c>
    </row>
    <row r="22" spans="1:5" ht="13" thickBot="1" x14ac:dyDescent="0.3">
      <c r="A22" s="466"/>
      <c r="B22" s="463"/>
      <c r="C22" s="463"/>
      <c r="D22" s="463"/>
      <c r="E22" s="463"/>
    </row>
    <row r="23" spans="1:5" ht="13" thickBot="1" x14ac:dyDescent="0.3">
      <c r="A23" s="464" t="s">
        <v>607</v>
      </c>
      <c r="B23" s="465" t="e">
        <f ca="1">'1-UIP'!B$42</f>
        <v>#VALUE!</v>
      </c>
      <c r="C23" s="465" t="e">
        <f ca="1">'1-UIP'!C$42</f>
        <v>#VALUE!</v>
      </c>
      <c r="D23" s="465" t="e">
        <f ca="1">'1-UIP'!D$42</f>
        <v>#VALUE!</v>
      </c>
      <c r="E23" s="465" t="e">
        <f ca="1">'1-UIP'!E$42</f>
        <v>#VALUE!</v>
      </c>
    </row>
    <row r="24" spans="1:5" ht="13" thickBot="1" x14ac:dyDescent="0.3">
      <c r="B24" s="463"/>
      <c r="C24" s="463"/>
      <c r="D24" s="463"/>
      <c r="E24" s="463"/>
    </row>
    <row r="25" spans="1:5" ht="13" thickBot="1" x14ac:dyDescent="0.3">
      <c r="A25" s="464" t="s">
        <v>1222</v>
      </c>
      <c r="B25" s="465" t="e">
        <f ca="1">'1-SUP'!B$42</f>
        <v>#VALUE!</v>
      </c>
      <c r="C25" s="465" t="e">
        <f ca="1">'1-SUP'!C$42</f>
        <v>#VALUE!</v>
      </c>
      <c r="D25" s="465" t="e">
        <f ca="1">'1-SUP'!D$42</f>
        <v>#VALUE!</v>
      </c>
      <c r="E25" s="465" t="e">
        <f ca="1">'1-SUP'!E$42</f>
        <v>#VALUE!</v>
      </c>
    </row>
    <row r="26" spans="1:5" ht="13" thickBot="1" x14ac:dyDescent="0.3">
      <c r="A26" s="466" t="s">
        <v>1908</v>
      </c>
      <c r="B26" s="463"/>
      <c r="C26" s="463"/>
      <c r="D26" s="463"/>
      <c r="E26" s="463"/>
    </row>
    <row r="27" spans="1:5" ht="13.5" thickBot="1" x14ac:dyDescent="0.3">
      <c r="A27" s="467" t="s">
        <v>1020</v>
      </c>
      <c r="B27" s="462" t="e">
        <f ca="1">'1-AST'!B$42</f>
        <v>#VALUE!</v>
      </c>
      <c r="C27" s="462" t="e">
        <f ca="1">'1-AST'!C$42</f>
        <v>#VALUE!</v>
      </c>
      <c r="D27" s="462" t="e">
        <f ca="1">'1-AST'!D$42</f>
        <v>#VALUE!</v>
      </c>
      <c r="E27" s="462" t="e">
        <f ca="1">'1-AST'!E$42</f>
        <v>#VALUE!</v>
      </c>
    </row>
    <row r="28" spans="1:5" ht="13" x14ac:dyDescent="0.25">
      <c r="A28" s="468"/>
      <c r="B28" s="469"/>
      <c r="C28" s="469"/>
      <c r="D28" s="469"/>
      <c r="E28" s="469"/>
    </row>
    <row r="30" spans="1:5" ht="15.5" x14ac:dyDescent="0.25">
      <c r="A30" s="773" t="s">
        <v>4</v>
      </c>
      <c r="B30" s="773"/>
      <c r="C30" s="773"/>
      <c r="D30" s="773"/>
      <c r="E30" s="773"/>
    </row>
    <row r="31" spans="1:5" ht="13" x14ac:dyDescent="0.25">
      <c r="A31" s="774" t="s">
        <v>524</v>
      </c>
      <c r="B31" s="774"/>
      <c r="C31" s="774"/>
      <c r="D31" s="774"/>
      <c r="E31" s="774"/>
    </row>
    <row r="32" spans="1:5" ht="13" x14ac:dyDescent="0.25">
      <c r="A32" s="772" t="str">
        <f>NextFY</f>
        <v xml:space="preserve">FY  </v>
      </c>
      <c r="B32" s="772"/>
      <c r="C32" s="772"/>
      <c r="D32" s="772"/>
      <c r="E32" s="772"/>
    </row>
    <row r="33" spans="1:5" x14ac:dyDescent="0.25">
      <c r="A33" s="470"/>
      <c r="B33" s="470"/>
      <c r="C33" s="470"/>
      <c r="D33" s="470"/>
      <c r="E33" s="470"/>
    </row>
    <row r="34" spans="1:5" ht="13" thickBot="1" x14ac:dyDescent="0.3">
      <c r="A34" s="471"/>
      <c r="B34" s="472"/>
      <c r="C34" s="472"/>
      <c r="D34" s="472"/>
      <c r="E34" s="472"/>
    </row>
    <row r="35" spans="1:5" ht="25.5" thickBot="1" x14ac:dyDescent="0.3">
      <c r="A35" s="471" t="s">
        <v>1908</v>
      </c>
      <c r="B35" s="473" t="s">
        <v>5</v>
      </c>
      <c r="C35" s="474" t="s">
        <v>1021</v>
      </c>
      <c r="D35" s="475" t="s">
        <v>376</v>
      </c>
      <c r="E35" s="474" t="s">
        <v>1022</v>
      </c>
    </row>
    <row r="36" spans="1:5" ht="13" thickBot="1" x14ac:dyDescent="0.3">
      <c r="A36" s="476" t="s">
        <v>386</v>
      </c>
      <c r="B36" s="477" t="e">
        <f ca="1">'5-SUM'!D14</f>
        <v>#VALUE!</v>
      </c>
      <c r="C36" s="478" t="e">
        <f ca="1">IF($B$41=0,0,(B36/$B$41))</f>
        <v>#VALUE!</v>
      </c>
      <c r="D36" s="479" t="e">
        <f ca="1">'1-RATES'!D14</f>
        <v>#VALUE!</v>
      </c>
      <c r="E36" s="480" t="e">
        <f ca="1">C36*D36</f>
        <v>#VALUE!</v>
      </c>
    </row>
    <row r="37" spans="1:5" ht="13" thickBot="1" x14ac:dyDescent="0.3">
      <c r="A37" s="476" t="s">
        <v>387</v>
      </c>
      <c r="B37" s="477" t="e">
        <f ca="1">'5-SUM'!D15</f>
        <v>#VALUE!</v>
      </c>
      <c r="C37" s="478" t="e">
        <f ca="1">IF($B$41=0,0,(B37/$B$41))</f>
        <v>#VALUE!</v>
      </c>
      <c r="D37" s="479" t="e">
        <f ca="1">'1-RATES'!D15</f>
        <v>#VALUE!</v>
      </c>
      <c r="E37" s="480" t="e">
        <f ca="1">C37*D37</f>
        <v>#VALUE!</v>
      </c>
    </row>
    <row r="38" spans="1:5" ht="13" thickBot="1" x14ac:dyDescent="0.3">
      <c r="A38" s="476" t="s">
        <v>388</v>
      </c>
      <c r="B38" s="477" t="e">
        <f ca="1">'5-SUM'!D16</f>
        <v>#VALUE!</v>
      </c>
      <c r="C38" s="478" t="e">
        <f ca="1">IF($B$41=0,0,(B38/$B$41))</f>
        <v>#VALUE!</v>
      </c>
      <c r="D38" s="479" t="e">
        <f ca="1">'1-RATES'!D16</f>
        <v>#VALUE!</v>
      </c>
      <c r="E38" s="480" t="e">
        <f ca="1">C38*D38</f>
        <v>#VALUE!</v>
      </c>
    </row>
    <row r="39" spans="1:5" ht="13" thickBot="1" x14ac:dyDescent="0.3">
      <c r="A39" s="476" t="s">
        <v>389</v>
      </c>
      <c r="B39" s="477" t="e">
        <f ca="1">'5-SUM'!D17</f>
        <v>#VALUE!</v>
      </c>
      <c r="C39" s="478" t="e">
        <f ca="1">IF($B$41=0,0,(B39/$B$41))</f>
        <v>#VALUE!</v>
      </c>
      <c r="D39" s="479" t="e">
        <f ca="1">'1-RATES'!D17</f>
        <v>#VALUE!</v>
      </c>
      <c r="E39" s="480" t="e">
        <f ca="1">C39*D39</f>
        <v>#VALUE!</v>
      </c>
    </row>
    <row r="40" spans="1:5" ht="13" thickBot="1" x14ac:dyDescent="0.3">
      <c r="A40" s="481" t="s">
        <v>1908</v>
      </c>
      <c r="B40" s="482"/>
      <c r="C40" s="483"/>
      <c r="D40" s="463"/>
      <c r="E40" s="484"/>
    </row>
    <row r="41" spans="1:5" ht="13.5" thickBot="1" x14ac:dyDescent="0.3">
      <c r="A41" s="485" t="s">
        <v>6</v>
      </c>
      <c r="B41" s="486" t="e">
        <f ca="1">SUM(B36:B39)</f>
        <v>#VALUE!</v>
      </c>
      <c r="C41" s="487" t="e">
        <f ca="1">SUM(C36:C39)</f>
        <v>#VALUE!</v>
      </c>
      <c r="D41" s="488"/>
      <c r="E41" s="489" t="e">
        <f ca="1">SUM(E36:E39)</f>
        <v>#VALUE!</v>
      </c>
    </row>
    <row r="42" spans="1:5" ht="12.75" customHeight="1" x14ac:dyDescent="0.25"/>
    <row r="45" spans="1:5" ht="15.5" hidden="1" x14ac:dyDescent="0.25">
      <c r="A45" s="773" t="s">
        <v>4</v>
      </c>
      <c r="B45" s="773"/>
      <c r="C45" s="773"/>
      <c r="D45" s="773"/>
      <c r="E45" s="773"/>
    </row>
    <row r="46" spans="1:5" ht="13" hidden="1" x14ac:dyDescent="0.25">
      <c r="A46" s="774" t="s">
        <v>1839</v>
      </c>
      <c r="B46" s="774"/>
      <c r="C46" s="774"/>
      <c r="D46" s="774"/>
      <c r="E46" s="774"/>
    </row>
    <row r="47" spans="1:5" ht="13" hidden="1" x14ac:dyDescent="0.25">
      <c r="A47" s="772" t="str">
        <f>BudgetFY</f>
        <v xml:space="preserve">FY  </v>
      </c>
      <c r="B47" s="772"/>
      <c r="C47" s="772"/>
      <c r="D47" s="772"/>
      <c r="E47" s="772"/>
    </row>
    <row r="48" spans="1:5" hidden="1" x14ac:dyDescent="0.25">
      <c r="A48" s="470"/>
      <c r="B48" s="470"/>
      <c r="C48" s="470"/>
      <c r="D48" s="470"/>
      <c r="E48" s="470"/>
    </row>
    <row r="49" spans="1:5" ht="13" hidden="1" thickBot="1" x14ac:dyDescent="0.3">
      <c r="A49" s="471"/>
      <c r="B49" s="472"/>
      <c r="C49" s="472"/>
      <c r="D49" s="472"/>
      <c r="E49" s="472"/>
    </row>
    <row r="50" spans="1:5" ht="25.5" hidden="1" thickBot="1" x14ac:dyDescent="0.3">
      <c r="A50" s="471" t="s">
        <v>1908</v>
      </c>
      <c r="B50" s="473" t="s">
        <v>5</v>
      </c>
      <c r="C50" s="474" t="s">
        <v>1021</v>
      </c>
      <c r="D50" s="475" t="s">
        <v>376</v>
      </c>
      <c r="E50" s="474" t="s">
        <v>1022</v>
      </c>
    </row>
    <row r="51" spans="1:5" ht="13" hidden="1" thickBot="1" x14ac:dyDescent="0.3">
      <c r="A51" s="476" t="s">
        <v>386</v>
      </c>
      <c r="B51" s="477" t="e">
        <f ca="1">'5-SUM'!$E14</f>
        <v>#VALUE!</v>
      </c>
      <c r="C51" s="478" t="e">
        <f ca="1">IF($B$56=0,0,(B51/$B$56))</f>
        <v>#VALUE!</v>
      </c>
      <c r="D51" s="479" t="e">
        <f ca="1">'1-RATES'!$E14</f>
        <v>#VALUE!</v>
      </c>
      <c r="E51" s="465" t="e">
        <f ca="1">C51*D51</f>
        <v>#VALUE!</v>
      </c>
    </row>
    <row r="52" spans="1:5" ht="13" hidden="1" thickBot="1" x14ac:dyDescent="0.3">
      <c r="A52" s="476" t="s">
        <v>387</v>
      </c>
      <c r="B52" s="477" t="e">
        <f ca="1">'5-SUM'!$E15</f>
        <v>#VALUE!</v>
      </c>
      <c r="C52" s="478" t="e">
        <f ca="1">IF($B$56=0,0,(B52/$B$56))</f>
        <v>#VALUE!</v>
      </c>
      <c r="D52" s="479" t="e">
        <f ca="1">'1-RATES'!$E15</f>
        <v>#VALUE!</v>
      </c>
      <c r="E52" s="465" t="e">
        <f ca="1">C52*D52</f>
        <v>#VALUE!</v>
      </c>
    </row>
    <row r="53" spans="1:5" ht="13" hidden="1" thickBot="1" x14ac:dyDescent="0.3">
      <c r="A53" s="476" t="s">
        <v>388</v>
      </c>
      <c r="B53" s="477" t="e">
        <f ca="1">'5-SUM'!$E16</f>
        <v>#VALUE!</v>
      </c>
      <c r="C53" s="478" t="e">
        <f ca="1">IF($B$56=0,0,(B53/$B$56))</f>
        <v>#VALUE!</v>
      </c>
      <c r="D53" s="479" t="e">
        <f ca="1">'1-RATES'!$E16</f>
        <v>#VALUE!</v>
      </c>
      <c r="E53" s="465" t="e">
        <f ca="1">C53*D53</f>
        <v>#VALUE!</v>
      </c>
    </row>
    <row r="54" spans="1:5" ht="13" hidden="1" thickBot="1" x14ac:dyDescent="0.3">
      <c r="A54" s="476" t="s">
        <v>389</v>
      </c>
      <c r="B54" s="477" t="e">
        <f ca="1">'5-SUM'!$E17</f>
        <v>#VALUE!</v>
      </c>
      <c r="C54" s="478" t="e">
        <f ca="1">IF($B$56=0,0,(B54/$B$56))</f>
        <v>#VALUE!</v>
      </c>
      <c r="D54" s="479" t="e">
        <f ca="1">'1-RATES'!$E17</f>
        <v>#VALUE!</v>
      </c>
      <c r="E54" s="465" t="e">
        <f ca="1">C54*D54</f>
        <v>#VALUE!</v>
      </c>
    </row>
    <row r="55" spans="1:5" ht="13" hidden="1" thickBot="1" x14ac:dyDescent="0.3">
      <c r="A55" s="481" t="s">
        <v>1908</v>
      </c>
      <c r="B55" s="482"/>
      <c r="C55" s="483"/>
      <c r="D55" s="454"/>
      <c r="E55" s="454"/>
    </row>
    <row r="56" spans="1:5" ht="13.5" hidden="1" thickBot="1" x14ac:dyDescent="0.3">
      <c r="A56" s="485" t="s">
        <v>6</v>
      </c>
      <c r="B56" s="486" t="e">
        <f ca="1">SUM(B51:B55)</f>
        <v>#VALUE!</v>
      </c>
      <c r="C56" s="487" t="e">
        <f ca="1">SUM(C51:C55)</f>
        <v>#VALUE!</v>
      </c>
      <c r="D56" s="490"/>
      <c r="E56" s="462" t="e">
        <f ca="1">SUM(E51:E55)</f>
        <v>#VALUE!</v>
      </c>
    </row>
    <row r="57" spans="1:5" ht="12.75" customHeight="1" x14ac:dyDescent="0.25"/>
    <row r="58" spans="1:5" ht="12.75" customHeight="1" x14ac:dyDescent="0.25"/>
    <row r="59" spans="1:5" ht="12.75" customHeight="1" x14ac:dyDescent="0.25"/>
    <row r="60" spans="1:5" ht="12.75" customHeight="1" x14ac:dyDescent="0.25"/>
    <row r="61" spans="1:5" ht="12.75" customHeight="1" x14ac:dyDescent="0.25"/>
    <row r="62" spans="1:5" ht="12.75" customHeight="1" x14ac:dyDescent="0.25"/>
    <row r="63" spans="1:5" ht="12.75" customHeight="1" x14ac:dyDescent="0.25"/>
    <row r="64" spans="1: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sheetData>
  <sheetProtection password="EBC7" sheet="1" objects="1" scenarios="1"/>
  <mergeCells count="10">
    <mergeCell ref="A47:E47"/>
    <mergeCell ref="A45:E45"/>
    <mergeCell ref="A46:E46"/>
    <mergeCell ref="A32:E32"/>
    <mergeCell ref="A1:E1"/>
    <mergeCell ref="A3:E3"/>
    <mergeCell ref="A30:E30"/>
    <mergeCell ref="A31:E31"/>
    <mergeCell ref="A5:E5"/>
    <mergeCell ref="A6:E6"/>
  </mergeCells>
  <phoneticPr fontId="6" type="noConversion"/>
  <dataValidations count="1">
    <dataValidation allowBlank="1" sqref="F1:IV1048576 E1 E3:E65536 A1:D104857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41"/>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5" s="452" customFormat="1" ht="15.75" customHeight="1" x14ac:dyDescent="0.25">
      <c r="A1" s="778" t="s">
        <v>1029</v>
      </c>
      <c r="B1" s="778"/>
      <c r="C1" s="778"/>
      <c r="D1" s="778"/>
      <c r="E1" s="778"/>
    </row>
    <row r="2" spans="1:5" s="452" customFormat="1" ht="15.75" customHeight="1" x14ac:dyDescent="0.25">
      <c r="A2" s="26" t="str">
        <f>"RJM Version: " &amp; TEXT(STARTUP!E3,"0.0")</f>
        <v>RJM Version: 2.5</v>
      </c>
      <c r="B2" s="40"/>
      <c r="C2" s="391"/>
      <c r="D2" s="40"/>
    </row>
    <row r="3" spans="1:5" s="452" customFormat="1" ht="15.75" customHeight="1" x14ac:dyDescent="0.25">
      <c r="A3" s="779" t="s">
        <v>1535</v>
      </c>
      <c r="B3" s="779"/>
      <c r="C3" s="779"/>
      <c r="D3" s="779"/>
      <c r="E3" s="779"/>
    </row>
    <row r="4" spans="1:5" s="452" customFormat="1" ht="15.75" customHeight="1" x14ac:dyDescent="0.25">
      <c r="A4" s="392" t="str">
        <f>'1-SUM-$'!Statename</f>
        <v>YOUR STATE</v>
      </c>
      <c r="B4" s="491"/>
      <c r="C4" s="491"/>
      <c r="D4" s="491"/>
      <c r="E4" s="491"/>
    </row>
    <row r="5" spans="1:5" ht="15.75" customHeight="1" x14ac:dyDescent="0.25">
      <c r="A5" s="770" t="s">
        <v>1586</v>
      </c>
      <c r="B5" s="768"/>
      <c r="C5" s="768"/>
      <c r="D5" s="768"/>
      <c r="E5" s="768"/>
    </row>
    <row r="6" spans="1:5" ht="13" x14ac:dyDescent="0.25">
      <c r="A6" s="767" t="str">
        <f>BudgetFY</f>
        <v xml:space="preserve">FY  </v>
      </c>
      <c r="B6" s="777"/>
      <c r="C6" s="777"/>
      <c r="D6" s="777"/>
      <c r="E6" s="777"/>
    </row>
    <row r="7" spans="1:5" ht="13" thickBot="1" x14ac:dyDescent="0.3">
      <c r="B7" s="394"/>
      <c r="C7" s="395"/>
      <c r="D7" s="396"/>
    </row>
    <row r="8" spans="1:5" x14ac:dyDescent="0.25">
      <c r="B8" s="398" t="e">
        <f>PreviousFY</f>
        <v>#VALUE!</v>
      </c>
      <c r="C8" s="398" t="e">
        <f>CurrentFY</f>
        <v>#VALUE!</v>
      </c>
      <c r="D8" s="398" t="str">
        <f>NextFY</f>
        <v xml:space="preserve">FY  </v>
      </c>
      <c r="E8" s="398" t="e">
        <f>RequestFY</f>
        <v>#VALUE!</v>
      </c>
    </row>
    <row r="9" spans="1:5" x14ac:dyDescent="0.25">
      <c r="B9" s="456" t="s">
        <v>1904</v>
      </c>
      <c r="C9" s="456" t="s">
        <v>1905</v>
      </c>
      <c r="D9" s="456" t="s">
        <v>1906</v>
      </c>
      <c r="E9" s="457" t="s">
        <v>1907</v>
      </c>
    </row>
    <row r="10" spans="1:5" ht="13" thickBot="1" x14ac:dyDescent="0.3">
      <c r="B10" s="458" t="s">
        <v>1909</v>
      </c>
      <c r="C10" s="458" t="s">
        <v>1909</v>
      </c>
      <c r="D10" s="458" t="s">
        <v>1909</v>
      </c>
      <c r="E10" s="459" t="s">
        <v>1909</v>
      </c>
    </row>
    <row r="11" spans="1:5" ht="13" thickBot="1" x14ac:dyDescent="0.3">
      <c r="B11" s="460"/>
      <c r="C11" s="460"/>
      <c r="D11" s="460"/>
      <c r="E11" s="460"/>
    </row>
    <row r="12" spans="1:5" ht="13.5" thickBot="1" x14ac:dyDescent="0.3">
      <c r="A12" s="461" t="s">
        <v>1023</v>
      </c>
      <c r="B12" s="492" t="e">
        <f ca="1">SUM(B14:B28)</f>
        <v>#VALUE!</v>
      </c>
      <c r="C12" s="492" t="e">
        <f ca="1">SUM(C14:C28)</f>
        <v>#VALUE!</v>
      </c>
      <c r="D12" s="492" t="e">
        <f ca="1">SUM(D14:D28)</f>
        <v>#VALUE!</v>
      </c>
      <c r="E12" s="492" t="e">
        <f ca="1">SUM(E14:E28)</f>
        <v>#VALUE!</v>
      </c>
    </row>
    <row r="13" spans="1:5" ht="13" thickBot="1" x14ac:dyDescent="0.3">
      <c r="B13" s="493"/>
      <c r="C13" s="493"/>
      <c r="D13" s="493"/>
      <c r="E13" s="493"/>
    </row>
    <row r="14" spans="1:5" ht="13" thickBot="1" x14ac:dyDescent="0.3">
      <c r="A14" s="464" t="s">
        <v>1775</v>
      </c>
      <c r="B14" s="494" t="e">
        <f ca="1">'5-SUM'!B14*'1-RATES'!B14</f>
        <v>#VALUE!</v>
      </c>
      <c r="C14" s="494" t="e">
        <f ca="1">'5-SUM'!C14*'1-RATES'!C14</f>
        <v>#VALUE!</v>
      </c>
      <c r="D14" s="494" t="e">
        <f ca="1">'5-SUM'!D14*'1-RATES'!D14</f>
        <v>#VALUE!</v>
      </c>
      <c r="E14" s="494" t="e">
        <f ca="1">'5-SUM'!E14*'1-RATES'!E14</f>
        <v>#VALUE!</v>
      </c>
    </row>
    <row r="15" spans="1:5" ht="13" thickBot="1" x14ac:dyDescent="0.3">
      <c r="A15" s="464" t="s">
        <v>1776</v>
      </c>
      <c r="B15" s="494" t="e">
        <f ca="1">'5-SUM'!B15*'1-RATES'!B15</f>
        <v>#VALUE!</v>
      </c>
      <c r="C15" s="494" t="e">
        <f ca="1">'5-SUM'!C15*'1-RATES'!C15</f>
        <v>#VALUE!</v>
      </c>
      <c r="D15" s="494" t="e">
        <f ca="1">'5-SUM'!D15*'1-RATES'!D15</f>
        <v>#VALUE!</v>
      </c>
      <c r="E15" s="494" t="e">
        <f ca="1">'5-SUM'!E15*'1-RATES'!E15</f>
        <v>#VALUE!</v>
      </c>
    </row>
    <row r="16" spans="1:5" ht="13" thickBot="1" x14ac:dyDescent="0.3">
      <c r="A16" s="464" t="s">
        <v>1777</v>
      </c>
      <c r="B16" s="494" t="e">
        <f ca="1">'5-SUM'!B16*'1-RATES'!B16</f>
        <v>#VALUE!</v>
      </c>
      <c r="C16" s="494" t="e">
        <f ca="1">'5-SUM'!C16*'1-RATES'!C16</f>
        <v>#VALUE!</v>
      </c>
      <c r="D16" s="494" t="e">
        <f ca="1">'5-SUM'!D16*'1-RATES'!D16</f>
        <v>#VALUE!</v>
      </c>
      <c r="E16" s="494" t="e">
        <f ca="1">'5-SUM'!E16*'1-RATES'!E16</f>
        <v>#VALUE!</v>
      </c>
    </row>
    <row r="17" spans="1:5" ht="13" thickBot="1" x14ac:dyDescent="0.3">
      <c r="A17" s="464" t="s">
        <v>1778</v>
      </c>
      <c r="B17" s="494" t="e">
        <f ca="1">'5-SUM'!B17*'1-RATES'!B17</f>
        <v>#VALUE!</v>
      </c>
      <c r="C17" s="494" t="e">
        <f ca="1">'5-SUM'!C17*'1-RATES'!C17</f>
        <v>#VALUE!</v>
      </c>
      <c r="D17" s="494" t="e">
        <f ca="1">'5-SUM'!D17*'1-RATES'!D17</f>
        <v>#VALUE!</v>
      </c>
      <c r="E17" s="494" t="e">
        <f ca="1">'5-SUM'!E17*'1-RATES'!E17</f>
        <v>#VALUE!</v>
      </c>
    </row>
    <row r="18" spans="1:5" ht="13" thickBot="1" x14ac:dyDescent="0.3">
      <c r="A18" s="464" t="s">
        <v>604</v>
      </c>
      <c r="B18" s="494" t="e">
        <f ca="1">'5-SUM'!B18*'1-RATES'!B18</f>
        <v>#VALUE!</v>
      </c>
      <c r="C18" s="494" t="e">
        <f ca="1">'5-SUM'!C18*'1-RATES'!C18</f>
        <v>#VALUE!</v>
      </c>
      <c r="D18" s="494" t="e">
        <f ca="1">'5-SUM'!D18*'1-RATES'!D18</f>
        <v>#VALUE!</v>
      </c>
      <c r="E18" s="494" t="e">
        <f ca="1">'5-SUM'!E18*'1-RATES'!E18</f>
        <v>#VALUE!</v>
      </c>
    </row>
    <row r="19" spans="1:5" ht="13" thickBot="1" x14ac:dyDescent="0.3">
      <c r="A19" s="464" t="s">
        <v>605</v>
      </c>
      <c r="B19" s="494" t="e">
        <f ca="1">'5-SUM'!B19*'1-RATES'!B19</f>
        <v>#VALUE!</v>
      </c>
      <c r="C19" s="494" t="e">
        <f ca="1">'5-SUM'!C19*'1-RATES'!C19</f>
        <v>#VALUE!</v>
      </c>
      <c r="D19" s="494" t="e">
        <f ca="1">'5-SUM'!D19*'1-RATES'!D19</f>
        <v>#VALUE!</v>
      </c>
      <c r="E19" s="494" t="e">
        <f ca="1">'5-SUM'!E19*'1-RATES'!E19</f>
        <v>#VALUE!</v>
      </c>
    </row>
    <row r="20" spans="1:5" x14ac:dyDescent="0.25">
      <c r="A20" s="466"/>
      <c r="B20" s="493"/>
      <c r="C20" s="493"/>
      <c r="D20" s="493"/>
      <c r="E20" s="493"/>
    </row>
    <row r="21" spans="1:5" x14ac:dyDescent="0.25">
      <c r="A21" s="466"/>
      <c r="B21" s="493"/>
      <c r="C21" s="493"/>
      <c r="D21" s="493"/>
      <c r="E21" s="493"/>
    </row>
    <row r="22" spans="1:5" ht="13" thickBot="1" x14ac:dyDescent="0.3">
      <c r="A22" s="466"/>
      <c r="B22" s="493"/>
      <c r="C22" s="493"/>
      <c r="D22" s="493"/>
      <c r="E22" s="493"/>
    </row>
    <row r="23" spans="1:5" ht="13" thickBot="1" x14ac:dyDescent="0.3">
      <c r="A23" s="464" t="s">
        <v>606</v>
      </c>
      <c r="B23" s="494" t="e">
        <f ca="1">'5-SUM'!B21*'1-RATES'!B$21</f>
        <v>#VALUE!</v>
      </c>
      <c r="C23" s="494" t="e">
        <f ca="1">'5-SUM'!C21*'1-RATES'!C21</f>
        <v>#VALUE!</v>
      </c>
      <c r="D23" s="494" t="e">
        <f ca="1">'5-SUM'!D21*'1-RATES'!D21</f>
        <v>#VALUE!</v>
      </c>
      <c r="E23" s="494" t="e">
        <f ca="1">'5-SUM'!E21*'1-RATES'!E21</f>
        <v>#VALUE!</v>
      </c>
    </row>
    <row r="24" spans="1:5" ht="13" thickBot="1" x14ac:dyDescent="0.3">
      <c r="A24" s="466"/>
      <c r="B24" s="493"/>
      <c r="C24" s="493"/>
      <c r="D24" s="493"/>
      <c r="E24" s="493"/>
    </row>
    <row r="25" spans="1:5" ht="13" thickBot="1" x14ac:dyDescent="0.3">
      <c r="A25" s="464" t="s">
        <v>607</v>
      </c>
      <c r="B25" s="494" t="e">
        <f ca="1">'5-SUM'!B23*'1-RATES'!B23</f>
        <v>#VALUE!</v>
      </c>
      <c r="C25" s="494" t="e">
        <f ca="1">'5-SUM'!C23*'1-RATES'!C23</f>
        <v>#VALUE!</v>
      </c>
      <c r="D25" s="494" t="e">
        <f ca="1">'5-SUM'!D23*'1-RATES'!D23</f>
        <v>#VALUE!</v>
      </c>
      <c r="E25" s="494" t="e">
        <f ca="1">'5-SUM'!E23*'1-RATES'!E23</f>
        <v>#VALUE!</v>
      </c>
    </row>
    <row r="26" spans="1:5" ht="13" thickBot="1" x14ac:dyDescent="0.3">
      <c r="B26" s="493"/>
      <c r="C26" s="493"/>
      <c r="D26" s="493"/>
      <c r="E26" s="493"/>
    </row>
    <row r="27" spans="1:5" ht="13" thickBot="1" x14ac:dyDescent="0.3">
      <c r="A27" s="464" t="s">
        <v>1222</v>
      </c>
      <c r="B27" s="494" t="e">
        <f ca="1">'5-SUM'!B25*'1-RATES'!B25</f>
        <v>#VALUE!</v>
      </c>
      <c r="C27" s="494" t="e">
        <f ca="1">'5-SUM'!C25*'1-RATES'!C25</f>
        <v>#VALUE!</v>
      </c>
      <c r="D27" s="494" t="e">
        <f ca="1">'5-SUM'!D25*'1-RATES'!D25</f>
        <v>#VALUE!</v>
      </c>
      <c r="E27" s="494" t="e">
        <f ca="1">'5-SUM'!E25*'1-RATES'!E25</f>
        <v>#VALUE!</v>
      </c>
    </row>
    <row r="28" spans="1:5" x14ac:dyDescent="0.25">
      <c r="A28" s="466"/>
      <c r="B28" s="493"/>
      <c r="C28" s="493"/>
      <c r="D28" s="493"/>
      <c r="E28" s="493"/>
    </row>
    <row r="29" spans="1:5" ht="13" thickBot="1" x14ac:dyDescent="0.3">
      <c r="A29" s="466" t="s">
        <v>1908</v>
      </c>
      <c r="B29" s="493"/>
      <c r="C29" s="493"/>
      <c r="D29" s="493"/>
      <c r="E29" s="493"/>
    </row>
    <row r="30" spans="1:5" s="495" customFormat="1" ht="13.5" thickBot="1" x14ac:dyDescent="0.3">
      <c r="A30" s="461" t="s">
        <v>1025</v>
      </c>
      <c r="B30" s="494" t="e">
        <f ca="1">'5-SUM'!B28*'1-RATES'!B27</f>
        <v>#VALUE!</v>
      </c>
      <c r="C30" s="494" t="e">
        <f ca="1">'5-SUM'!C28*'1-RATES'!C27</f>
        <v>#VALUE!</v>
      </c>
      <c r="D30" s="494" t="e">
        <f ca="1">'5-SUM'!D28*'1-RATES'!D27</f>
        <v>#VALUE!</v>
      </c>
      <c r="E30" s="494" t="e">
        <f ca="1">'5-SUM'!E28*'1-RATES'!E27</f>
        <v>#VALUE!</v>
      </c>
    </row>
    <row r="31" spans="1:5" ht="13" thickBot="1" x14ac:dyDescent="0.3">
      <c r="A31" s="466" t="s">
        <v>1908</v>
      </c>
      <c r="B31" s="493"/>
      <c r="C31" s="493"/>
      <c r="D31" s="493"/>
      <c r="E31" s="493"/>
    </row>
    <row r="32" spans="1:5" ht="13.5" thickBot="1" x14ac:dyDescent="0.3">
      <c r="A32" s="461" t="s">
        <v>1024</v>
      </c>
      <c r="B32" s="492" t="e">
        <f ca="1">B12+B30</f>
        <v>#VALUE!</v>
      </c>
      <c r="C32" s="492" t="e">
        <f ca="1">C12+C30</f>
        <v>#VALUE!</v>
      </c>
      <c r="D32" s="492" t="e">
        <f ca="1">D12+D30</f>
        <v>#VALUE!</v>
      </c>
      <c r="E32" s="492" t="e">
        <f ca="1">E12+E30</f>
        <v>#VALUE!</v>
      </c>
    </row>
    <row r="37" spans="1:4" x14ac:dyDescent="0.25">
      <c r="D37" s="455" t="s">
        <v>1908</v>
      </c>
    </row>
    <row r="38" spans="1:4" x14ac:dyDescent="0.25">
      <c r="D38" s="455" t="s">
        <v>1908</v>
      </c>
    </row>
    <row r="39" spans="1:4" x14ac:dyDescent="0.25">
      <c r="D39" s="455" t="s">
        <v>1908</v>
      </c>
    </row>
    <row r="41" spans="1:4" x14ac:dyDescent="0.25">
      <c r="A41" s="455" t="s">
        <v>1908</v>
      </c>
      <c r="D41" s="455" t="s">
        <v>1908</v>
      </c>
    </row>
  </sheetData>
  <sheetProtection password="EBC7" sheet="1" objects="1" scenarios="1"/>
  <mergeCells count="4">
    <mergeCell ref="A6:E6"/>
    <mergeCell ref="A1:E1"/>
    <mergeCell ref="A3:E3"/>
    <mergeCell ref="A5:E5"/>
  </mergeCells>
  <phoneticPr fontId="6" type="noConversion"/>
  <dataValidations count="1">
    <dataValidation allowBlank="1" sqref="F1:IV1048576 E1 E3:E65536 A1:D104857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725"/>
  <sheetViews>
    <sheetView workbookViewId="0">
      <pane ySplit="14" topLeftCell="A15" activePane="bottomLeft" state="frozen"/>
      <selection sqref="A1:C1"/>
      <selection pane="bottomLeft" activeCell="H30" sqref="H30"/>
    </sheetView>
  </sheetViews>
  <sheetFormatPr defaultColWidth="9.08984375" defaultRowHeight="12.5" x14ac:dyDescent="0.25"/>
  <cols>
    <col min="1" max="1" width="50.6328125" style="502" customWidth="1"/>
    <col min="2" max="4" width="15.6328125" style="502" customWidth="1"/>
    <col min="5" max="5" width="15.6328125" style="502" hidden="1" customWidth="1"/>
    <col min="6" max="6" width="9.08984375" style="502"/>
    <col min="7" max="7" width="9.6328125" style="502" customWidth="1"/>
    <col min="8" max="8" width="10.453125" style="502" customWidth="1"/>
    <col min="9" max="16384" width="9.08984375" style="502"/>
  </cols>
  <sheetData>
    <row r="1" spans="1:27" s="365" customFormat="1" ht="15.75" customHeight="1" x14ac:dyDescent="0.25">
      <c r="A1" s="782" t="s">
        <v>2048</v>
      </c>
      <c r="B1" s="782"/>
      <c r="C1" s="782"/>
      <c r="D1" s="782"/>
      <c r="E1" s="782"/>
      <c r="G1" s="496"/>
      <c r="J1" s="367"/>
      <c r="K1" s="367"/>
      <c r="L1" s="367"/>
      <c r="M1" s="367"/>
      <c r="N1" s="367"/>
      <c r="O1" s="367"/>
      <c r="P1" s="367"/>
      <c r="Q1" s="367"/>
      <c r="R1" s="367"/>
      <c r="S1" s="367"/>
      <c r="T1" s="367"/>
      <c r="W1" s="781"/>
      <c r="X1" s="781"/>
      <c r="Y1" s="781"/>
      <c r="Z1" s="781"/>
      <c r="AA1" s="781"/>
    </row>
    <row r="2" spans="1:27" s="365" customFormat="1" ht="15.5" x14ac:dyDescent="0.25">
      <c r="A2" s="26" t="str">
        <f>"RJM Version: " &amp; TEXT(STARTUP!E3,"0.0")</f>
        <v>RJM Version: 2.5</v>
      </c>
      <c r="B2" s="269"/>
      <c r="C2" s="391"/>
      <c r="D2" s="40"/>
      <c r="G2" s="339"/>
      <c r="J2" s="497"/>
      <c r="K2" s="497"/>
      <c r="L2" s="497"/>
      <c r="M2" s="497"/>
      <c r="N2" s="497"/>
      <c r="O2" s="497"/>
      <c r="P2" s="497"/>
      <c r="Q2" s="497"/>
      <c r="R2" s="497"/>
      <c r="S2" s="497"/>
      <c r="T2" s="497"/>
      <c r="U2" s="366"/>
      <c r="V2" s="366"/>
      <c r="W2" s="367"/>
      <c r="X2" s="367"/>
      <c r="Y2" s="367"/>
      <c r="Z2" s="367"/>
      <c r="AA2" s="367"/>
    </row>
    <row r="3" spans="1:27" s="365" customFormat="1" ht="15.5" x14ac:dyDescent="0.25">
      <c r="A3" s="782">
        <v>2</v>
      </c>
      <c r="B3" s="782"/>
      <c r="C3" s="782"/>
      <c r="D3" s="782"/>
      <c r="E3" s="782"/>
      <c r="J3" s="366"/>
      <c r="K3" s="366"/>
      <c r="L3" s="366"/>
      <c r="M3" s="366"/>
      <c r="N3" s="366"/>
      <c r="O3" s="366"/>
      <c r="P3" s="366"/>
      <c r="Q3" s="366"/>
      <c r="R3" s="366"/>
      <c r="S3" s="366"/>
      <c r="T3" s="366"/>
      <c r="U3" s="367"/>
      <c r="V3" s="367"/>
      <c r="W3" s="780"/>
      <c r="X3" s="780"/>
      <c r="Y3" s="780"/>
      <c r="Z3" s="780"/>
      <c r="AA3" s="780"/>
    </row>
    <row r="4" spans="1:27" s="365" customFormat="1" ht="15.5" hidden="1" x14ac:dyDescent="0.25">
      <c r="A4" s="764"/>
      <c r="B4" s="764"/>
      <c r="C4" s="764"/>
      <c r="D4" s="764"/>
      <c r="E4" s="764"/>
      <c r="J4" s="366"/>
      <c r="K4" s="366"/>
      <c r="L4" s="366"/>
      <c r="M4" s="366"/>
      <c r="N4" s="366"/>
      <c r="O4" s="366"/>
      <c r="P4" s="366"/>
      <c r="Q4" s="366"/>
      <c r="R4" s="366"/>
      <c r="S4" s="366"/>
      <c r="T4" s="366"/>
      <c r="U4" s="367"/>
      <c r="V4" s="367"/>
      <c r="W4" s="368"/>
      <c r="X4" s="368"/>
      <c r="Y4" s="368"/>
      <c r="Z4" s="368"/>
      <c r="AA4" s="368"/>
    </row>
    <row r="5" spans="1:27" s="365" customFormat="1" ht="15.5" hidden="1" x14ac:dyDescent="0.25">
      <c r="A5" s="324"/>
      <c r="B5" s="324"/>
      <c r="C5" s="324"/>
      <c r="D5" s="324"/>
      <c r="E5" s="324"/>
      <c r="J5" s="366"/>
      <c r="K5" s="366"/>
      <c r="L5" s="366"/>
      <c r="M5" s="366"/>
      <c r="N5" s="366"/>
      <c r="O5" s="366"/>
      <c r="P5" s="366"/>
      <c r="Q5" s="366"/>
      <c r="R5" s="366"/>
      <c r="S5" s="366"/>
      <c r="T5" s="366"/>
      <c r="U5" s="367"/>
      <c r="V5" s="367"/>
      <c r="W5" s="368"/>
      <c r="X5" s="368"/>
      <c r="Y5" s="368"/>
      <c r="Z5" s="368"/>
      <c r="AA5" s="368"/>
    </row>
    <row r="6" spans="1:27" s="365" customFormat="1" ht="13" hidden="1" x14ac:dyDescent="0.25">
      <c r="B6" s="369"/>
      <c r="C6" s="766"/>
      <c r="D6" s="766"/>
      <c r="E6" s="766"/>
      <c r="F6" s="366"/>
      <c r="G6" s="366"/>
      <c r="H6" s="366"/>
      <c r="I6" s="366"/>
      <c r="J6" s="366"/>
      <c r="K6" s="366"/>
      <c r="L6" s="366"/>
      <c r="M6" s="366"/>
      <c r="N6" s="366"/>
      <c r="O6" s="366"/>
      <c r="P6" s="366"/>
      <c r="Q6" s="367"/>
      <c r="R6" s="367"/>
      <c r="S6" s="368"/>
      <c r="T6" s="368"/>
      <c r="U6" s="368"/>
      <c r="V6" s="368"/>
      <c r="W6" s="368"/>
    </row>
    <row r="7" spans="1:27" s="365" customFormat="1" ht="15.5" hidden="1" x14ac:dyDescent="0.25">
      <c r="A7" s="339"/>
      <c r="B7" s="373"/>
      <c r="C7" s="765"/>
      <c r="D7" s="765"/>
      <c r="E7" s="765"/>
      <c r="G7" s="371"/>
      <c r="H7" s="371"/>
      <c r="J7" s="368"/>
      <c r="K7" s="368"/>
      <c r="L7" s="368"/>
      <c r="M7" s="368"/>
      <c r="N7" s="368"/>
      <c r="O7" s="368"/>
      <c r="P7" s="368"/>
      <c r="Q7" s="368"/>
      <c r="R7" s="368"/>
      <c r="S7" s="368"/>
      <c r="T7" s="368"/>
      <c r="U7" s="367"/>
      <c r="V7" s="367"/>
      <c r="W7" s="372"/>
      <c r="X7" s="367"/>
      <c r="Y7" s="367"/>
      <c r="Z7" s="372"/>
      <c r="AA7" s="367"/>
    </row>
    <row r="8" spans="1:27" s="365" customFormat="1" ht="15.5" x14ac:dyDescent="0.25">
      <c r="A8" s="498"/>
      <c r="B8" s="498"/>
      <c r="C8" s="498"/>
      <c r="D8" s="498"/>
      <c r="E8" s="498"/>
      <c r="G8" s="371"/>
      <c r="H8" s="371"/>
      <c r="J8" s="368"/>
      <c r="K8" s="368"/>
      <c r="L8" s="368"/>
      <c r="M8" s="368"/>
      <c r="N8" s="368"/>
      <c r="O8" s="368"/>
      <c r="P8" s="368"/>
      <c r="Q8" s="368"/>
      <c r="R8" s="368"/>
      <c r="S8" s="368"/>
      <c r="T8" s="368"/>
      <c r="U8" s="367"/>
      <c r="V8" s="367"/>
      <c r="W8" s="372"/>
      <c r="X8" s="367"/>
      <c r="Y8" s="367"/>
      <c r="Z8" s="372"/>
      <c r="AA8" s="367"/>
    </row>
    <row r="9" spans="1:27" ht="15.5" x14ac:dyDescent="0.25">
      <c r="A9" s="499" t="str">
        <f>STATENAME</f>
        <v>YOUR STATE</v>
      </c>
      <c r="B9" s="500" t="s">
        <v>1586</v>
      </c>
      <c r="C9" s="501"/>
      <c r="D9" s="501"/>
      <c r="G9" s="503"/>
      <c r="H9" s="468"/>
      <c r="J9" s="372"/>
      <c r="K9" s="367"/>
      <c r="L9" s="367"/>
      <c r="M9" s="372"/>
      <c r="N9" s="367"/>
      <c r="O9" s="372"/>
      <c r="P9" s="367"/>
      <c r="Q9" s="504"/>
      <c r="R9" s="504"/>
      <c r="S9" s="504"/>
      <c r="T9" s="504"/>
      <c r="U9" s="468"/>
      <c r="V9" s="468"/>
      <c r="W9" s="505"/>
      <c r="X9" s="506"/>
      <c r="Y9" s="506"/>
      <c r="Z9" s="367"/>
      <c r="AA9" s="507"/>
    </row>
    <row r="10" spans="1:27" ht="13" x14ac:dyDescent="0.25">
      <c r="B10" s="268" t="str">
        <f>BUDGETFY</f>
        <v xml:space="preserve">FY  </v>
      </c>
      <c r="C10" s="395"/>
      <c r="D10" s="396"/>
      <c r="E10" s="455"/>
      <c r="G10" s="508"/>
      <c r="H10" s="509"/>
      <c r="J10" s="372"/>
      <c r="K10" s="372"/>
      <c r="L10" s="510"/>
      <c r="M10" s="372"/>
      <c r="N10" s="510"/>
      <c r="O10" s="372"/>
      <c r="P10" s="468"/>
      <c r="Q10" s="367"/>
      <c r="R10" s="468"/>
      <c r="S10" s="372"/>
      <c r="T10" s="468"/>
      <c r="U10" s="468"/>
      <c r="V10" s="468"/>
      <c r="W10" s="505"/>
      <c r="X10" s="511"/>
      <c r="Y10" s="511"/>
      <c r="Z10" s="367"/>
      <c r="AA10" s="512"/>
    </row>
    <row r="11" spans="1:27" ht="13" thickBot="1" x14ac:dyDescent="0.3">
      <c r="B11" s="394"/>
      <c r="C11" s="395"/>
      <c r="D11" s="396"/>
      <c r="E11" s="455"/>
      <c r="G11" s="508"/>
      <c r="H11" s="509"/>
      <c r="J11" s="372"/>
      <c r="K11" s="372"/>
      <c r="L11" s="510"/>
      <c r="M11" s="372"/>
      <c r="N11" s="510"/>
      <c r="O11" s="513"/>
      <c r="P11" s="468"/>
      <c r="Q11" s="468"/>
      <c r="R11" s="514"/>
      <c r="S11" s="468"/>
      <c r="T11" s="514"/>
      <c r="U11" s="468"/>
      <c r="V11" s="468"/>
      <c r="W11" s="505"/>
      <c r="X11" s="511"/>
      <c r="Y11" s="511"/>
      <c r="Z11" s="367"/>
      <c r="AA11" s="512"/>
    </row>
    <row r="12" spans="1:27" x14ac:dyDescent="0.25">
      <c r="B12" s="398" t="e">
        <f>PREVIOUSFY</f>
        <v>#VALUE!</v>
      </c>
      <c r="C12" s="398" t="e">
        <f>CURRENTFY</f>
        <v>#VALUE!</v>
      </c>
      <c r="D12" s="398" t="str">
        <f>NEXTFY</f>
        <v xml:space="preserve">FY  </v>
      </c>
      <c r="E12" s="398" t="e">
        <f>REQUESTFY</f>
        <v>#VALUE!</v>
      </c>
      <c r="G12" s="508"/>
      <c r="H12" s="515"/>
      <c r="J12" s="372"/>
      <c r="K12" s="372"/>
      <c r="L12" s="510"/>
      <c r="M12" s="372"/>
      <c r="N12" s="510"/>
      <c r="O12" s="513"/>
      <c r="P12" s="468"/>
      <c r="Q12" s="468"/>
      <c r="R12" s="514"/>
      <c r="S12" s="468"/>
      <c r="T12" s="514"/>
      <c r="U12" s="468"/>
      <c r="V12" s="468"/>
      <c r="W12" s="468"/>
      <c r="X12" s="468"/>
      <c r="Y12" s="468"/>
      <c r="Z12" s="468"/>
      <c r="AA12" s="512"/>
    </row>
    <row r="13" spans="1:27" x14ac:dyDescent="0.25">
      <c r="A13" s="516"/>
      <c r="B13" s="517" t="s">
        <v>1904</v>
      </c>
      <c r="C13" s="517" t="s">
        <v>1905</v>
      </c>
      <c r="D13" s="517" t="s">
        <v>1906</v>
      </c>
      <c r="E13" s="518" t="s">
        <v>1907</v>
      </c>
      <c r="G13" s="468"/>
      <c r="H13" s="468"/>
      <c r="J13" s="513"/>
      <c r="K13" s="468"/>
      <c r="L13" s="519"/>
      <c r="M13" s="513"/>
      <c r="N13" s="519"/>
      <c r="O13" s="468"/>
      <c r="P13" s="507"/>
      <c r="Q13" s="468"/>
      <c r="R13" s="514"/>
      <c r="S13" s="468"/>
      <c r="T13" s="514"/>
      <c r="U13" s="468"/>
      <c r="V13" s="468"/>
      <c r="W13" s="513"/>
      <c r="X13" s="468"/>
      <c r="Y13" s="468"/>
      <c r="Z13" s="468"/>
      <c r="AA13" s="512"/>
    </row>
    <row r="14" spans="1:27" ht="13.5" thickBot="1" x14ac:dyDescent="0.3">
      <c r="B14" s="520" t="s">
        <v>1909</v>
      </c>
      <c r="C14" s="520" t="s">
        <v>1909</v>
      </c>
      <c r="D14" s="520" t="s">
        <v>1909</v>
      </c>
      <c r="E14" s="520" t="s">
        <v>1909</v>
      </c>
      <c r="G14" s="503"/>
      <c r="H14" s="468"/>
      <c r="J14" s="372"/>
      <c r="K14" s="372"/>
      <c r="L14" s="521"/>
      <c r="M14" s="372"/>
      <c r="N14" s="510"/>
      <c r="O14" s="372"/>
      <c r="P14" s="372"/>
      <c r="Q14" s="372"/>
      <c r="R14" s="522"/>
      <c r="S14" s="372"/>
      <c r="T14" s="522"/>
      <c r="U14" s="468"/>
      <c r="V14" s="468"/>
      <c r="W14" s="505"/>
      <c r="X14" s="522"/>
      <c r="Y14" s="367"/>
      <c r="Z14" s="367"/>
      <c r="AA14" s="507"/>
    </row>
    <row r="15" spans="1:27" ht="13" thickBot="1" x14ac:dyDescent="0.3">
      <c r="B15" s="523"/>
      <c r="C15" s="523"/>
      <c r="D15" s="523"/>
      <c r="E15" s="523"/>
      <c r="G15" s="508"/>
      <c r="H15" s="509"/>
      <c r="J15" s="372"/>
      <c r="K15" s="372"/>
      <c r="L15" s="521"/>
      <c r="M15" s="372"/>
      <c r="N15" s="510"/>
      <c r="O15" s="372"/>
      <c r="P15" s="522"/>
      <c r="Q15" s="372"/>
      <c r="R15" s="509"/>
      <c r="S15" s="372"/>
      <c r="T15" s="509"/>
      <c r="U15" s="468"/>
      <c r="V15" s="468"/>
      <c r="W15" s="508"/>
      <c r="X15" s="524"/>
      <c r="Y15" s="468"/>
      <c r="Z15" s="513"/>
      <c r="AA15" s="512"/>
    </row>
    <row r="16" spans="1:27" ht="13" thickBot="1" x14ac:dyDescent="0.3">
      <c r="A16" s="467" t="s">
        <v>2150</v>
      </c>
      <c r="B16" s="714"/>
      <c r="C16" s="718">
        <f>B16*1.03</f>
        <v>0</v>
      </c>
      <c r="D16" s="719">
        <f>C16*1.03</f>
        <v>0</v>
      </c>
      <c r="E16" s="225"/>
      <c r="G16" s="508"/>
      <c r="H16" s="509"/>
      <c r="J16" s="372"/>
      <c r="K16" s="372"/>
      <c r="L16" s="521"/>
      <c r="M16" s="372"/>
      <c r="N16" s="510"/>
      <c r="O16" s="372"/>
      <c r="P16" s="522"/>
      <c r="Q16" s="372"/>
      <c r="R16" s="468"/>
      <c r="S16" s="468"/>
      <c r="T16" s="468"/>
      <c r="U16" s="468"/>
      <c r="V16" s="468"/>
      <c r="W16" s="508"/>
      <c r="X16" s="524"/>
      <c r="Y16" s="468"/>
      <c r="Z16" s="468"/>
      <c r="AA16" s="512"/>
    </row>
    <row r="17" spans="1:27" ht="13" thickBot="1" x14ac:dyDescent="0.3">
      <c r="A17" s="468"/>
      <c r="B17" s="525"/>
      <c r="C17" s="709"/>
      <c r="D17" s="536"/>
      <c r="E17" s="526"/>
      <c r="G17" s="508"/>
      <c r="H17" s="509"/>
      <c r="J17" s="372"/>
      <c r="K17" s="372"/>
      <c r="L17" s="521"/>
      <c r="M17" s="372"/>
      <c r="N17" s="510"/>
      <c r="O17" s="372"/>
      <c r="P17" s="522"/>
      <c r="Q17" s="372"/>
      <c r="R17" s="468"/>
      <c r="S17" s="468"/>
      <c r="T17" s="514"/>
      <c r="U17" s="468"/>
      <c r="V17" s="468"/>
      <c r="W17" s="508"/>
      <c r="X17" s="524"/>
      <c r="Y17" s="468"/>
      <c r="Z17" s="468"/>
      <c r="AA17" s="512"/>
    </row>
    <row r="18" spans="1:27" ht="13.5" customHeight="1" thickBot="1" x14ac:dyDescent="0.3">
      <c r="A18" s="528" t="s">
        <v>2151</v>
      </c>
      <c r="B18" s="715"/>
      <c r="C18" s="720">
        <f>B18*1.03</f>
        <v>0</v>
      </c>
      <c r="D18" s="720">
        <f>C18*1.03</f>
        <v>0</v>
      </c>
      <c r="E18" s="701"/>
      <c r="J18" s="513"/>
      <c r="K18" s="468"/>
      <c r="L18" s="510"/>
      <c r="M18" s="372"/>
      <c r="N18" s="510"/>
      <c r="O18" s="468"/>
      <c r="P18" s="512"/>
      <c r="Q18" s="367"/>
      <c r="R18" s="468"/>
      <c r="S18" s="372"/>
      <c r="T18" s="468"/>
      <c r="U18" s="468"/>
      <c r="V18" s="468"/>
      <c r="W18" s="505"/>
      <c r="X18" s="506"/>
      <c r="Y18" s="468"/>
      <c r="Z18" s="367"/>
      <c r="AA18" s="512"/>
    </row>
    <row r="19" spans="1:27" ht="13.5" customHeight="1" thickBot="1" x14ac:dyDescent="0.3">
      <c r="A19" s="529"/>
      <c r="B19" s="530"/>
      <c r="C19" s="710"/>
      <c r="D19" s="710"/>
      <c r="E19" s="531"/>
      <c r="J19" s="513"/>
      <c r="K19" s="468"/>
      <c r="L19" s="510"/>
      <c r="M19" s="372"/>
      <c r="N19" s="510"/>
      <c r="O19" s="468"/>
      <c r="P19" s="512"/>
      <c r="Q19" s="468"/>
      <c r="R19" s="514"/>
      <c r="S19" s="468"/>
      <c r="T19" s="514"/>
      <c r="U19" s="468"/>
      <c r="V19" s="468"/>
      <c r="W19" s="505"/>
      <c r="X19" s="506"/>
      <c r="Y19" s="468"/>
      <c r="Z19" s="367"/>
      <c r="AA19" s="512"/>
    </row>
    <row r="20" spans="1:27" ht="13.5" customHeight="1" thickBot="1" x14ac:dyDescent="0.3">
      <c r="A20" s="467" t="s">
        <v>2104</v>
      </c>
      <c r="B20" s="716"/>
      <c r="C20" s="721">
        <f>B20*1.03</f>
        <v>0</v>
      </c>
      <c r="D20" s="719">
        <f>C20*1.03</f>
        <v>0</v>
      </c>
      <c r="E20" s="225"/>
      <c r="J20" s="513"/>
      <c r="K20" s="468"/>
      <c r="L20" s="468"/>
      <c r="M20" s="513"/>
      <c r="N20" s="532"/>
      <c r="O20" s="513"/>
      <c r="P20" s="468"/>
      <c r="Q20" s="468"/>
      <c r="R20" s="522"/>
      <c r="S20" s="468"/>
      <c r="T20" s="522"/>
      <c r="U20" s="468"/>
      <c r="V20" s="468"/>
      <c r="W20" s="505"/>
      <c r="X20" s="511"/>
      <c r="Y20" s="468"/>
      <c r="Z20" s="367"/>
      <c r="AA20" s="512"/>
    </row>
    <row r="21" spans="1:27" ht="13.5" customHeight="1" thickBot="1" x14ac:dyDescent="0.3">
      <c r="A21" s="533" t="s">
        <v>64</v>
      </c>
      <c r="B21" s="716"/>
      <c r="C21" s="721">
        <f>B21*1.03</f>
        <v>0</v>
      </c>
      <c r="D21" s="719">
        <f>C21*1.03</f>
        <v>0</v>
      </c>
      <c r="E21" s="225"/>
      <c r="J21" s="513"/>
      <c r="K21" s="468"/>
      <c r="L21" s="468"/>
      <c r="M21" s="513"/>
      <c r="N21" s="532"/>
      <c r="O21" s="513"/>
      <c r="P21" s="468"/>
      <c r="Q21" s="468"/>
      <c r="R21" s="522"/>
      <c r="S21" s="468"/>
      <c r="T21" s="522"/>
      <c r="U21" s="468"/>
      <c r="V21" s="468"/>
      <c r="W21" s="505"/>
      <c r="X21" s="511"/>
      <c r="Y21" s="468"/>
      <c r="Z21" s="367"/>
      <c r="AA21" s="512"/>
    </row>
    <row r="22" spans="1:27" ht="13" thickBot="1" x14ac:dyDescent="0.3">
      <c r="A22" s="468"/>
      <c r="B22" s="534"/>
      <c r="C22" s="534"/>
      <c r="D22" s="536"/>
      <c r="E22" s="526"/>
      <c r="J22" s="513"/>
      <c r="K22" s="468"/>
      <c r="L22" s="535"/>
      <c r="M22" s="513"/>
      <c r="N22" s="532"/>
      <c r="O22" s="372"/>
      <c r="P22" s="522"/>
      <c r="Q22" s="468"/>
      <c r="R22" s="509"/>
      <c r="S22" s="372"/>
      <c r="T22" s="509"/>
      <c r="U22" s="468"/>
      <c r="V22" s="468"/>
      <c r="W22" s="468"/>
      <c r="X22" s="468"/>
      <c r="Y22" s="468"/>
      <c r="Z22" s="468"/>
      <c r="AA22" s="512"/>
    </row>
    <row r="23" spans="1:27" ht="13.5" thickBot="1" x14ac:dyDescent="0.3">
      <c r="A23" s="461" t="s">
        <v>231</v>
      </c>
      <c r="B23" s="717">
        <f>SUM(B16:B20)-B21</f>
        <v>0</v>
      </c>
      <c r="C23" s="717">
        <f>SUM(C16:C20)-C21</f>
        <v>0</v>
      </c>
      <c r="D23" s="717">
        <f>SUM(D16:D20)-D21</f>
        <v>0</v>
      </c>
      <c r="E23" s="537" t="e">
        <f>SUM(E16:E20,#REF!,#REF!)-E21</f>
        <v>#REF!</v>
      </c>
      <c r="J23" s="468"/>
      <c r="K23" s="468"/>
      <c r="L23" s="468"/>
      <c r="M23" s="468"/>
      <c r="N23" s="468"/>
      <c r="O23" s="468"/>
      <c r="P23" s="468"/>
      <c r="Q23" s="372"/>
      <c r="R23" s="468"/>
      <c r="S23" s="468"/>
      <c r="T23" s="507"/>
      <c r="U23" s="468"/>
      <c r="V23" s="468"/>
      <c r="W23" s="468"/>
      <c r="X23" s="468"/>
      <c r="Y23" s="468"/>
      <c r="Z23" s="468"/>
      <c r="AA23" s="468"/>
    </row>
    <row r="24" spans="1:27" x14ac:dyDescent="0.25">
      <c r="B24" s="538"/>
      <c r="C24" s="538"/>
      <c r="D24" s="538"/>
      <c r="E24" s="538"/>
      <c r="J24" s="468"/>
      <c r="K24" s="468"/>
      <c r="L24" s="468"/>
      <c r="M24" s="468"/>
      <c r="N24" s="468"/>
      <c r="O24" s="468"/>
      <c r="P24" s="468"/>
      <c r="Q24" s="468"/>
      <c r="R24" s="468"/>
      <c r="S24" s="468"/>
      <c r="T24" s="468"/>
      <c r="U24" s="468"/>
      <c r="V24" s="468"/>
      <c r="W24" s="468"/>
      <c r="X24" s="468"/>
      <c r="Y24" s="468"/>
      <c r="Z24" s="468"/>
      <c r="AA24" s="468"/>
    </row>
    <row r="25" spans="1:27" x14ac:dyDescent="0.25">
      <c r="B25" s="538"/>
      <c r="C25" s="538"/>
      <c r="D25" s="538"/>
      <c r="E25" s="538"/>
      <c r="J25" s="372"/>
      <c r="K25" s="372"/>
      <c r="L25" s="514"/>
      <c r="M25" s="468"/>
      <c r="N25" s="514"/>
      <c r="O25" s="372"/>
      <c r="P25" s="524"/>
      <c r="Q25" s="468"/>
      <c r="R25" s="468"/>
      <c r="S25" s="468"/>
      <c r="T25" s="468"/>
      <c r="U25" s="468"/>
      <c r="V25" s="468"/>
      <c r="W25" s="468"/>
      <c r="X25" s="468"/>
      <c r="Y25" s="468"/>
      <c r="Z25" s="468"/>
      <c r="AA25" s="468"/>
    </row>
    <row r="26" spans="1:27" x14ac:dyDescent="0.25">
      <c r="B26" s="538"/>
      <c r="C26" s="538"/>
      <c r="D26" s="538"/>
      <c r="E26" s="538"/>
      <c r="J26" s="372"/>
      <c r="K26" s="372"/>
      <c r="L26" s="514"/>
      <c r="M26" s="468"/>
      <c r="N26" s="514"/>
      <c r="O26" s="372"/>
      <c r="P26" s="524"/>
      <c r="Q26" s="468"/>
      <c r="R26" s="468"/>
      <c r="S26" s="468"/>
      <c r="T26" s="468"/>
      <c r="U26" s="468"/>
      <c r="V26" s="468"/>
      <c r="W26" s="468"/>
      <c r="X26" s="468"/>
      <c r="Y26" s="468"/>
      <c r="Z26" s="468"/>
      <c r="AA26" s="468"/>
    </row>
    <row r="27" spans="1:27" ht="39.5" hidden="1" thickBot="1" x14ac:dyDescent="0.35">
      <c r="A27" s="539" t="s">
        <v>2102</v>
      </c>
      <c r="B27" s="540" t="s">
        <v>65</v>
      </c>
      <c r="C27" s="540" t="s">
        <v>1026</v>
      </c>
      <c r="D27" s="540" t="s">
        <v>66</v>
      </c>
      <c r="E27" s="538"/>
      <c r="J27" s="541"/>
      <c r="K27" s="468"/>
      <c r="L27" s="522"/>
      <c r="M27" s="468"/>
      <c r="N27" s="522"/>
      <c r="O27" s="372"/>
      <c r="P27" s="522"/>
      <c r="Q27" s="468"/>
      <c r="R27" s="468"/>
      <c r="S27" s="468"/>
      <c r="T27" s="468"/>
      <c r="U27" s="468"/>
      <c r="V27" s="468"/>
      <c r="W27" s="468"/>
      <c r="X27" s="468"/>
      <c r="Y27" s="468"/>
      <c r="Z27" s="468"/>
      <c r="AA27" s="468"/>
    </row>
    <row r="28" spans="1:27" ht="13" hidden="1" thickBot="1" x14ac:dyDescent="0.3">
      <c r="A28" s="467" t="s">
        <v>68</v>
      </c>
      <c r="B28" s="544"/>
      <c r="C28" s="544"/>
      <c r="D28" s="389"/>
      <c r="E28" s="538"/>
      <c r="J28" s="372"/>
      <c r="K28" s="372"/>
      <c r="L28" s="514"/>
      <c r="M28" s="468"/>
      <c r="N28" s="514"/>
      <c r="O28" s="372"/>
      <c r="P28" s="524"/>
      <c r="Q28" s="468"/>
      <c r="R28" s="468"/>
      <c r="S28" s="468"/>
      <c r="T28" s="468"/>
      <c r="U28" s="468"/>
      <c r="V28" s="468"/>
      <c r="W28" s="468"/>
      <c r="X28" s="468"/>
      <c r="Y28" s="468"/>
      <c r="Z28" s="468"/>
      <c r="AA28" s="468"/>
    </row>
    <row r="29" spans="1:27" ht="13" hidden="1" thickBot="1" x14ac:dyDescent="0.3">
      <c r="A29" s="467" t="s">
        <v>67</v>
      </c>
      <c r="B29" s="544"/>
      <c r="C29" s="544"/>
      <c r="D29" s="389"/>
      <c r="E29" s="538"/>
      <c r="J29" s="372"/>
      <c r="K29" s="372"/>
      <c r="L29" s="522"/>
      <c r="M29" s="468"/>
      <c r="N29" s="522"/>
      <c r="O29" s="372"/>
      <c r="P29" s="524"/>
      <c r="Q29" s="468"/>
      <c r="R29" s="468"/>
      <c r="S29" s="468"/>
      <c r="T29" s="468"/>
      <c r="U29" s="468"/>
      <c r="V29" s="468"/>
      <c r="W29" s="468"/>
      <c r="X29" s="468"/>
      <c r="Y29" s="468"/>
      <c r="Z29" s="468"/>
      <c r="AA29" s="468"/>
    </row>
    <row r="30" spans="1:27" x14ac:dyDescent="0.25">
      <c r="B30" s="538"/>
      <c r="C30" s="538"/>
      <c r="D30" s="538"/>
      <c r="E30" s="538"/>
      <c r="J30" s="542"/>
      <c r="K30" s="372"/>
      <c r="L30" s="522"/>
      <c r="M30" s="468"/>
      <c r="N30" s="522"/>
      <c r="O30" s="372"/>
      <c r="P30" s="522"/>
      <c r="Q30" s="468"/>
      <c r="R30" s="468"/>
      <c r="S30" s="468"/>
      <c r="T30" s="468"/>
      <c r="U30" s="468"/>
      <c r="V30" s="468"/>
      <c r="W30" s="468"/>
      <c r="X30" s="468"/>
      <c r="Y30" s="468"/>
      <c r="Z30" s="468"/>
      <c r="AA30" s="468"/>
    </row>
    <row r="31" spans="1:27" x14ac:dyDescent="0.25">
      <c r="A31" s="543"/>
      <c r="J31" s="372"/>
      <c r="K31" s="372"/>
      <c r="L31" s="522"/>
      <c r="M31" s="468"/>
      <c r="N31" s="522"/>
      <c r="O31" s="372"/>
      <c r="P31" s="522"/>
      <c r="Q31" s="468"/>
      <c r="R31" s="468"/>
      <c r="S31" s="468"/>
      <c r="T31" s="468"/>
      <c r="U31" s="468"/>
      <c r="V31" s="468"/>
      <c r="W31" s="468"/>
      <c r="X31" s="468"/>
      <c r="Y31" s="468"/>
      <c r="Z31" s="468"/>
      <c r="AA31" s="468"/>
    </row>
    <row r="32" spans="1:27" x14ac:dyDescent="0.25">
      <c r="J32" s="468"/>
      <c r="K32" s="468"/>
      <c r="L32" s="468"/>
      <c r="M32" s="468"/>
      <c r="N32" s="468"/>
      <c r="O32" s="468"/>
      <c r="P32" s="468"/>
      <c r="Q32" s="468"/>
      <c r="R32" s="468"/>
      <c r="S32" s="468"/>
      <c r="T32" s="468"/>
      <c r="U32" s="468"/>
      <c r="V32" s="468"/>
      <c r="W32" s="468"/>
      <c r="X32" s="468"/>
      <c r="Y32" s="468"/>
      <c r="Z32" s="468"/>
      <c r="AA32" s="468"/>
    </row>
    <row r="33" spans="10:27" x14ac:dyDescent="0.25">
      <c r="Q33" s="468"/>
      <c r="S33" s="468"/>
      <c r="T33" s="468"/>
      <c r="U33" s="468"/>
      <c r="V33" s="468"/>
      <c r="W33" s="468"/>
      <c r="X33" s="468"/>
      <c r="Y33" s="468"/>
      <c r="Z33" s="468"/>
      <c r="AA33" s="468"/>
    </row>
    <row r="34" spans="10:27" x14ac:dyDescent="0.25">
      <c r="Q34" s="468"/>
      <c r="S34" s="468"/>
      <c r="T34" s="468"/>
      <c r="U34" s="468"/>
      <c r="V34" s="468"/>
      <c r="W34" s="468"/>
      <c r="X34" s="468"/>
      <c r="Y34" s="468"/>
      <c r="Z34" s="468"/>
      <c r="AA34" s="468"/>
    </row>
    <row r="35" spans="10:27" x14ac:dyDescent="0.25">
      <c r="Q35" s="468"/>
      <c r="S35" s="468"/>
      <c r="T35" s="468"/>
      <c r="U35" s="468"/>
      <c r="V35" s="468"/>
      <c r="W35" s="468"/>
      <c r="X35" s="468"/>
      <c r="Y35" s="468"/>
      <c r="Z35" s="468"/>
      <c r="AA35" s="468"/>
    </row>
    <row r="36" spans="10:27" x14ac:dyDescent="0.25">
      <c r="Q36" s="468"/>
      <c r="S36" s="468"/>
      <c r="T36" s="468"/>
      <c r="U36" s="468"/>
      <c r="V36" s="468"/>
      <c r="W36" s="468"/>
      <c r="X36" s="468"/>
      <c r="Y36" s="468"/>
      <c r="Z36" s="468"/>
      <c r="AA36" s="468"/>
    </row>
    <row r="37" spans="10:27" x14ac:dyDescent="0.25">
      <c r="Q37" s="468"/>
      <c r="R37" s="468"/>
      <c r="S37" s="468"/>
      <c r="T37" s="468"/>
      <c r="U37" s="468"/>
      <c r="V37" s="468"/>
      <c r="W37" s="468"/>
      <c r="X37" s="468"/>
      <c r="Y37" s="468"/>
      <c r="Z37" s="468"/>
      <c r="AA37" s="468"/>
    </row>
    <row r="38" spans="10:27" x14ac:dyDescent="0.25">
      <c r="Q38" s="468"/>
      <c r="R38" s="468"/>
      <c r="S38" s="468"/>
      <c r="T38" s="468"/>
      <c r="U38" s="468"/>
      <c r="V38" s="468"/>
      <c r="W38" s="468"/>
      <c r="X38" s="468"/>
      <c r="Y38" s="468"/>
      <c r="Z38" s="468"/>
      <c r="AA38" s="468"/>
    </row>
    <row r="39" spans="10:27" x14ac:dyDescent="0.25">
      <c r="Q39" s="468"/>
      <c r="R39" s="468"/>
      <c r="S39" s="468"/>
      <c r="T39" s="468"/>
      <c r="U39" s="468"/>
      <c r="V39" s="468"/>
      <c r="W39" s="468"/>
      <c r="X39" s="468"/>
      <c r="Y39" s="468"/>
      <c r="Z39" s="468"/>
      <c r="AA39" s="468"/>
    </row>
    <row r="40" spans="10:27" x14ac:dyDescent="0.25">
      <c r="J40" s="468"/>
      <c r="K40" s="468"/>
      <c r="L40" s="468"/>
      <c r="M40" s="468"/>
      <c r="N40" s="468"/>
      <c r="O40" s="468"/>
      <c r="P40" s="468"/>
      <c r="Q40" s="468"/>
      <c r="R40" s="468"/>
      <c r="S40" s="468"/>
      <c r="T40" s="468"/>
      <c r="U40" s="468"/>
      <c r="V40" s="468"/>
      <c r="W40" s="468"/>
      <c r="X40" s="468"/>
      <c r="Y40" s="468"/>
      <c r="Z40" s="468"/>
      <c r="AA40" s="468"/>
    </row>
    <row r="41" spans="10:27" x14ac:dyDescent="0.25">
      <c r="J41" s="468"/>
      <c r="K41" s="468"/>
      <c r="L41" s="468"/>
      <c r="M41" s="468"/>
      <c r="N41" s="468"/>
      <c r="O41" s="468"/>
      <c r="P41" s="468"/>
      <c r="Q41" s="468"/>
      <c r="R41" s="468"/>
      <c r="S41" s="468"/>
      <c r="T41" s="468"/>
      <c r="U41" s="468"/>
      <c r="V41" s="468"/>
      <c r="W41" s="468"/>
      <c r="X41" s="468"/>
      <c r="Y41" s="468"/>
      <c r="Z41" s="468"/>
      <c r="AA41" s="468"/>
    </row>
    <row r="42" spans="10:27" x14ac:dyDescent="0.25">
      <c r="J42" s="468"/>
      <c r="K42" s="468"/>
      <c r="L42" s="468"/>
      <c r="M42" s="468"/>
      <c r="N42" s="468"/>
      <c r="O42" s="468"/>
      <c r="P42" s="468"/>
      <c r="Q42" s="468"/>
      <c r="R42" s="468"/>
      <c r="S42" s="468"/>
      <c r="T42" s="468"/>
      <c r="U42" s="468"/>
      <c r="V42" s="468"/>
      <c r="W42" s="468"/>
      <c r="X42" s="468"/>
      <c r="Y42" s="468"/>
      <c r="Z42" s="468"/>
      <c r="AA42" s="468"/>
    </row>
    <row r="43" spans="10:27" x14ac:dyDescent="0.25">
      <c r="J43" s="468"/>
      <c r="K43" s="468"/>
      <c r="L43" s="468"/>
      <c r="M43" s="468"/>
      <c r="N43" s="468"/>
      <c r="O43" s="468"/>
      <c r="P43" s="468"/>
      <c r="Q43" s="468"/>
      <c r="R43" s="468"/>
      <c r="S43" s="468"/>
      <c r="T43" s="468"/>
      <c r="U43" s="468"/>
      <c r="V43" s="468"/>
      <c r="W43" s="468"/>
      <c r="X43" s="468"/>
      <c r="Y43" s="468"/>
      <c r="Z43" s="468"/>
      <c r="AA43" s="468"/>
    </row>
    <row r="44" spans="10:27" x14ac:dyDescent="0.25">
      <c r="J44" s="468"/>
      <c r="K44" s="468"/>
      <c r="L44" s="468"/>
      <c r="M44" s="468"/>
      <c r="N44" s="468"/>
      <c r="O44" s="468"/>
      <c r="P44" s="468"/>
      <c r="Q44" s="468"/>
      <c r="R44" s="468"/>
      <c r="S44" s="468"/>
      <c r="T44" s="468"/>
      <c r="U44" s="468"/>
      <c r="V44" s="468"/>
      <c r="W44" s="468"/>
      <c r="X44" s="468"/>
      <c r="Y44" s="468"/>
      <c r="Z44" s="468"/>
      <c r="AA44" s="468"/>
    </row>
    <row r="45" spans="10:27" x14ac:dyDescent="0.25">
      <c r="J45" s="468"/>
      <c r="K45" s="468"/>
      <c r="L45" s="468"/>
      <c r="M45" s="468"/>
      <c r="N45" s="468"/>
      <c r="O45" s="468"/>
      <c r="P45" s="468"/>
      <c r="Q45" s="468"/>
      <c r="R45" s="468"/>
      <c r="S45" s="468"/>
      <c r="T45" s="468"/>
      <c r="U45" s="468"/>
      <c r="V45" s="468"/>
      <c r="W45" s="468"/>
      <c r="X45" s="468"/>
      <c r="Y45" s="468"/>
      <c r="Z45" s="468"/>
      <c r="AA45" s="468"/>
    </row>
    <row r="46" spans="10:27" x14ac:dyDescent="0.25">
      <c r="J46" s="468"/>
      <c r="K46" s="468"/>
      <c r="L46" s="468"/>
      <c r="M46" s="468"/>
      <c r="N46" s="468"/>
      <c r="O46" s="468"/>
      <c r="P46" s="468"/>
      <c r="Q46" s="468"/>
      <c r="R46" s="468"/>
      <c r="S46" s="468"/>
      <c r="T46" s="468"/>
      <c r="U46" s="468"/>
      <c r="V46" s="468"/>
      <c r="W46" s="468"/>
      <c r="X46" s="468"/>
      <c r="Y46" s="468"/>
      <c r="Z46" s="468"/>
      <c r="AA46" s="468"/>
    </row>
    <row r="47" spans="10:27" x14ac:dyDescent="0.25">
      <c r="J47" s="468"/>
      <c r="K47" s="468"/>
      <c r="L47" s="468"/>
      <c r="M47" s="468"/>
      <c r="N47" s="468"/>
      <c r="O47" s="468"/>
      <c r="P47" s="468"/>
      <c r="Q47" s="468"/>
      <c r="R47" s="468"/>
      <c r="S47" s="468"/>
      <c r="T47" s="468"/>
      <c r="U47" s="468"/>
      <c r="V47" s="468"/>
      <c r="W47" s="468"/>
      <c r="X47" s="468"/>
      <c r="Y47" s="468"/>
      <c r="Z47" s="468"/>
      <c r="AA47" s="468"/>
    </row>
    <row r="48" spans="10:27" x14ac:dyDescent="0.25">
      <c r="J48" s="468"/>
      <c r="K48" s="468"/>
      <c r="L48" s="468"/>
      <c r="M48" s="468"/>
      <c r="N48" s="468"/>
      <c r="O48" s="468"/>
      <c r="P48" s="468"/>
      <c r="Q48" s="468"/>
      <c r="R48" s="468"/>
      <c r="S48" s="468"/>
      <c r="T48" s="468"/>
      <c r="U48" s="468"/>
      <c r="V48" s="468"/>
      <c r="W48" s="468"/>
      <c r="X48" s="468"/>
      <c r="Y48" s="468"/>
      <c r="Z48" s="468"/>
      <c r="AA48" s="468"/>
    </row>
    <row r="49" spans="10:27" x14ac:dyDescent="0.25">
      <c r="J49" s="468"/>
      <c r="K49" s="468"/>
      <c r="L49" s="468"/>
      <c r="M49" s="468"/>
      <c r="N49" s="468"/>
      <c r="O49" s="468"/>
      <c r="P49" s="468"/>
      <c r="Q49" s="468"/>
      <c r="R49" s="468"/>
      <c r="S49" s="468"/>
      <c r="T49" s="468"/>
      <c r="U49" s="468"/>
      <c r="V49" s="468"/>
      <c r="W49" s="468"/>
      <c r="X49" s="468"/>
      <c r="Y49" s="468"/>
      <c r="Z49" s="468"/>
      <c r="AA49" s="468"/>
    </row>
    <row r="50" spans="10:27" x14ac:dyDescent="0.25">
      <c r="J50" s="468"/>
      <c r="K50" s="468"/>
      <c r="L50" s="468"/>
      <c r="M50" s="468"/>
      <c r="N50" s="468"/>
      <c r="O50" s="468"/>
      <c r="P50" s="468"/>
      <c r="Q50" s="468"/>
      <c r="R50" s="468"/>
      <c r="S50" s="468"/>
      <c r="T50" s="468"/>
      <c r="U50" s="468"/>
      <c r="V50" s="468"/>
      <c r="W50" s="468"/>
      <c r="X50" s="468"/>
      <c r="Y50" s="468"/>
      <c r="Z50" s="468"/>
      <c r="AA50" s="468"/>
    </row>
    <row r="51" spans="10:27" x14ac:dyDescent="0.25">
      <c r="J51" s="468"/>
      <c r="K51" s="468"/>
      <c r="L51" s="468"/>
      <c r="M51" s="468"/>
      <c r="N51" s="468"/>
      <c r="O51" s="468"/>
      <c r="P51" s="468"/>
      <c r="Q51" s="468"/>
      <c r="R51" s="468"/>
      <c r="S51" s="468"/>
      <c r="T51" s="468"/>
      <c r="U51" s="468"/>
      <c r="V51" s="468"/>
      <c r="W51" s="468"/>
      <c r="X51" s="468"/>
      <c r="Y51" s="468"/>
      <c r="Z51" s="468"/>
      <c r="AA51" s="468"/>
    </row>
    <row r="52" spans="10:27" x14ac:dyDescent="0.25">
      <c r="J52" s="468"/>
      <c r="K52" s="468"/>
      <c r="L52" s="468"/>
      <c r="M52" s="468"/>
      <c r="N52" s="468"/>
      <c r="O52" s="468"/>
      <c r="P52" s="468"/>
      <c r="Q52" s="468"/>
      <c r="R52" s="468"/>
      <c r="S52" s="468"/>
      <c r="T52" s="468"/>
      <c r="U52" s="468"/>
      <c r="V52" s="468"/>
      <c r="W52" s="468"/>
      <c r="X52" s="468"/>
      <c r="Y52" s="468"/>
      <c r="Z52" s="468"/>
      <c r="AA52" s="468"/>
    </row>
    <row r="53" spans="10:27" x14ac:dyDescent="0.25">
      <c r="J53" s="468"/>
      <c r="K53" s="468"/>
      <c r="L53" s="468"/>
      <c r="M53" s="468"/>
      <c r="N53" s="468"/>
      <c r="O53" s="468"/>
      <c r="P53" s="468"/>
      <c r="Q53" s="468"/>
      <c r="R53" s="468"/>
      <c r="S53" s="468"/>
      <c r="T53" s="468"/>
      <c r="U53" s="468"/>
      <c r="V53" s="468"/>
      <c r="W53" s="468"/>
      <c r="X53" s="468"/>
      <c r="Y53" s="468"/>
      <c r="Z53" s="468"/>
      <c r="AA53" s="468"/>
    </row>
    <row r="54" spans="10:27" x14ac:dyDescent="0.25">
      <c r="J54" s="468"/>
      <c r="K54" s="468"/>
      <c r="L54" s="468"/>
      <c r="M54" s="468"/>
      <c r="N54" s="468"/>
      <c r="O54" s="468"/>
      <c r="P54" s="468"/>
      <c r="Q54" s="468"/>
      <c r="R54" s="468"/>
      <c r="S54" s="468"/>
      <c r="T54" s="468"/>
      <c r="U54" s="468"/>
      <c r="V54" s="468"/>
      <c r="W54" s="468"/>
      <c r="X54" s="468"/>
      <c r="Y54" s="468"/>
      <c r="Z54" s="468"/>
      <c r="AA54" s="468"/>
    </row>
    <row r="55" spans="10:27" x14ac:dyDescent="0.25">
      <c r="J55" s="468"/>
      <c r="K55" s="468"/>
      <c r="L55" s="468"/>
      <c r="M55" s="468"/>
      <c r="N55" s="468"/>
      <c r="O55" s="468"/>
      <c r="P55" s="468"/>
      <c r="Q55" s="468"/>
      <c r="R55" s="468"/>
      <c r="S55" s="468"/>
      <c r="T55" s="468"/>
      <c r="U55" s="468"/>
      <c r="V55" s="468"/>
      <c r="W55" s="468"/>
      <c r="X55" s="468"/>
      <c r="Y55" s="468"/>
      <c r="Z55" s="468"/>
      <c r="AA55" s="468"/>
    </row>
    <row r="56" spans="10:27" x14ac:dyDescent="0.25">
      <c r="J56" s="468"/>
      <c r="K56" s="468"/>
      <c r="L56" s="468"/>
      <c r="M56" s="468"/>
      <c r="N56" s="468"/>
      <c r="O56" s="468"/>
      <c r="P56" s="468"/>
      <c r="Q56" s="468"/>
      <c r="R56" s="468"/>
      <c r="S56" s="468"/>
      <c r="T56" s="468"/>
      <c r="U56" s="468"/>
      <c r="V56" s="468"/>
      <c r="W56" s="468"/>
      <c r="X56" s="468"/>
      <c r="Y56" s="468"/>
      <c r="Z56" s="468"/>
      <c r="AA56" s="468"/>
    </row>
    <row r="57" spans="10:27" x14ac:dyDescent="0.25">
      <c r="J57" s="468"/>
      <c r="K57" s="468"/>
      <c r="L57" s="468"/>
      <c r="M57" s="468"/>
      <c r="N57" s="468"/>
      <c r="O57" s="468"/>
      <c r="P57" s="468"/>
      <c r="Q57" s="468"/>
      <c r="R57" s="468"/>
      <c r="S57" s="468"/>
      <c r="T57" s="468"/>
      <c r="U57" s="468"/>
      <c r="V57" s="468"/>
      <c r="W57" s="468"/>
      <c r="X57" s="468"/>
      <c r="Y57" s="468"/>
      <c r="Z57" s="468"/>
      <c r="AA57" s="468"/>
    </row>
    <row r="58" spans="10:27" x14ac:dyDescent="0.25">
      <c r="J58" s="468"/>
      <c r="K58" s="468"/>
      <c r="L58" s="468"/>
      <c r="M58" s="468"/>
      <c r="N58" s="468"/>
      <c r="O58" s="468"/>
      <c r="P58" s="468"/>
      <c r="Q58" s="468"/>
      <c r="R58" s="468"/>
      <c r="S58" s="468"/>
      <c r="T58" s="468"/>
      <c r="U58" s="468"/>
      <c r="V58" s="468"/>
      <c r="W58" s="468"/>
      <c r="X58" s="468"/>
      <c r="Y58" s="468"/>
      <c r="Z58" s="468"/>
      <c r="AA58" s="468"/>
    </row>
    <row r="59" spans="10:27" x14ac:dyDescent="0.25">
      <c r="J59" s="468"/>
      <c r="K59" s="468"/>
      <c r="L59" s="468"/>
      <c r="M59" s="468"/>
      <c r="N59" s="468"/>
      <c r="O59" s="468"/>
      <c r="P59" s="468"/>
      <c r="Q59" s="468"/>
      <c r="R59" s="468"/>
      <c r="S59" s="468"/>
      <c r="T59" s="468"/>
      <c r="U59" s="468"/>
      <c r="V59" s="468"/>
      <c r="W59" s="468"/>
      <c r="X59" s="468"/>
      <c r="Y59" s="468"/>
      <c r="Z59" s="468"/>
      <c r="AA59" s="468"/>
    </row>
    <row r="60" spans="10:27" x14ac:dyDescent="0.25">
      <c r="J60" s="468"/>
      <c r="K60" s="468"/>
      <c r="L60" s="468"/>
      <c r="M60" s="468"/>
      <c r="N60" s="468"/>
      <c r="O60" s="468"/>
      <c r="P60" s="468"/>
      <c r="Q60" s="468"/>
      <c r="R60" s="468"/>
      <c r="S60" s="468"/>
      <c r="T60" s="468"/>
      <c r="U60" s="468"/>
      <c r="V60" s="468"/>
      <c r="W60" s="468"/>
      <c r="X60" s="468"/>
      <c r="Y60" s="468"/>
      <c r="Z60" s="468"/>
      <c r="AA60" s="468"/>
    </row>
    <row r="61" spans="10:27" x14ac:dyDescent="0.25">
      <c r="J61" s="468"/>
      <c r="K61" s="468"/>
      <c r="L61" s="468"/>
      <c r="M61" s="468"/>
      <c r="N61" s="468"/>
      <c r="O61" s="468"/>
      <c r="P61" s="468"/>
      <c r="Q61" s="468"/>
      <c r="R61" s="468"/>
      <c r="S61" s="468"/>
      <c r="T61" s="468"/>
      <c r="U61" s="468"/>
      <c r="V61" s="468"/>
      <c r="W61" s="468"/>
      <c r="X61" s="468"/>
      <c r="Y61" s="468"/>
      <c r="Z61" s="468"/>
      <c r="AA61" s="468"/>
    </row>
    <row r="62" spans="10:27" x14ac:dyDescent="0.25">
      <c r="J62" s="468"/>
      <c r="K62" s="468"/>
      <c r="L62" s="468"/>
      <c r="M62" s="468"/>
      <c r="N62" s="468"/>
      <c r="O62" s="468"/>
      <c r="P62" s="468"/>
      <c r="Q62" s="468"/>
      <c r="R62" s="468"/>
      <c r="S62" s="468"/>
      <c r="T62" s="468"/>
      <c r="U62" s="468"/>
      <c r="V62" s="468"/>
      <c r="W62" s="468"/>
      <c r="X62" s="468"/>
      <c r="Y62" s="468"/>
      <c r="Z62" s="468"/>
      <c r="AA62" s="468"/>
    </row>
    <row r="63" spans="10:27" x14ac:dyDescent="0.25">
      <c r="J63" s="468"/>
      <c r="K63" s="468"/>
      <c r="L63" s="468"/>
      <c r="M63" s="468"/>
      <c r="N63" s="468"/>
      <c r="O63" s="468"/>
      <c r="P63" s="468"/>
      <c r="Q63" s="468"/>
      <c r="R63" s="468"/>
      <c r="S63" s="468"/>
      <c r="T63" s="468"/>
      <c r="U63" s="468"/>
      <c r="V63" s="468"/>
      <c r="W63" s="468"/>
      <c r="X63" s="468"/>
      <c r="Y63" s="468"/>
      <c r="Z63" s="468"/>
      <c r="AA63" s="468"/>
    </row>
    <row r="64" spans="10:27" x14ac:dyDescent="0.25">
      <c r="J64" s="468"/>
      <c r="K64" s="468"/>
      <c r="L64" s="468"/>
      <c r="M64" s="468"/>
      <c r="N64" s="468"/>
      <c r="O64" s="468"/>
      <c r="P64" s="468"/>
      <c r="Q64" s="468"/>
      <c r="R64" s="468"/>
      <c r="S64" s="468"/>
      <c r="T64" s="468"/>
      <c r="U64" s="468"/>
      <c r="V64" s="468"/>
      <c r="W64" s="468"/>
      <c r="X64" s="468"/>
      <c r="Y64" s="468"/>
      <c r="Z64" s="468"/>
      <c r="AA64" s="468"/>
    </row>
    <row r="65" spans="10:27" x14ac:dyDescent="0.25">
      <c r="J65" s="468"/>
      <c r="K65" s="468"/>
      <c r="L65" s="468"/>
      <c r="M65" s="468"/>
      <c r="N65" s="468"/>
      <c r="O65" s="468"/>
      <c r="P65" s="468"/>
      <c r="Q65" s="468"/>
      <c r="R65" s="468"/>
      <c r="S65" s="468"/>
      <c r="T65" s="468"/>
      <c r="U65" s="468"/>
      <c r="V65" s="468"/>
      <c r="W65" s="468"/>
      <c r="X65" s="468"/>
      <c r="Y65" s="468"/>
      <c r="Z65" s="468"/>
      <c r="AA65" s="468"/>
    </row>
    <row r="66" spans="10:27" x14ac:dyDescent="0.25">
      <c r="J66" s="468"/>
      <c r="K66" s="468"/>
      <c r="L66" s="468"/>
      <c r="M66" s="468"/>
      <c r="N66" s="468"/>
      <c r="O66" s="468"/>
      <c r="P66" s="468"/>
      <c r="Q66" s="468"/>
      <c r="R66" s="468"/>
      <c r="S66" s="468"/>
      <c r="T66" s="468"/>
      <c r="U66" s="468"/>
      <c r="V66" s="468"/>
      <c r="W66" s="468"/>
      <c r="X66" s="468"/>
      <c r="Y66" s="468"/>
      <c r="Z66" s="468"/>
      <c r="AA66" s="468"/>
    </row>
    <row r="67" spans="10:27" x14ac:dyDescent="0.25">
      <c r="J67" s="468"/>
      <c r="K67" s="468"/>
      <c r="L67" s="468"/>
      <c r="M67" s="468"/>
      <c r="N67" s="468"/>
      <c r="O67" s="468"/>
      <c r="P67" s="468"/>
      <c r="Q67" s="468"/>
      <c r="R67" s="468"/>
      <c r="S67" s="468"/>
      <c r="T67" s="468"/>
      <c r="U67" s="468"/>
      <c r="V67" s="468"/>
      <c r="W67" s="468"/>
      <c r="X67" s="468"/>
      <c r="Y67" s="468"/>
      <c r="Z67" s="468"/>
      <c r="AA67" s="468"/>
    </row>
    <row r="68" spans="10:27" x14ac:dyDescent="0.25">
      <c r="J68" s="468"/>
      <c r="K68" s="468"/>
      <c r="L68" s="468"/>
      <c r="M68" s="468"/>
      <c r="N68" s="468"/>
      <c r="O68" s="468"/>
      <c r="P68" s="468"/>
      <c r="Q68" s="468"/>
      <c r="R68" s="468"/>
      <c r="S68" s="468"/>
      <c r="T68" s="468"/>
      <c r="U68" s="468"/>
      <c r="V68" s="468"/>
      <c r="W68" s="468"/>
      <c r="X68" s="468"/>
      <c r="Y68" s="468"/>
      <c r="Z68" s="468"/>
      <c r="AA68" s="468"/>
    </row>
    <row r="69" spans="10:27" x14ac:dyDescent="0.25">
      <c r="J69" s="468"/>
      <c r="K69" s="468"/>
      <c r="L69" s="468"/>
      <c r="M69" s="468"/>
      <c r="N69" s="468"/>
      <c r="O69" s="468"/>
      <c r="P69" s="468"/>
      <c r="Q69" s="468"/>
      <c r="R69" s="468"/>
      <c r="S69" s="468"/>
      <c r="T69" s="468"/>
      <c r="U69" s="468"/>
      <c r="V69" s="468"/>
      <c r="W69" s="468"/>
      <c r="X69" s="468"/>
      <c r="Y69" s="468"/>
      <c r="Z69" s="468"/>
      <c r="AA69" s="468"/>
    </row>
    <row r="70" spans="10:27" x14ac:dyDescent="0.25">
      <c r="J70" s="468"/>
      <c r="K70" s="468"/>
      <c r="L70" s="468"/>
      <c r="M70" s="468"/>
      <c r="N70" s="468"/>
      <c r="O70" s="468"/>
      <c r="P70" s="468"/>
      <c r="Q70" s="468"/>
      <c r="R70" s="468"/>
      <c r="S70" s="468"/>
      <c r="T70" s="468"/>
      <c r="U70" s="468"/>
      <c r="V70" s="468"/>
      <c r="W70" s="468"/>
      <c r="X70" s="468"/>
      <c r="Y70" s="468"/>
      <c r="Z70" s="468"/>
      <c r="AA70" s="468"/>
    </row>
    <row r="71" spans="10:27" x14ac:dyDescent="0.25">
      <c r="J71" s="468"/>
      <c r="K71" s="468"/>
      <c r="L71" s="468"/>
      <c r="M71" s="468"/>
      <c r="N71" s="468"/>
      <c r="O71" s="468"/>
      <c r="P71" s="468"/>
      <c r="Q71" s="468"/>
      <c r="R71" s="468"/>
      <c r="S71" s="468"/>
      <c r="T71" s="468"/>
      <c r="U71" s="468"/>
      <c r="V71" s="468"/>
      <c r="W71" s="468"/>
      <c r="X71" s="468"/>
      <c r="Y71" s="468"/>
      <c r="Z71" s="468"/>
      <c r="AA71" s="468"/>
    </row>
    <row r="72" spans="10:27" x14ac:dyDescent="0.25">
      <c r="J72" s="468"/>
      <c r="K72" s="468"/>
      <c r="L72" s="468"/>
      <c r="M72" s="468"/>
      <c r="N72" s="468"/>
      <c r="O72" s="468"/>
      <c r="P72" s="468"/>
      <c r="Q72" s="468"/>
      <c r="R72" s="468"/>
      <c r="S72" s="468"/>
      <c r="T72" s="468"/>
      <c r="U72" s="468"/>
      <c r="V72" s="468"/>
      <c r="W72" s="468"/>
      <c r="X72" s="468"/>
      <c r="Y72" s="468"/>
      <c r="Z72" s="468"/>
      <c r="AA72" s="468"/>
    </row>
    <row r="73" spans="10:27" x14ac:dyDescent="0.25">
      <c r="J73" s="468"/>
      <c r="K73" s="468"/>
      <c r="L73" s="468"/>
      <c r="M73" s="468"/>
      <c r="N73" s="468"/>
      <c r="O73" s="468"/>
      <c r="P73" s="468"/>
      <c r="Q73" s="468"/>
      <c r="R73" s="468"/>
      <c r="S73" s="468"/>
      <c r="T73" s="468"/>
      <c r="U73" s="468"/>
      <c r="V73" s="468"/>
      <c r="W73" s="468"/>
      <c r="X73" s="468"/>
      <c r="Y73" s="468"/>
      <c r="Z73" s="468"/>
      <c r="AA73" s="468"/>
    </row>
    <row r="74" spans="10:27" x14ac:dyDescent="0.25">
      <c r="J74" s="468"/>
      <c r="K74" s="468"/>
      <c r="L74" s="468"/>
      <c r="M74" s="468"/>
      <c r="N74" s="468"/>
      <c r="O74" s="468"/>
      <c r="P74" s="468"/>
      <c r="Q74" s="468"/>
      <c r="R74" s="468"/>
      <c r="S74" s="468"/>
      <c r="T74" s="468"/>
      <c r="U74" s="468"/>
      <c r="V74" s="468"/>
      <c r="W74" s="468"/>
      <c r="X74" s="468"/>
      <c r="Y74" s="468"/>
      <c r="Z74" s="468"/>
      <c r="AA74" s="468"/>
    </row>
    <row r="75" spans="10:27" x14ac:dyDescent="0.25">
      <c r="J75" s="468"/>
      <c r="K75" s="468"/>
      <c r="L75" s="468"/>
      <c r="M75" s="468"/>
      <c r="N75" s="468"/>
      <c r="O75" s="468"/>
      <c r="P75" s="468"/>
      <c r="Q75" s="468"/>
      <c r="R75" s="468"/>
      <c r="S75" s="468"/>
      <c r="T75" s="468"/>
      <c r="U75" s="468"/>
      <c r="V75" s="468"/>
      <c r="W75" s="468"/>
      <c r="X75" s="468"/>
      <c r="Y75" s="468"/>
      <c r="Z75" s="468"/>
      <c r="AA75" s="468"/>
    </row>
    <row r="76" spans="10:27" x14ac:dyDescent="0.25">
      <c r="J76" s="468"/>
      <c r="K76" s="468"/>
      <c r="L76" s="468"/>
      <c r="M76" s="468"/>
      <c r="N76" s="468"/>
      <c r="O76" s="468"/>
      <c r="P76" s="468"/>
      <c r="Q76" s="468"/>
      <c r="R76" s="468"/>
      <c r="S76" s="468"/>
      <c r="T76" s="468"/>
      <c r="U76" s="468"/>
      <c r="V76" s="468"/>
      <c r="W76" s="468"/>
      <c r="X76" s="468"/>
      <c r="Y76" s="468"/>
      <c r="Z76" s="468"/>
      <c r="AA76" s="468"/>
    </row>
    <row r="77" spans="10:27" x14ac:dyDescent="0.25">
      <c r="J77" s="468"/>
      <c r="K77" s="468"/>
      <c r="L77" s="468"/>
      <c r="M77" s="468"/>
      <c r="N77" s="468"/>
      <c r="O77" s="468"/>
      <c r="P77" s="468"/>
      <c r="Q77" s="468"/>
      <c r="R77" s="468"/>
      <c r="S77" s="468"/>
      <c r="T77" s="468"/>
      <c r="U77" s="468"/>
      <c r="V77" s="468"/>
      <c r="W77" s="468"/>
      <c r="X77" s="468"/>
      <c r="Y77" s="468"/>
      <c r="Z77" s="468"/>
      <c r="AA77" s="468"/>
    </row>
    <row r="78" spans="10:27" x14ac:dyDescent="0.25">
      <c r="J78" s="468"/>
      <c r="K78" s="468"/>
      <c r="L78" s="468"/>
      <c r="M78" s="468"/>
      <c r="N78" s="468"/>
      <c r="O78" s="468"/>
      <c r="P78" s="468"/>
      <c r="Q78" s="468"/>
      <c r="R78" s="468"/>
      <c r="S78" s="468"/>
      <c r="T78" s="468"/>
      <c r="U78" s="468"/>
      <c r="V78" s="468"/>
      <c r="W78" s="468"/>
      <c r="X78" s="468"/>
      <c r="Y78" s="468"/>
      <c r="Z78" s="468"/>
      <c r="AA78" s="468"/>
    </row>
    <row r="79" spans="10:27" x14ac:dyDescent="0.25">
      <c r="J79" s="468"/>
      <c r="K79" s="468"/>
      <c r="L79" s="468"/>
      <c r="M79" s="468"/>
      <c r="N79" s="468"/>
      <c r="O79" s="468"/>
      <c r="P79" s="468"/>
      <c r="Q79" s="468"/>
      <c r="R79" s="468"/>
      <c r="S79" s="468"/>
      <c r="T79" s="468"/>
      <c r="U79" s="468"/>
      <c r="V79" s="468"/>
      <c r="W79" s="468"/>
      <c r="X79" s="468"/>
      <c r="Y79" s="468"/>
      <c r="Z79" s="468"/>
      <c r="AA79" s="468"/>
    </row>
    <row r="80" spans="10:27" x14ac:dyDescent="0.25">
      <c r="J80" s="468"/>
      <c r="K80" s="468"/>
      <c r="L80" s="468"/>
      <c r="M80" s="468"/>
      <c r="N80" s="468"/>
      <c r="O80" s="468"/>
      <c r="P80" s="468"/>
      <c r="Q80" s="468"/>
      <c r="R80" s="468"/>
      <c r="S80" s="468"/>
      <c r="T80" s="468"/>
      <c r="U80" s="468"/>
      <c r="V80" s="468"/>
      <c r="W80" s="468"/>
      <c r="X80" s="468"/>
      <c r="Y80" s="468"/>
      <c r="Z80" s="468"/>
      <c r="AA80" s="468"/>
    </row>
    <row r="81" spans="10:27" x14ac:dyDescent="0.25">
      <c r="J81" s="468"/>
      <c r="K81" s="468"/>
      <c r="L81" s="468"/>
      <c r="M81" s="468"/>
      <c r="N81" s="468"/>
      <c r="O81" s="468"/>
      <c r="P81" s="468"/>
      <c r="Q81" s="468"/>
      <c r="R81" s="468"/>
      <c r="S81" s="468"/>
      <c r="T81" s="468"/>
      <c r="U81" s="468"/>
      <c r="V81" s="468"/>
      <c r="W81" s="468"/>
      <c r="X81" s="468"/>
      <c r="Y81" s="468"/>
      <c r="Z81" s="468"/>
      <c r="AA81" s="468"/>
    </row>
    <row r="82" spans="10:27" x14ac:dyDescent="0.25">
      <c r="J82" s="468"/>
      <c r="K82" s="468"/>
      <c r="L82" s="468"/>
      <c r="M82" s="468"/>
      <c r="N82" s="468"/>
      <c r="O82" s="468"/>
      <c r="P82" s="468"/>
      <c r="Q82" s="468"/>
      <c r="R82" s="468"/>
      <c r="S82" s="468"/>
      <c r="T82" s="468"/>
      <c r="U82" s="468"/>
      <c r="V82" s="468"/>
      <c r="W82" s="468"/>
      <c r="X82" s="468"/>
      <c r="Y82" s="468"/>
      <c r="Z82" s="468"/>
      <c r="AA82" s="468"/>
    </row>
    <row r="83" spans="10:27" x14ac:dyDescent="0.25">
      <c r="J83" s="468"/>
      <c r="K83" s="468"/>
      <c r="L83" s="468"/>
      <c r="M83" s="468"/>
      <c r="N83" s="468"/>
      <c r="O83" s="468"/>
      <c r="P83" s="468"/>
      <c r="Q83" s="468"/>
      <c r="R83" s="468"/>
      <c r="S83" s="468"/>
      <c r="T83" s="468"/>
      <c r="U83" s="468"/>
      <c r="V83" s="468"/>
      <c r="W83" s="468"/>
      <c r="X83" s="468"/>
      <c r="Y83" s="468"/>
      <c r="Z83" s="468"/>
      <c r="AA83" s="468"/>
    </row>
    <row r="84" spans="10:27" x14ac:dyDescent="0.25">
      <c r="J84" s="468"/>
      <c r="K84" s="468"/>
      <c r="L84" s="468"/>
      <c r="M84" s="468"/>
      <c r="N84" s="468"/>
      <c r="O84" s="468"/>
      <c r="P84" s="468"/>
      <c r="Q84" s="468"/>
      <c r="R84" s="468"/>
      <c r="S84" s="468"/>
      <c r="T84" s="468"/>
      <c r="U84" s="468"/>
      <c r="V84" s="468"/>
      <c r="W84" s="468"/>
      <c r="X84" s="468"/>
      <c r="Y84" s="468"/>
      <c r="Z84" s="468"/>
      <c r="AA84" s="468"/>
    </row>
    <row r="85" spans="10:27" x14ac:dyDescent="0.25">
      <c r="J85" s="468"/>
      <c r="K85" s="468"/>
      <c r="L85" s="468"/>
      <c r="M85" s="468"/>
      <c r="N85" s="468"/>
      <c r="O85" s="468"/>
      <c r="P85" s="468"/>
      <c r="Q85" s="468"/>
      <c r="R85" s="468"/>
      <c r="S85" s="468"/>
      <c r="T85" s="468"/>
      <c r="U85" s="468"/>
      <c r="V85" s="468"/>
      <c r="W85" s="468"/>
      <c r="X85" s="468"/>
      <c r="Y85" s="468"/>
      <c r="Z85" s="468"/>
      <c r="AA85" s="468"/>
    </row>
    <row r="86" spans="10:27" x14ac:dyDescent="0.25">
      <c r="J86" s="468"/>
      <c r="K86" s="468"/>
      <c r="L86" s="468"/>
      <c r="M86" s="468"/>
      <c r="N86" s="468"/>
      <c r="O86" s="468"/>
      <c r="P86" s="468"/>
      <c r="Q86" s="468"/>
      <c r="R86" s="468"/>
      <c r="S86" s="468"/>
      <c r="T86" s="468"/>
      <c r="U86" s="468"/>
      <c r="V86" s="468"/>
      <c r="W86" s="468"/>
      <c r="X86" s="468"/>
      <c r="Y86" s="468"/>
      <c r="Z86" s="468"/>
      <c r="AA86" s="468"/>
    </row>
    <row r="87" spans="10:27" x14ac:dyDescent="0.25">
      <c r="J87" s="468"/>
      <c r="K87" s="468"/>
      <c r="L87" s="468"/>
      <c r="M87" s="468"/>
      <c r="N87" s="468"/>
      <c r="O87" s="468"/>
      <c r="P87" s="468"/>
      <c r="Q87" s="468"/>
      <c r="R87" s="468"/>
      <c r="S87" s="468"/>
      <c r="T87" s="468"/>
      <c r="U87" s="468"/>
      <c r="V87" s="468"/>
      <c r="W87" s="468"/>
      <c r="X87" s="468"/>
      <c r="Y87" s="468"/>
      <c r="Z87" s="468"/>
      <c r="AA87" s="468"/>
    </row>
    <row r="88" spans="10:27" x14ac:dyDescent="0.25">
      <c r="J88" s="468"/>
      <c r="K88" s="468"/>
      <c r="L88" s="468"/>
      <c r="M88" s="468"/>
      <c r="N88" s="468"/>
      <c r="O88" s="468"/>
      <c r="P88" s="468"/>
      <c r="Q88" s="468"/>
      <c r="R88" s="468"/>
      <c r="S88" s="468"/>
      <c r="T88" s="468"/>
      <c r="U88" s="468"/>
      <c r="V88" s="468"/>
      <c r="W88" s="468"/>
      <c r="X88" s="468"/>
      <c r="Y88" s="468"/>
      <c r="Z88" s="468"/>
      <c r="AA88" s="468"/>
    </row>
    <row r="89" spans="10:27" x14ac:dyDescent="0.25">
      <c r="J89" s="468"/>
      <c r="K89" s="468"/>
      <c r="L89" s="468"/>
      <c r="M89" s="468"/>
      <c r="N89" s="468"/>
      <c r="O89" s="468"/>
      <c r="P89" s="468"/>
      <c r="Q89" s="468"/>
      <c r="R89" s="468"/>
      <c r="S89" s="468"/>
      <c r="T89" s="468"/>
      <c r="U89" s="468"/>
      <c r="V89" s="468"/>
      <c r="W89" s="468"/>
      <c r="X89" s="468"/>
      <c r="Y89" s="468"/>
      <c r="Z89" s="468"/>
      <c r="AA89" s="468"/>
    </row>
    <row r="90" spans="10:27" x14ac:dyDescent="0.25">
      <c r="J90" s="468"/>
      <c r="K90" s="468"/>
      <c r="L90" s="468"/>
      <c r="M90" s="468"/>
      <c r="N90" s="468"/>
      <c r="O90" s="468"/>
      <c r="P90" s="468"/>
      <c r="Q90" s="468"/>
      <c r="R90" s="468"/>
      <c r="S90" s="468"/>
      <c r="T90" s="468"/>
      <c r="U90" s="468"/>
      <c r="V90" s="468"/>
      <c r="W90" s="468"/>
      <c r="X90" s="468"/>
      <c r="Y90" s="468"/>
      <c r="Z90" s="468"/>
      <c r="AA90" s="468"/>
    </row>
    <row r="91" spans="10:27" x14ac:dyDescent="0.25">
      <c r="J91" s="468"/>
      <c r="K91" s="468"/>
      <c r="L91" s="468"/>
      <c r="M91" s="468"/>
      <c r="N91" s="468"/>
      <c r="O91" s="468"/>
      <c r="P91" s="468"/>
      <c r="Q91" s="468"/>
      <c r="R91" s="468"/>
      <c r="S91" s="468"/>
      <c r="T91" s="468"/>
      <c r="U91" s="468"/>
      <c r="V91" s="468"/>
      <c r="W91" s="468"/>
      <c r="X91" s="468"/>
      <c r="Y91" s="468"/>
      <c r="Z91" s="468"/>
      <c r="AA91" s="468"/>
    </row>
    <row r="92" spans="10:27" x14ac:dyDescent="0.25">
      <c r="J92" s="468"/>
      <c r="K92" s="468"/>
      <c r="L92" s="468"/>
      <c r="M92" s="468"/>
      <c r="N92" s="468"/>
      <c r="O92" s="468"/>
      <c r="P92" s="468"/>
      <c r="Q92" s="468"/>
      <c r="R92" s="468"/>
      <c r="S92" s="468"/>
      <c r="T92" s="468"/>
      <c r="U92" s="468"/>
      <c r="V92" s="468"/>
      <c r="W92" s="468"/>
      <c r="X92" s="468"/>
      <c r="Y92" s="468"/>
      <c r="Z92" s="468"/>
      <c r="AA92" s="468"/>
    </row>
    <row r="93" spans="10:27" x14ac:dyDescent="0.25">
      <c r="J93" s="468"/>
      <c r="K93" s="468"/>
      <c r="L93" s="468"/>
      <c r="M93" s="468"/>
      <c r="N93" s="468"/>
      <c r="O93" s="468"/>
      <c r="P93" s="468"/>
      <c r="Q93" s="468"/>
      <c r="R93" s="468"/>
      <c r="S93" s="468"/>
      <c r="T93" s="468"/>
      <c r="U93" s="468"/>
      <c r="V93" s="468"/>
      <c r="W93" s="468"/>
      <c r="X93" s="468"/>
      <c r="Y93" s="468"/>
      <c r="Z93" s="468"/>
      <c r="AA93" s="468"/>
    </row>
    <row r="94" spans="10:27" x14ac:dyDescent="0.25">
      <c r="J94" s="468"/>
      <c r="K94" s="468"/>
      <c r="L94" s="468"/>
      <c r="M94" s="468"/>
      <c r="N94" s="468"/>
      <c r="O94" s="468"/>
      <c r="P94" s="468"/>
      <c r="Q94" s="468"/>
      <c r="R94" s="468"/>
      <c r="S94" s="468"/>
      <c r="T94" s="468"/>
      <c r="U94" s="468"/>
      <c r="V94" s="468"/>
      <c r="W94" s="468"/>
      <c r="X94" s="468"/>
      <c r="Y94" s="468"/>
      <c r="Z94" s="468"/>
      <c r="AA94" s="468"/>
    </row>
    <row r="95" spans="10:27" x14ac:dyDescent="0.25">
      <c r="J95" s="468"/>
      <c r="K95" s="468"/>
      <c r="L95" s="468"/>
      <c r="M95" s="468"/>
      <c r="N95" s="468"/>
      <c r="O95" s="468"/>
      <c r="P95" s="468"/>
      <c r="Q95" s="468"/>
      <c r="R95" s="468"/>
      <c r="S95" s="468"/>
      <c r="T95" s="468"/>
      <c r="U95" s="468"/>
      <c r="V95" s="468"/>
      <c r="W95" s="468"/>
      <c r="X95" s="468"/>
      <c r="Y95" s="468"/>
      <c r="Z95" s="468"/>
      <c r="AA95" s="468"/>
    </row>
    <row r="96" spans="10:27" x14ac:dyDescent="0.25">
      <c r="J96" s="468"/>
      <c r="K96" s="468"/>
      <c r="L96" s="468"/>
      <c r="M96" s="468"/>
      <c r="N96" s="468"/>
      <c r="O96" s="468"/>
      <c r="P96" s="468"/>
      <c r="Q96" s="468"/>
      <c r="R96" s="468"/>
      <c r="S96" s="468"/>
      <c r="T96" s="468"/>
      <c r="U96" s="468"/>
      <c r="V96" s="468"/>
      <c r="W96" s="468"/>
      <c r="X96" s="468"/>
      <c r="Y96" s="468"/>
      <c r="Z96" s="468"/>
      <c r="AA96" s="468"/>
    </row>
    <row r="97" spans="10:27" x14ac:dyDescent="0.25">
      <c r="J97" s="468"/>
      <c r="K97" s="468"/>
      <c r="L97" s="468"/>
      <c r="M97" s="468"/>
      <c r="N97" s="468"/>
      <c r="O97" s="468"/>
      <c r="P97" s="468"/>
      <c r="Q97" s="468"/>
      <c r="R97" s="468"/>
      <c r="S97" s="468"/>
      <c r="T97" s="468"/>
      <c r="U97" s="468"/>
      <c r="V97" s="468"/>
      <c r="W97" s="468"/>
      <c r="X97" s="468"/>
      <c r="Y97" s="468"/>
      <c r="Z97" s="468"/>
      <c r="AA97" s="468"/>
    </row>
    <row r="98" spans="10:27" x14ac:dyDescent="0.25">
      <c r="J98" s="468"/>
      <c r="K98" s="468"/>
      <c r="L98" s="468"/>
      <c r="M98" s="468"/>
      <c r="N98" s="468"/>
      <c r="O98" s="468"/>
      <c r="P98" s="468"/>
      <c r="Q98" s="468"/>
      <c r="R98" s="468"/>
      <c r="S98" s="468"/>
      <c r="T98" s="468"/>
      <c r="U98" s="468"/>
      <c r="V98" s="468"/>
      <c r="W98" s="468"/>
      <c r="X98" s="468"/>
      <c r="Y98" s="468"/>
      <c r="Z98" s="468"/>
      <c r="AA98" s="468"/>
    </row>
    <row r="99" spans="10:27" x14ac:dyDescent="0.25">
      <c r="J99" s="468"/>
      <c r="K99" s="468"/>
      <c r="L99" s="468"/>
      <c r="M99" s="468"/>
      <c r="N99" s="468"/>
      <c r="O99" s="468"/>
      <c r="P99" s="468"/>
      <c r="Q99" s="468"/>
      <c r="R99" s="468"/>
      <c r="S99" s="468"/>
      <c r="T99" s="468"/>
      <c r="U99" s="468"/>
      <c r="V99" s="468"/>
      <c r="W99" s="468"/>
      <c r="X99" s="468"/>
      <c r="Y99" s="468"/>
      <c r="Z99" s="468"/>
      <c r="AA99" s="468"/>
    </row>
    <row r="100" spans="10:27" x14ac:dyDescent="0.25">
      <c r="J100" s="468"/>
      <c r="K100" s="468"/>
      <c r="L100" s="468"/>
      <c r="M100" s="468"/>
      <c r="N100" s="468"/>
      <c r="O100" s="468"/>
      <c r="P100" s="468"/>
      <c r="Q100" s="468"/>
      <c r="R100" s="468"/>
      <c r="S100" s="468"/>
      <c r="T100" s="468"/>
      <c r="U100" s="468"/>
      <c r="V100" s="468"/>
      <c r="W100" s="468"/>
      <c r="X100" s="468"/>
      <c r="Y100" s="468"/>
      <c r="Z100" s="468"/>
      <c r="AA100" s="468"/>
    </row>
    <row r="101" spans="10:27" x14ac:dyDescent="0.25">
      <c r="J101" s="468"/>
      <c r="K101" s="468"/>
      <c r="L101" s="468"/>
      <c r="M101" s="468"/>
      <c r="N101" s="468"/>
      <c r="O101" s="468"/>
      <c r="P101" s="468"/>
      <c r="Q101" s="468"/>
      <c r="R101" s="468"/>
      <c r="S101" s="468"/>
      <c r="T101" s="468"/>
      <c r="U101" s="468"/>
      <c r="V101" s="468"/>
      <c r="W101" s="468"/>
      <c r="X101" s="468"/>
      <c r="Y101" s="468"/>
      <c r="Z101" s="468"/>
      <c r="AA101" s="468"/>
    </row>
    <row r="102" spans="10:27" x14ac:dyDescent="0.25">
      <c r="J102" s="468"/>
      <c r="K102" s="468"/>
      <c r="L102" s="468"/>
      <c r="M102" s="468"/>
      <c r="N102" s="468"/>
      <c r="O102" s="468"/>
      <c r="P102" s="468"/>
      <c r="Q102" s="468"/>
      <c r="R102" s="468"/>
      <c r="S102" s="468"/>
      <c r="T102" s="468"/>
      <c r="U102" s="468"/>
      <c r="V102" s="468"/>
      <c r="W102" s="468"/>
      <c r="X102" s="468"/>
      <c r="Y102" s="468"/>
      <c r="Z102" s="468"/>
      <c r="AA102" s="468"/>
    </row>
    <row r="103" spans="10:27" x14ac:dyDescent="0.25">
      <c r="J103" s="468"/>
      <c r="K103" s="468"/>
      <c r="L103" s="468"/>
      <c r="M103" s="468"/>
      <c r="N103" s="468"/>
      <c r="O103" s="468"/>
      <c r="P103" s="468"/>
      <c r="Q103" s="468"/>
      <c r="R103" s="468"/>
      <c r="S103" s="468"/>
      <c r="T103" s="468"/>
      <c r="U103" s="468"/>
      <c r="V103" s="468"/>
      <c r="W103" s="468"/>
      <c r="X103" s="468"/>
      <c r="Y103" s="468"/>
      <c r="Z103" s="468"/>
      <c r="AA103" s="468"/>
    </row>
    <row r="104" spans="10:27" x14ac:dyDescent="0.25">
      <c r="J104" s="468"/>
      <c r="K104" s="468"/>
      <c r="L104" s="468"/>
      <c r="M104" s="468"/>
      <c r="N104" s="468"/>
      <c r="O104" s="468"/>
      <c r="P104" s="468"/>
      <c r="Q104" s="468"/>
      <c r="R104" s="468"/>
      <c r="S104" s="468"/>
      <c r="T104" s="468"/>
      <c r="U104" s="468"/>
      <c r="V104" s="468"/>
      <c r="W104" s="468"/>
      <c r="X104" s="468"/>
      <c r="Y104" s="468"/>
      <c r="Z104" s="468"/>
      <c r="AA104" s="468"/>
    </row>
    <row r="105" spans="10:27" x14ac:dyDescent="0.25">
      <c r="J105" s="468"/>
      <c r="K105" s="468"/>
      <c r="L105" s="468"/>
      <c r="M105" s="468"/>
      <c r="N105" s="468"/>
      <c r="O105" s="468"/>
      <c r="P105" s="468"/>
      <c r="Q105" s="468"/>
      <c r="R105" s="468"/>
      <c r="S105" s="468"/>
      <c r="T105" s="468"/>
      <c r="U105" s="468"/>
      <c r="V105" s="468"/>
      <c r="W105" s="468"/>
      <c r="X105" s="468"/>
      <c r="Y105" s="468"/>
      <c r="Z105" s="468"/>
      <c r="AA105" s="468"/>
    </row>
    <row r="106" spans="10:27" x14ac:dyDescent="0.25">
      <c r="J106" s="468"/>
      <c r="K106" s="468"/>
      <c r="L106" s="468"/>
      <c r="M106" s="468"/>
      <c r="N106" s="468"/>
      <c r="O106" s="468"/>
      <c r="P106" s="468"/>
      <c r="Q106" s="468"/>
      <c r="R106" s="468"/>
      <c r="S106" s="468"/>
      <c r="T106" s="468"/>
      <c r="U106" s="468"/>
      <c r="V106" s="468"/>
      <c r="W106" s="468"/>
      <c r="X106" s="468"/>
      <c r="Y106" s="468"/>
      <c r="Z106" s="468"/>
      <c r="AA106" s="468"/>
    </row>
    <row r="107" spans="10:27" x14ac:dyDescent="0.25">
      <c r="J107" s="468"/>
      <c r="K107" s="468"/>
      <c r="L107" s="468"/>
      <c r="M107" s="468"/>
      <c r="N107" s="468"/>
      <c r="O107" s="468"/>
      <c r="P107" s="468"/>
      <c r="Q107" s="468"/>
      <c r="R107" s="468"/>
      <c r="S107" s="468"/>
      <c r="T107" s="468"/>
      <c r="U107" s="468"/>
      <c r="V107" s="468"/>
      <c r="W107" s="468"/>
      <c r="X107" s="468"/>
      <c r="Y107" s="468"/>
      <c r="Z107" s="468"/>
      <c r="AA107" s="468"/>
    </row>
    <row r="108" spans="10:27" x14ac:dyDescent="0.25">
      <c r="J108" s="468"/>
      <c r="K108" s="468"/>
      <c r="L108" s="468"/>
      <c r="M108" s="468"/>
      <c r="N108" s="468"/>
      <c r="O108" s="468"/>
      <c r="P108" s="468"/>
      <c r="Q108" s="468"/>
      <c r="R108" s="468"/>
      <c r="S108" s="468"/>
      <c r="T108" s="468"/>
      <c r="U108" s="468"/>
      <c r="V108" s="468"/>
      <c r="W108" s="468"/>
      <c r="X108" s="468"/>
      <c r="Y108" s="468"/>
      <c r="Z108" s="468"/>
      <c r="AA108" s="468"/>
    </row>
    <row r="109" spans="10:27" x14ac:dyDescent="0.25">
      <c r="J109" s="468"/>
      <c r="K109" s="468"/>
      <c r="L109" s="468"/>
      <c r="M109" s="468"/>
      <c r="N109" s="468"/>
      <c r="O109" s="468"/>
      <c r="P109" s="468"/>
      <c r="Q109" s="468"/>
      <c r="R109" s="468"/>
      <c r="S109" s="468"/>
      <c r="T109" s="468"/>
      <c r="U109" s="468"/>
      <c r="V109" s="468"/>
      <c r="W109" s="468"/>
      <c r="X109" s="468"/>
      <c r="Y109" s="468"/>
      <c r="Z109" s="468"/>
      <c r="AA109" s="468"/>
    </row>
    <row r="110" spans="10:27" x14ac:dyDescent="0.25">
      <c r="J110" s="468"/>
      <c r="K110" s="468"/>
      <c r="L110" s="468"/>
      <c r="M110" s="468"/>
      <c r="N110" s="468"/>
      <c r="O110" s="468"/>
      <c r="P110" s="468"/>
      <c r="Q110" s="468"/>
      <c r="R110" s="468"/>
      <c r="S110" s="468"/>
      <c r="T110" s="468"/>
      <c r="U110" s="468"/>
      <c r="V110" s="468"/>
      <c r="W110" s="468"/>
      <c r="X110" s="468"/>
      <c r="Y110" s="468"/>
      <c r="Z110" s="468"/>
      <c r="AA110" s="468"/>
    </row>
    <row r="111" spans="10:27" x14ac:dyDescent="0.25">
      <c r="J111" s="468"/>
      <c r="K111" s="468"/>
      <c r="L111" s="468"/>
      <c r="M111" s="468"/>
      <c r="N111" s="468"/>
      <c r="O111" s="468"/>
      <c r="P111" s="468"/>
      <c r="Q111" s="468"/>
      <c r="R111" s="468"/>
      <c r="S111" s="468"/>
      <c r="T111" s="468"/>
      <c r="U111" s="468"/>
      <c r="V111" s="468"/>
      <c r="W111" s="468"/>
      <c r="X111" s="468"/>
      <c r="Y111" s="468"/>
      <c r="Z111" s="468"/>
      <c r="AA111" s="468"/>
    </row>
    <row r="112" spans="10:27" x14ac:dyDescent="0.25">
      <c r="J112" s="468"/>
      <c r="K112" s="468"/>
      <c r="L112" s="468"/>
      <c r="M112" s="468"/>
      <c r="N112" s="468"/>
      <c r="O112" s="468"/>
      <c r="P112" s="468"/>
      <c r="Q112" s="468"/>
      <c r="R112" s="468"/>
      <c r="S112" s="468"/>
      <c r="T112" s="468"/>
      <c r="U112" s="468"/>
      <c r="V112" s="468"/>
      <c r="W112" s="468"/>
      <c r="X112" s="468"/>
      <c r="Y112" s="468"/>
      <c r="Z112" s="468"/>
      <c r="AA112" s="468"/>
    </row>
    <row r="113" spans="10:27" x14ac:dyDescent="0.25">
      <c r="J113" s="468"/>
      <c r="K113" s="468"/>
      <c r="L113" s="468"/>
      <c r="M113" s="468"/>
      <c r="N113" s="468"/>
      <c r="O113" s="468"/>
      <c r="P113" s="468"/>
      <c r="Q113" s="468"/>
      <c r="R113" s="468"/>
      <c r="S113" s="468"/>
      <c r="T113" s="468"/>
      <c r="U113" s="468"/>
      <c r="V113" s="468"/>
      <c r="W113" s="468"/>
      <c r="X113" s="468"/>
      <c r="Y113" s="468"/>
      <c r="Z113" s="468"/>
      <c r="AA113" s="468"/>
    </row>
    <row r="114" spans="10:27" x14ac:dyDescent="0.25">
      <c r="J114" s="468"/>
      <c r="K114" s="468"/>
      <c r="L114" s="468"/>
      <c r="M114" s="468"/>
      <c r="N114" s="468"/>
      <c r="O114" s="468"/>
      <c r="P114" s="468"/>
      <c r="Q114" s="468"/>
      <c r="R114" s="468"/>
      <c r="S114" s="468"/>
      <c r="T114" s="468"/>
      <c r="U114" s="468"/>
      <c r="V114" s="468"/>
      <c r="W114" s="468"/>
      <c r="X114" s="468"/>
      <c r="Y114" s="468"/>
      <c r="Z114" s="468"/>
      <c r="AA114" s="468"/>
    </row>
    <row r="115" spans="10:27" x14ac:dyDescent="0.25">
      <c r="J115" s="468"/>
      <c r="K115" s="468"/>
      <c r="L115" s="468"/>
      <c r="M115" s="468"/>
      <c r="N115" s="468"/>
      <c r="O115" s="468"/>
      <c r="P115" s="468"/>
      <c r="Q115" s="468"/>
      <c r="R115" s="468"/>
      <c r="S115" s="468"/>
      <c r="T115" s="468"/>
      <c r="U115" s="468"/>
      <c r="V115" s="468"/>
      <c r="W115" s="468"/>
      <c r="X115" s="468"/>
      <c r="Y115" s="468"/>
      <c r="Z115" s="468"/>
      <c r="AA115" s="468"/>
    </row>
    <row r="116" spans="10:27" x14ac:dyDescent="0.25">
      <c r="J116" s="468"/>
      <c r="K116" s="468"/>
      <c r="L116" s="468"/>
      <c r="M116" s="468"/>
      <c r="N116" s="468"/>
      <c r="O116" s="468"/>
      <c r="P116" s="468"/>
      <c r="Q116" s="468"/>
      <c r="R116" s="468"/>
      <c r="S116" s="468"/>
      <c r="T116" s="468"/>
      <c r="U116" s="468"/>
      <c r="V116" s="468"/>
      <c r="W116" s="468"/>
      <c r="X116" s="468"/>
      <c r="Y116" s="468"/>
      <c r="Z116" s="468"/>
      <c r="AA116" s="468"/>
    </row>
    <row r="117" spans="10:27" x14ac:dyDescent="0.25">
      <c r="J117" s="468"/>
      <c r="K117" s="468"/>
      <c r="L117" s="468"/>
      <c r="M117" s="468"/>
      <c r="N117" s="468"/>
      <c r="O117" s="468"/>
      <c r="P117" s="468"/>
      <c r="Q117" s="468"/>
      <c r="R117" s="468"/>
      <c r="S117" s="468"/>
      <c r="T117" s="468"/>
      <c r="U117" s="468"/>
      <c r="V117" s="468"/>
      <c r="W117" s="468"/>
      <c r="X117" s="468"/>
      <c r="Y117" s="468"/>
      <c r="Z117" s="468"/>
      <c r="AA117" s="468"/>
    </row>
    <row r="118" spans="10:27" x14ac:dyDescent="0.25">
      <c r="J118" s="468"/>
      <c r="K118" s="468"/>
      <c r="L118" s="468"/>
      <c r="M118" s="468"/>
      <c r="N118" s="468"/>
      <c r="O118" s="468"/>
      <c r="P118" s="468"/>
      <c r="Q118" s="468"/>
      <c r="R118" s="468"/>
      <c r="S118" s="468"/>
      <c r="T118" s="468"/>
      <c r="U118" s="468"/>
      <c r="V118" s="468"/>
      <c r="W118" s="468"/>
      <c r="X118" s="468"/>
      <c r="Y118" s="468"/>
      <c r="Z118" s="468"/>
      <c r="AA118" s="468"/>
    </row>
    <row r="119" spans="10:27" x14ac:dyDescent="0.25">
      <c r="J119" s="468"/>
      <c r="K119" s="468"/>
      <c r="L119" s="468"/>
      <c r="M119" s="468"/>
      <c r="N119" s="468"/>
      <c r="O119" s="468"/>
      <c r="P119" s="468"/>
      <c r="Q119" s="468"/>
      <c r="R119" s="468"/>
      <c r="S119" s="468"/>
      <c r="T119" s="468"/>
      <c r="U119" s="468"/>
      <c r="V119" s="468"/>
      <c r="W119" s="468"/>
      <c r="X119" s="468"/>
      <c r="Y119" s="468"/>
      <c r="Z119" s="468"/>
      <c r="AA119" s="468"/>
    </row>
    <row r="120" spans="10:27" x14ac:dyDescent="0.25">
      <c r="J120" s="468"/>
      <c r="K120" s="468"/>
      <c r="L120" s="468"/>
      <c r="M120" s="468"/>
      <c r="N120" s="468"/>
      <c r="O120" s="468"/>
      <c r="P120" s="468"/>
      <c r="Q120" s="468"/>
      <c r="R120" s="468"/>
      <c r="S120" s="468"/>
      <c r="T120" s="468"/>
      <c r="U120" s="468"/>
      <c r="V120" s="468"/>
      <c r="W120" s="468"/>
      <c r="X120" s="468"/>
      <c r="Y120" s="468"/>
      <c r="Z120" s="468"/>
      <c r="AA120" s="468"/>
    </row>
    <row r="121" spans="10:27" x14ac:dyDescent="0.25">
      <c r="J121" s="468"/>
      <c r="K121" s="468"/>
      <c r="L121" s="468"/>
      <c r="M121" s="468"/>
      <c r="N121" s="468"/>
      <c r="O121" s="468"/>
      <c r="P121" s="468"/>
      <c r="Q121" s="468"/>
      <c r="R121" s="468"/>
      <c r="S121" s="468"/>
      <c r="T121" s="468"/>
      <c r="U121" s="468"/>
      <c r="V121" s="468"/>
      <c r="W121" s="468"/>
      <c r="X121" s="468"/>
      <c r="Y121" s="468"/>
      <c r="Z121" s="468"/>
      <c r="AA121" s="468"/>
    </row>
    <row r="122" spans="10:27" x14ac:dyDescent="0.25">
      <c r="J122" s="468"/>
      <c r="K122" s="468"/>
      <c r="L122" s="468"/>
      <c r="M122" s="468"/>
      <c r="N122" s="468"/>
      <c r="O122" s="468"/>
      <c r="P122" s="468"/>
      <c r="Q122" s="468"/>
      <c r="R122" s="468"/>
      <c r="S122" s="468"/>
      <c r="T122" s="468"/>
      <c r="U122" s="468"/>
      <c r="V122" s="468"/>
      <c r="W122" s="468"/>
      <c r="X122" s="468"/>
      <c r="Y122" s="468"/>
      <c r="Z122" s="468"/>
      <c r="AA122" s="468"/>
    </row>
    <row r="123" spans="10:27" x14ac:dyDescent="0.25">
      <c r="J123" s="468"/>
      <c r="K123" s="468"/>
      <c r="L123" s="468"/>
      <c r="M123" s="468"/>
      <c r="N123" s="468"/>
      <c r="O123" s="468"/>
      <c r="P123" s="468"/>
      <c r="Q123" s="468"/>
      <c r="R123" s="468"/>
      <c r="S123" s="468"/>
      <c r="T123" s="468"/>
      <c r="U123" s="468"/>
      <c r="V123" s="468"/>
      <c r="W123" s="468"/>
      <c r="X123" s="468"/>
      <c r="Y123" s="468"/>
      <c r="Z123" s="468"/>
      <c r="AA123" s="468"/>
    </row>
    <row r="124" spans="10:27" x14ac:dyDescent="0.25">
      <c r="J124" s="468"/>
      <c r="K124" s="468"/>
      <c r="L124" s="468"/>
      <c r="M124" s="468"/>
      <c r="N124" s="468"/>
      <c r="O124" s="468"/>
      <c r="P124" s="468"/>
      <c r="Q124" s="468"/>
      <c r="R124" s="468"/>
      <c r="S124" s="468"/>
      <c r="T124" s="468"/>
      <c r="U124" s="468"/>
      <c r="V124" s="468"/>
      <c r="W124" s="468"/>
      <c r="X124" s="468"/>
      <c r="Y124" s="468"/>
      <c r="Z124" s="468"/>
      <c r="AA124" s="468"/>
    </row>
    <row r="125" spans="10:27" x14ac:dyDescent="0.25">
      <c r="J125" s="468"/>
      <c r="K125" s="468"/>
      <c r="L125" s="468"/>
      <c r="M125" s="468"/>
      <c r="N125" s="468"/>
      <c r="O125" s="468"/>
      <c r="P125" s="468"/>
      <c r="Q125" s="468"/>
      <c r="R125" s="468"/>
      <c r="S125" s="468"/>
      <c r="T125" s="468"/>
      <c r="U125" s="468"/>
      <c r="V125" s="468"/>
      <c r="W125" s="468"/>
      <c r="X125" s="468"/>
      <c r="Y125" s="468"/>
      <c r="Z125" s="468"/>
      <c r="AA125" s="468"/>
    </row>
    <row r="126" spans="10:27" x14ac:dyDescent="0.25">
      <c r="J126" s="468"/>
      <c r="K126" s="468"/>
      <c r="L126" s="468"/>
      <c r="M126" s="468"/>
      <c r="N126" s="468"/>
      <c r="O126" s="468"/>
      <c r="P126" s="468"/>
      <c r="Q126" s="468"/>
      <c r="R126" s="468"/>
      <c r="S126" s="468"/>
      <c r="T126" s="468"/>
      <c r="U126" s="468"/>
      <c r="V126" s="468"/>
      <c r="W126" s="468"/>
      <c r="X126" s="468"/>
      <c r="Y126" s="468"/>
      <c r="Z126" s="468"/>
      <c r="AA126" s="468"/>
    </row>
    <row r="127" spans="10:27" x14ac:dyDescent="0.25">
      <c r="J127" s="468"/>
      <c r="K127" s="468"/>
      <c r="L127" s="468"/>
      <c r="M127" s="468"/>
      <c r="N127" s="468"/>
      <c r="O127" s="468"/>
      <c r="P127" s="468"/>
      <c r="Q127" s="468"/>
      <c r="R127" s="468"/>
      <c r="S127" s="468"/>
      <c r="T127" s="468"/>
      <c r="U127" s="468"/>
      <c r="V127" s="468"/>
      <c r="W127" s="468"/>
      <c r="X127" s="468"/>
      <c r="Y127" s="468"/>
      <c r="Z127" s="468"/>
      <c r="AA127" s="468"/>
    </row>
    <row r="128" spans="10:27" x14ac:dyDescent="0.25">
      <c r="J128" s="468"/>
      <c r="K128" s="468"/>
      <c r="L128" s="468"/>
      <c r="M128" s="468"/>
      <c r="N128" s="468"/>
      <c r="O128" s="468"/>
      <c r="P128" s="468"/>
      <c r="Q128" s="468"/>
      <c r="R128" s="468"/>
      <c r="S128" s="468"/>
      <c r="T128" s="468"/>
      <c r="U128" s="468"/>
      <c r="V128" s="468"/>
      <c r="W128" s="468"/>
      <c r="X128" s="468"/>
      <c r="Y128" s="468"/>
      <c r="Z128" s="468"/>
      <c r="AA128" s="468"/>
    </row>
    <row r="129" spans="10:27" x14ac:dyDescent="0.25">
      <c r="J129" s="468"/>
      <c r="K129" s="468"/>
      <c r="L129" s="468"/>
      <c r="M129" s="468"/>
      <c r="N129" s="468"/>
      <c r="O129" s="468"/>
      <c r="P129" s="468"/>
      <c r="Q129" s="468"/>
      <c r="R129" s="468"/>
      <c r="S129" s="468"/>
      <c r="T129" s="468"/>
      <c r="U129" s="468"/>
      <c r="V129" s="468"/>
      <c r="W129" s="468"/>
      <c r="X129" s="468"/>
      <c r="Y129" s="468"/>
      <c r="Z129" s="468"/>
      <c r="AA129" s="468"/>
    </row>
    <row r="130" spans="10:27" x14ac:dyDescent="0.25">
      <c r="J130" s="468"/>
      <c r="K130" s="468"/>
      <c r="L130" s="468"/>
      <c r="M130" s="468"/>
      <c r="N130" s="468"/>
      <c r="O130" s="468"/>
      <c r="P130" s="468"/>
      <c r="Q130" s="468"/>
      <c r="R130" s="468"/>
      <c r="S130" s="468"/>
      <c r="T130" s="468"/>
      <c r="U130" s="468"/>
      <c r="V130" s="468"/>
      <c r="W130" s="468"/>
      <c r="X130" s="468"/>
      <c r="Y130" s="468"/>
      <c r="Z130" s="468"/>
      <c r="AA130" s="468"/>
    </row>
    <row r="131" spans="10:27" x14ac:dyDescent="0.25">
      <c r="J131" s="468"/>
      <c r="K131" s="468"/>
      <c r="L131" s="468"/>
      <c r="M131" s="468"/>
      <c r="N131" s="468"/>
      <c r="O131" s="468"/>
      <c r="P131" s="468"/>
      <c r="Q131" s="468"/>
      <c r="R131" s="468"/>
      <c r="S131" s="468"/>
      <c r="T131" s="468"/>
      <c r="U131" s="468"/>
      <c r="V131" s="468"/>
      <c r="W131" s="468"/>
      <c r="X131" s="468"/>
      <c r="Y131" s="468"/>
      <c r="Z131" s="468"/>
      <c r="AA131" s="468"/>
    </row>
    <row r="132" spans="10:27" x14ac:dyDescent="0.25">
      <c r="J132" s="468"/>
      <c r="K132" s="468"/>
      <c r="L132" s="468"/>
      <c r="M132" s="468"/>
      <c r="N132" s="468"/>
      <c r="O132" s="468"/>
      <c r="P132" s="468"/>
      <c r="Q132" s="468"/>
      <c r="R132" s="468"/>
      <c r="S132" s="468"/>
      <c r="T132" s="468"/>
      <c r="U132" s="468"/>
      <c r="V132" s="468"/>
      <c r="W132" s="468"/>
      <c r="X132" s="468"/>
      <c r="Y132" s="468"/>
      <c r="Z132" s="468"/>
      <c r="AA132" s="468"/>
    </row>
    <row r="133" spans="10:27" x14ac:dyDescent="0.25">
      <c r="J133" s="468"/>
      <c r="K133" s="468"/>
      <c r="L133" s="468"/>
      <c r="M133" s="468"/>
      <c r="N133" s="468"/>
      <c r="O133" s="468"/>
      <c r="P133" s="468"/>
      <c r="Q133" s="468"/>
      <c r="R133" s="468"/>
      <c r="S133" s="468"/>
      <c r="T133" s="468"/>
      <c r="U133" s="468"/>
      <c r="V133" s="468"/>
      <c r="W133" s="468"/>
      <c r="X133" s="468"/>
      <c r="Y133" s="468"/>
      <c r="Z133" s="468"/>
      <c r="AA133" s="468"/>
    </row>
    <row r="134" spans="10:27" x14ac:dyDescent="0.25">
      <c r="J134" s="468"/>
      <c r="K134" s="468"/>
      <c r="L134" s="468"/>
      <c r="M134" s="468"/>
      <c r="N134" s="468"/>
      <c r="O134" s="468"/>
      <c r="P134" s="468"/>
      <c r="Q134" s="468"/>
      <c r="R134" s="468"/>
      <c r="S134" s="468"/>
      <c r="T134" s="468"/>
      <c r="U134" s="468"/>
      <c r="V134" s="468"/>
      <c r="W134" s="468"/>
      <c r="X134" s="468"/>
      <c r="Y134" s="468"/>
      <c r="Z134" s="468"/>
      <c r="AA134" s="468"/>
    </row>
    <row r="135" spans="10:27" x14ac:dyDescent="0.25">
      <c r="J135" s="468"/>
      <c r="K135" s="468"/>
      <c r="L135" s="468"/>
      <c r="M135" s="468"/>
      <c r="N135" s="468"/>
      <c r="O135" s="468"/>
      <c r="P135" s="468"/>
      <c r="Q135" s="468"/>
      <c r="R135" s="468"/>
      <c r="S135" s="468"/>
      <c r="T135" s="468"/>
      <c r="U135" s="468"/>
      <c r="V135" s="468"/>
      <c r="W135" s="468"/>
      <c r="X135" s="468"/>
      <c r="Y135" s="468"/>
      <c r="Z135" s="468"/>
      <c r="AA135" s="468"/>
    </row>
    <row r="136" spans="10:27" x14ac:dyDescent="0.25">
      <c r="J136" s="468"/>
      <c r="K136" s="468"/>
      <c r="L136" s="468"/>
      <c r="M136" s="468"/>
      <c r="N136" s="468"/>
      <c r="O136" s="468"/>
      <c r="P136" s="468"/>
      <c r="Q136" s="468"/>
      <c r="R136" s="468"/>
      <c r="S136" s="468"/>
      <c r="T136" s="468"/>
      <c r="U136" s="468"/>
      <c r="V136" s="468"/>
      <c r="W136" s="468"/>
      <c r="X136" s="468"/>
      <c r="Y136" s="468"/>
      <c r="Z136" s="468"/>
      <c r="AA136" s="468"/>
    </row>
    <row r="137" spans="10:27" x14ac:dyDescent="0.25">
      <c r="J137" s="468"/>
      <c r="K137" s="468"/>
      <c r="L137" s="468"/>
      <c r="M137" s="468"/>
      <c r="N137" s="468"/>
      <c r="O137" s="468"/>
      <c r="P137" s="468"/>
      <c r="Q137" s="468"/>
      <c r="R137" s="468"/>
      <c r="S137" s="468"/>
      <c r="T137" s="468"/>
      <c r="U137" s="468"/>
      <c r="V137" s="468"/>
      <c r="W137" s="468"/>
      <c r="X137" s="468"/>
      <c r="Y137" s="468"/>
      <c r="Z137" s="468"/>
      <c r="AA137" s="468"/>
    </row>
    <row r="138" spans="10:27" x14ac:dyDescent="0.25">
      <c r="J138" s="468"/>
      <c r="K138" s="468"/>
      <c r="L138" s="468"/>
      <c r="M138" s="468"/>
      <c r="N138" s="468"/>
      <c r="O138" s="468"/>
      <c r="P138" s="468"/>
      <c r="Q138" s="468"/>
      <c r="R138" s="468"/>
      <c r="S138" s="468"/>
      <c r="T138" s="468"/>
      <c r="U138" s="468"/>
      <c r="V138" s="468"/>
      <c r="W138" s="468"/>
      <c r="X138" s="468"/>
      <c r="Y138" s="468"/>
      <c r="Z138" s="468"/>
      <c r="AA138" s="468"/>
    </row>
    <row r="139" spans="10:27" x14ac:dyDescent="0.25">
      <c r="J139" s="468"/>
      <c r="K139" s="468"/>
      <c r="L139" s="468"/>
      <c r="M139" s="468"/>
      <c r="N139" s="468"/>
      <c r="O139" s="468"/>
      <c r="P139" s="468"/>
      <c r="Q139" s="468"/>
      <c r="R139" s="468"/>
      <c r="S139" s="468"/>
      <c r="T139" s="468"/>
      <c r="U139" s="468"/>
      <c r="V139" s="468"/>
      <c r="W139" s="468"/>
      <c r="X139" s="468"/>
      <c r="Y139" s="468"/>
      <c r="Z139" s="468"/>
      <c r="AA139" s="468"/>
    </row>
    <row r="140" spans="10:27" x14ac:dyDescent="0.25">
      <c r="J140" s="468"/>
      <c r="K140" s="468"/>
      <c r="L140" s="468"/>
      <c r="M140" s="468"/>
      <c r="N140" s="468"/>
      <c r="O140" s="468"/>
      <c r="P140" s="468"/>
      <c r="Q140" s="468"/>
      <c r="R140" s="468"/>
      <c r="S140" s="468"/>
      <c r="T140" s="468"/>
      <c r="U140" s="468"/>
      <c r="V140" s="468"/>
      <c r="W140" s="468"/>
      <c r="X140" s="468"/>
      <c r="Y140" s="468"/>
      <c r="Z140" s="468"/>
      <c r="AA140" s="468"/>
    </row>
    <row r="141" spans="10:27" x14ac:dyDescent="0.25">
      <c r="J141" s="468"/>
      <c r="K141" s="468"/>
      <c r="L141" s="468"/>
      <c r="M141" s="468"/>
      <c r="N141" s="468"/>
      <c r="O141" s="468"/>
      <c r="P141" s="468"/>
      <c r="Q141" s="468"/>
      <c r="R141" s="468"/>
      <c r="S141" s="468"/>
      <c r="T141" s="468"/>
      <c r="U141" s="468"/>
      <c r="V141" s="468"/>
      <c r="W141" s="468"/>
      <c r="X141" s="468"/>
      <c r="Y141" s="468"/>
      <c r="Z141" s="468"/>
      <c r="AA141" s="468"/>
    </row>
    <row r="142" spans="10:27" x14ac:dyDescent="0.25">
      <c r="J142" s="468"/>
      <c r="K142" s="468"/>
      <c r="L142" s="468"/>
      <c r="M142" s="468"/>
      <c r="N142" s="468"/>
      <c r="O142" s="468"/>
      <c r="P142" s="468"/>
      <c r="Q142" s="468"/>
      <c r="R142" s="468"/>
      <c r="S142" s="468"/>
      <c r="T142" s="468"/>
      <c r="U142" s="468"/>
      <c r="V142" s="468"/>
      <c r="W142" s="468"/>
      <c r="X142" s="468"/>
      <c r="Y142" s="468"/>
      <c r="Z142" s="468"/>
      <c r="AA142" s="468"/>
    </row>
    <row r="143" spans="10:27" x14ac:dyDescent="0.25">
      <c r="J143" s="468"/>
      <c r="K143" s="468"/>
      <c r="L143" s="468"/>
      <c r="M143" s="468"/>
      <c r="N143" s="468"/>
      <c r="O143" s="468"/>
      <c r="P143" s="468"/>
      <c r="Q143" s="468"/>
      <c r="R143" s="468"/>
      <c r="S143" s="468"/>
      <c r="T143" s="468"/>
      <c r="U143" s="468"/>
      <c r="V143" s="468"/>
      <c r="W143" s="468"/>
      <c r="X143" s="468"/>
      <c r="Y143" s="468"/>
      <c r="Z143" s="468"/>
      <c r="AA143" s="468"/>
    </row>
    <row r="144" spans="10:27" x14ac:dyDescent="0.25">
      <c r="J144" s="468"/>
      <c r="K144" s="468"/>
      <c r="L144" s="468"/>
      <c r="M144" s="468"/>
      <c r="N144" s="468"/>
      <c r="O144" s="468"/>
      <c r="P144" s="468"/>
      <c r="Q144" s="468"/>
      <c r="R144" s="468"/>
      <c r="S144" s="468"/>
      <c r="T144" s="468"/>
      <c r="U144" s="468"/>
      <c r="V144" s="468"/>
      <c r="W144" s="468"/>
      <c r="X144" s="468"/>
      <c r="Y144" s="468"/>
      <c r="Z144" s="468"/>
      <c r="AA144" s="468"/>
    </row>
    <row r="145" spans="10:27" x14ac:dyDescent="0.25">
      <c r="J145" s="468"/>
      <c r="K145" s="468"/>
      <c r="L145" s="468"/>
      <c r="M145" s="468"/>
      <c r="N145" s="468"/>
      <c r="O145" s="468"/>
      <c r="P145" s="468"/>
      <c r="Q145" s="468"/>
      <c r="R145" s="468"/>
      <c r="S145" s="468"/>
      <c r="T145" s="468"/>
      <c r="U145" s="468"/>
      <c r="V145" s="468"/>
      <c r="W145" s="468"/>
      <c r="X145" s="468"/>
      <c r="Y145" s="468"/>
      <c r="Z145" s="468"/>
      <c r="AA145" s="468"/>
    </row>
    <row r="146" spans="10:27" x14ac:dyDescent="0.25">
      <c r="J146" s="468"/>
      <c r="K146" s="468"/>
      <c r="L146" s="468"/>
      <c r="M146" s="468"/>
      <c r="N146" s="468"/>
      <c r="O146" s="468"/>
      <c r="P146" s="468"/>
      <c r="Q146" s="468"/>
      <c r="R146" s="468"/>
      <c r="S146" s="468"/>
      <c r="T146" s="468"/>
      <c r="U146" s="468"/>
      <c r="V146" s="468"/>
      <c r="W146" s="468"/>
      <c r="X146" s="468"/>
      <c r="Y146" s="468"/>
      <c r="Z146" s="468"/>
      <c r="AA146" s="468"/>
    </row>
    <row r="147" spans="10:27" x14ac:dyDescent="0.25">
      <c r="J147" s="468"/>
      <c r="K147" s="468"/>
      <c r="L147" s="468"/>
      <c r="M147" s="468"/>
      <c r="N147" s="468"/>
      <c r="O147" s="468"/>
      <c r="P147" s="468"/>
      <c r="Q147" s="468"/>
      <c r="R147" s="468"/>
      <c r="S147" s="468"/>
      <c r="T147" s="468"/>
      <c r="U147" s="468"/>
      <c r="V147" s="468"/>
      <c r="W147" s="468"/>
      <c r="X147" s="468"/>
      <c r="Y147" s="468"/>
      <c r="Z147" s="468"/>
      <c r="AA147" s="468"/>
    </row>
    <row r="148" spans="10:27" x14ac:dyDescent="0.25">
      <c r="J148" s="468"/>
      <c r="K148" s="468"/>
      <c r="L148" s="468"/>
      <c r="M148" s="468"/>
      <c r="N148" s="468"/>
      <c r="O148" s="468"/>
      <c r="P148" s="468"/>
      <c r="Q148" s="468"/>
      <c r="R148" s="468"/>
      <c r="S148" s="468"/>
      <c r="T148" s="468"/>
      <c r="U148" s="468"/>
      <c r="V148" s="468"/>
      <c r="W148" s="468"/>
      <c r="X148" s="468"/>
      <c r="Y148" s="468"/>
      <c r="Z148" s="468"/>
      <c r="AA148" s="468"/>
    </row>
    <row r="149" spans="10:27" x14ac:dyDescent="0.25">
      <c r="J149" s="468"/>
      <c r="K149" s="468"/>
      <c r="L149" s="468"/>
      <c r="M149" s="468"/>
      <c r="N149" s="468"/>
      <c r="O149" s="468"/>
      <c r="P149" s="468"/>
      <c r="Q149" s="468"/>
      <c r="R149" s="468"/>
      <c r="S149" s="468"/>
      <c r="T149" s="468"/>
      <c r="U149" s="468"/>
      <c r="V149" s="468"/>
      <c r="W149" s="468"/>
      <c r="X149" s="468"/>
      <c r="Y149" s="468"/>
      <c r="Z149" s="468"/>
      <c r="AA149" s="468"/>
    </row>
    <row r="150" spans="10:27" x14ac:dyDescent="0.25">
      <c r="J150" s="468"/>
      <c r="K150" s="468"/>
      <c r="L150" s="468"/>
      <c r="M150" s="468"/>
      <c r="N150" s="468"/>
      <c r="O150" s="468"/>
      <c r="P150" s="468"/>
      <c r="Q150" s="468"/>
      <c r="R150" s="468"/>
      <c r="S150" s="468"/>
      <c r="T150" s="468"/>
      <c r="U150" s="468"/>
      <c r="V150" s="468"/>
      <c r="W150" s="468"/>
      <c r="X150" s="468"/>
      <c r="Y150" s="468"/>
      <c r="Z150" s="468"/>
      <c r="AA150" s="468"/>
    </row>
    <row r="151" spans="10:27" x14ac:dyDescent="0.25">
      <c r="J151" s="468"/>
      <c r="K151" s="468"/>
      <c r="L151" s="468"/>
      <c r="M151" s="468"/>
      <c r="N151" s="468"/>
      <c r="O151" s="468"/>
      <c r="P151" s="468"/>
      <c r="Q151" s="468"/>
      <c r="R151" s="468"/>
      <c r="S151" s="468"/>
      <c r="T151" s="468"/>
      <c r="U151" s="468"/>
      <c r="V151" s="468"/>
      <c r="W151" s="468"/>
      <c r="X151" s="468"/>
      <c r="Y151" s="468"/>
      <c r="Z151" s="468"/>
      <c r="AA151" s="468"/>
    </row>
    <row r="152" spans="10:27" x14ac:dyDescent="0.25">
      <c r="J152" s="468"/>
      <c r="K152" s="468"/>
      <c r="L152" s="468"/>
      <c r="M152" s="468"/>
      <c r="N152" s="468"/>
      <c r="O152" s="468"/>
      <c r="P152" s="468"/>
      <c r="Q152" s="468"/>
      <c r="R152" s="468"/>
      <c r="S152" s="468"/>
      <c r="T152" s="468"/>
      <c r="U152" s="468"/>
      <c r="V152" s="468"/>
      <c r="W152" s="468"/>
      <c r="X152" s="468"/>
      <c r="Y152" s="468"/>
      <c r="Z152" s="468"/>
      <c r="AA152" s="468"/>
    </row>
    <row r="153" spans="10:27" x14ac:dyDescent="0.25">
      <c r="J153" s="468"/>
      <c r="K153" s="468"/>
      <c r="L153" s="468"/>
      <c r="M153" s="468"/>
      <c r="N153" s="468"/>
      <c r="O153" s="468"/>
      <c r="P153" s="468"/>
      <c r="Q153" s="468"/>
      <c r="R153" s="468"/>
      <c r="S153" s="468"/>
      <c r="T153" s="468"/>
      <c r="U153" s="468"/>
      <c r="V153" s="468"/>
      <c r="W153" s="468"/>
      <c r="X153" s="468"/>
      <c r="Y153" s="468"/>
      <c r="Z153" s="468"/>
      <c r="AA153" s="468"/>
    </row>
    <row r="154" spans="10:27" x14ac:dyDescent="0.25">
      <c r="J154" s="468"/>
      <c r="K154" s="468"/>
      <c r="L154" s="468"/>
      <c r="M154" s="468"/>
      <c r="N154" s="468"/>
      <c r="O154" s="468"/>
      <c r="P154" s="468"/>
      <c r="Q154" s="468"/>
      <c r="R154" s="468"/>
      <c r="S154" s="468"/>
      <c r="T154" s="468"/>
      <c r="U154" s="468"/>
      <c r="V154" s="468"/>
      <c r="W154" s="468"/>
      <c r="X154" s="468"/>
      <c r="Y154" s="468"/>
      <c r="Z154" s="468"/>
      <c r="AA154" s="468"/>
    </row>
    <row r="155" spans="10:27" x14ac:dyDescent="0.25">
      <c r="J155" s="468"/>
      <c r="K155" s="468"/>
      <c r="L155" s="468"/>
      <c r="M155" s="468"/>
      <c r="N155" s="468"/>
      <c r="O155" s="468"/>
      <c r="P155" s="468"/>
      <c r="Q155" s="468"/>
      <c r="R155" s="468"/>
      <c r="S155" s="468"/>
      <c r="T155" s="468"/>
      <c r="U155" s="468"/>
      <c r="V155" s="468"/>
      <c r="W155" s="468"/>
      <c r="X155" s="468"/>
      <c r="Y155" s="468"/>
      <c r="Z155" s="468"/>
      <c r="AA155" s="468"/>
    </row>
    <row r="156" spans="10:27" x14ac:dyDescent="0.25">
      <c r="J156" s="468"/>
      <c r="K156" s="468"/>
      <c r="L156" s="468"/>
      <c r="M156" s="468"/>
      <c r="N156" s="468"/>
      <c r="O156" s="468"/>
      <c r="P156" s="468"/>
      <c r="Q156" s="468"/>
      <c r="R156" s="468"/>
      <c r="S156" s="468"/>
      <c r="T156" s="468"/>
      <c r="U156" s="468"/>
      <c r="V156" s="468"/>
      <c r="W156" s="468"/>
      <c r="X156" s="468"/>
      <c r="Y156" s="468"/>
      <c r="Z156" s="468"/>
      <c r="AA156" s="468"/>
    </row>
    <row r="157" spans="10:27" x14ac:dyDescent="0.25">
      <c r="J157" s="468"/>
      <c r="K157" s="468"/>
      <c r="L157" s="468"/>
      <c r="M157" s="468"/>
      <c r="N157" s="468"/>
      <c r="O157" s="468"/>
      <c r="P157" s="468"/>
      <c r="Q157" s="468"/>
      <c r="R157" s="468"/>
      <c r="S157" s="468"/>
      <c r="T157" s="468"/>
      <c r="U157" s="468"/>
      <c r="V157" s="468"/>
      <c r="W157" s="468"/>
      <c r="X157" s="468"/>
      <c r="Y157" s="468"/>
      <c r="Z157" s="468"/>
      <c r="AA157" s="468"/>
    </row>
    <row r="158" spans="10:27" x14ac:dyDescent="0.25">
      <c r="J158" s="468"/>
      <c r="K158" s="468"/>
      <c r="L158" s="468"/>
      <c r="M158" s="468"/>
      <c r="N158" s="468"/>
      <c r="O158" s="468"/>
      <c r="P158" s="468"/>
      <c r="Q158" s="468"/>
      <c r="R158" s="468"/>
      <c r="S158" s="468"/>
      <c r="T158" s="468"/>
      <c r="U158" s="468"/>
      <c r="V158" s="468"/>
      <c r="W158" s="468"/>
      <c r="X158" s="468"/>
      <c r="Y158" s="468"/>
      <c r="Z158" s="468"/>
      <c r="AA158" s="468"/>
    </row>
    <row r="159" spans="10:27" x14ac:dyDescent="0.25">
      <c r="J159" s="468"/>
      <c r="K159" s="468"/>
      <c r="L159" s="468"/>
      <c r="M159" s="468"/>
      <c r="N159" s="468"/>
      <c r="O159" s="468"/>
      <c r="P159" s="468"/>
      <c r="Q159" s="468"/>
      <c r="R159" s="468"/>
      <c r="S159" s="468"/>
      <c r="T159" s="468"/>
      <c r="U159" s="468"/>
      <c r="V159" s="468"/>
      <c r="W159" s="468"/>
      <c r="X159" s="468"/>
      <c r="Y159" s="468"/>
      <c r="Z159" s="468"/>
      <c r="AA159" s="468"/>
    </row>
    <row r="160" spans="10:27" x14ac:dyDescent="0.25">
      <c r="J160" s="468"/>
      <c r="K160" s="468"/>
      <c r="L160" s="468"/>
      <c r="M160" s="468"/>
      <c r="N160" s="468"/>
      <c r="O160" s="468"/>
      <c r="P160" s="468"/>
      <c r="Q160" s="468"/>
      <c r="R160" s="468"/>
      <c r="S160" s="468"/>
      <c r="T160" s="468"/>
      <c r="U160" s="468"/>
      <c r="V160" s="468"/>
      <c r="W160" s="468"/>
      <c r="X160" s="468"/>
      <c r="Y160" s="468"/>
      <c r="Z160" s="468"/>
      <c r="AA160" s="468"/>
    </row>
    <row r="161" spans="10:27" x14ac:dyDescent="0.25">
      <c r="J161" s="468"/>
      <c r="K161" s="468"/>
      <c r="L161" s="468"/>
      <c r="M161" s="468"/>
      <c r="N161" s="468"/>
      <c r="O161" s="468"/>
      <c r="P161" s="468"/>
      <c r="Q161" s="468"/>
      <c r="R161" s="468"/>
      <c r="S161" s="468"/>
      <c r="T161" s="468"/>
      <c r="U161" s="468"/>
      <c r="V161" s="468"/>
      <c r="W161" s="468"/>
      <c r="X161" s="468"/>
      <c r="Y161" s="468"/>
      <c r="Z161" s="468"/>
      <c r="AA161" s="468"/>
    </row>
    <row r="162" spans="10:27" x14ac:dyDescent="0.25">
      <c r="J162" s="468"/>
      <c r="K162" s="468"/>
      <c r="L162" s="468"/>
      <c r="M162" s="468"/>
      <c r="N162" s="468"/>
      <c r="O162" s="468"/>
      <c r="P162" s="468"/>
      <c r="Q162" s="468"/>
      <c r="R162" s="468"/>
      <c r="S162" s="468"/>
      <c r="T162" s="468"/>
      <c r="U162" s="468"/>
      <c r="V162" s="468"/>
      <c r="W162" s="468"/>
      <c r="X162" s="468"/>
      <c r="Y162" s="468"/>
      <c r="Z162" s="468"/>
      <c r="AA162" s="468"/>
    </row>
    <row r="163" spans="10:27" x14ac:dyDescent="0.25">
      <c r="J163" s="468"/>
      <c r="K163" s="468"/>
      <c r="L163" s="468"/>
      <c r="M163" s="468"/>
      <c r="N163" s="468"/>
      <c r="O163" s="468"/>
      <c r="P163" s="468"/>
      <c r="Q163" s="468"/>
      <c r="R163" s="468"/>
      <c r="S163" s="468"/>
      <c r="T163" s="468"/>
      <c r="U163" s="468"/>
      <c r="V163" s="468"/>
      <c r="W163" s="468"/>
      <c r="X163" s="468"/>
      <c r="Y163" s="468"/>
      <c r="Z163" s="468"/>
      <c r="AA163" s="468"/>
    </row>
    <row r="164" spans="10:27" x14ac:dyDescent="0.25">
      <c r="J164" s="468"/>
      <c r="K164" s="468"/>
      <c r="L164" s="468"/>
      <c r="M164" s="468"/>
      <c r="N164" s="468"/>
      <c r="O164" s="468"/>
      <c r="P164" s="468"/>
      <c r="Q164" s="468"/>
      <c r="R164" s="468"/>
      <c r="S164" s="468"/>
      <c r="T164" s="468"/>
      <c r="U164" s="468"/>
      <c r="V164" s="468"/>
      <c r="W164" s="468"/>
      <c r="X164" s="468"/>
      <c r="Y164" s="468"/>
      <c r="Z164" s="468"/>
      <c r="AA164" s="468"/>
    </row>
    <row r="165" spans="10:27" x14ac:dyDescent="0.25">
      <c r="J165" s="468"/>
      <c r="K165" s="468"/>
      <c r="L165" s="468"/>
      <c r="M165" s="468"/>
      <c r="N165" s="468"/>
      <c r="O165" s="468"/>
      <c r="P165" s="468"/>
      <c r="Q165" s="468"/>
      <c r="R165" s="468"/>
      <c r="S165" s="468"/>
      <c r="T165" s="468"/>
      <c r="U165" s="468"/>
      <c r="V165" s="468"/>
      <c r="W165" s="468"/>
      <c r="X165" s="468"/>
      <c r="Y165" s="468"/>
      <c r="Z165" s="468"/>
      <c r="AA165" s="468"/>
    </row>
    <row r="166" spans="10:27" x14ac:dyDescent="0.25">
      <c r="J166" s="468"/>
      <c r="K166" s="468"/>
      <c r="L166" s="468"/>
      <c r="M166" s="468"/>
      <c r="N166" s="468"/>
      <c r="O166" s="468"/>
      <c r="P166" s="468"/>
      <c r="Q166" s="468"/>
      <c r="R166" s="468"/>
      <c r="S166" s="468"/>
      <c r="T166" s="468"/>
      <c r="U166" s="468"/>
      <c r="V166" s="468"/>
      <c r="W166" s="468"/>
      <c r="X166" s="468"/>
      <c r="Y166" s="468"/>
      <c r="Z166" s="468"/>
      <c r="AA166" s="468"/>
    </row>
    <row r="167" spans="10:27" x14ac:dyDescent="0.25">
      <c r="J167" s="468"/>
      <c r="K167" s="468"/>
      <c r="L167" s="468"/>
      <c r="M167" s="468"/>
      <c r="N167" s="468"/>
      <c r="O167" s="468"/>
      <c r="P167" s="468"/>
      <c r="Q167" s="468"/>
      <c r="R167" s="468"/>
      <c r="S167" s="468"/>
      <c r="T167" s="468"/>
      <c r="U167" s="468"/>
      <c r="V167" s="468"/>
      <c r="W167" s="468"/>
      <c r="X167" s="468"/>
      <c r="Y167" s="468"/>
      <c r="Z167" s="468"/>
      <c r="AA167" s="468"/>
    </row>
    <row r="168" spans="10:27" x14ac:dyDescent="0.25">
      <c r="J168" s="468"/>
      <c r="K168" s="468"/>
      <c r="L168" s="468"/>
      <c r="M168" s="468"/>
      <c r="N168" s="468"/>
      <c r="O168" s="468"/>
      <c r="P168" s="468"/>
      <c r="Q168" s="468"/>
      <c r="R168" s="468"/>
      <c r="S168" s="468"/>
      <c r="T168" s="468"/>
      <c r="U168" s="468"/>
      <c r="V168" s="468"/>
      <c r="W168" s="468"/>
      <c r="X168" s="468"/>
      <c r="Y168" s="468"/>
      <c r="Z168" s="468"/>
      <c r="AA168" s="468"/>
    </row>
    <row r="169" spans="10:27" x14ac:dyDescent="0.25">
      <c r="J169" s="468"/>
      <c r="K169" s="468"/>
      <c r="L169" s="468"/>
      <c r="M169" s="468"/>
      <c r="N169" s="468"/>
      <c r="O169" s="468"/>
      <c r="P169" s="468"/>
      <c r="Q169" s="468"/>
      <c r="R169" s="468"/>
      <c r="S169" s="468"/>
      <c r="T169" s="468"/>
      <c r="U169" s="468"/>
      <c r="V169" s="468"/>
      <c r="W169" s="468"/>
      <c r="X169" s="468"/>
      <c r="Y169" s="468"/>
      <c r="Z169" s="468"/>
      <c r="AA169" s="468"/>
    </row>
    <row r="170" spans="10:27" x14ac:dyDescent="0.25">
      <c r="J170" s="468"/>
      <c r="K170" s="468"/>
      <c r="L170" s="468"/>
      <c r="M170" s="468"/>
      <c r="N170" s="468"/>
      <c r="O170" s="468"/>
      <c r="P170" s="468"/>
      <c r="Q170" s="468"/>
      <c r="R170" s="468"/>
      <c r="S170" s="468"/>
      <c r="T170" s="468"/>
      <c r="U170" s="468"/>
      <c r="V170" s="468"/>
      <c r="W170" s="468"/>
      <c r="X170" s="468"/>
      <c r="Y170" s="468"/>
      <c r="Z170" s="468"/>
      <c r="AA170" s="468"/>
    </row>
    <row r="171" spans="10:27" x14ac:dyDescent="0.25">
      <c r="J171" s="468"/>
      <c r="K171" s="468"/>
      <c r="L171" s="468"/>
      <c r="M171" s="468"/>
      <c r="N171" s="468"/>
      <c r="O171" s="468"/>
      <c r="P171" s="468"/>
      <c r="Q171" s="468"/>
      <c r="R171" s="468"/>
      <c r="S171" s="468"/>
      <c r="T171" s="468"/>
      <c r="U171" s="468"/>
      <c r="V171" s="468"/>
      <c r="W171" s="468"/>
      <c r="X171" s="468"/>
      <c r="Y171" s="468"/>
      <c r="Z171" s="468"/>
      <c r="AA171" s="468"/>
    </row>
    <row r="172" spans="10:27" x14ac:dyDescent="0.25">
      <c r="J172" s="468"/>
      <c r="K172" s="468"/>
      <c r="L172" s="468"/>
      <c r="M172" s="468"/>
      <c r="N172" s="468"/>
      <c r="O172" s="468"/>
      <c r="P172" s="468"/>
      <c r="Q172" s="468"/>
      <c r="R172" s="468"/>
      <c r="S172" s="468"/>
      <c r="T172" s="468"/>
      <c r="U172" s="468"/>
      <c r="V172" s="468"/>
      <c r="W172" s="468"/>
      <c r="X172" s="468"/>
      <c r="Y172" s="468"/>
      <c r="Z172" s="468"/>
      <c r="AA172" s="468"/>
    </row>
    <row r="173" spans="10:27" x14ac:dyDescent="0.25">
      <c r="J173" s="468"/>
      <c r="K173" s="468"/>
      <c r="L173" s="468"/>
      <c r="M173" s="468"/>
      <c r="N173" s="468"/>
      <c r="O173" s="468"/>
      <c r="P173" s="468"/>
      <c r="Q173" s="468"/>
      <c r="R173" s="468"/>
      <c r="S173" s="468"/>
      <c r="T173" s="468"/>
      <c r="U173" s="468"/>
      <c r="V173" s="468"/>
      <c r="W173" s="468"/>
      <c r="X173" s="468"/>
      <c r="Y173" s="468"/>
      <c r="Z173" s="468"/>
      <c r="AA173" s="468"/>
    </row>
    <row r="174" spans="10:27" x14ac:dyDescent="0.25">
      <c r="J174" s="468"/>
      <c r="K174" s="468"/>
      <c r="L174" s="468"/>
      <c r="M174" s="468"/>
      <c r="N174" s="468"/>
      <c r="O174" s="468"/>
      <c r="P174" s="468"/>
      <c r="Q174" s="468"/>
      <c r="R174" s="468"/>
      <c r="S174" s="468"/>
      <c r="T174" s="468"/>
      <c r="U174" s="468"/>
      <c r="V174" s="468"/>
      <c r="W174" s="468"/>
      <c r="X174" s="468"/>
      <c r="Y174" s="468"/>
      <c r="Z174" s="468"/>
      <c r="AA174" s="468"/>
    </row>
    <row r="175" spans="10:27" x14ac:dyDescent="0.25">
      <c r="J175" s="468"/>
      <c r="K175" s="468"/>
      <c r="L175" s="468"/>
      <c r="M175" s="468"/>
      <c r="N175" s="468"/>
      <c r="O175" s="468"/>
      <c r="P175" s="468"/>
      <c r="Q175" s="468"/>
      <c r="R175" s="468"/>
      <c r="S175" s="468"/>
      <c r="T175" s="468"/>
      <c r="U175" s="468"/>
      <c r="V175" s="468"/>
      <c r="W175" s="468"/>
      <c r="X175" s="468"/>
      <c r="Y175" s="468"/>
      <c r="Z175" s="468"/>
      <c r="AA175" s="468"/>
    </row>
    <row r="176" spans="10:27" x14ac:dyDescent="0.25">
      <c r="J176" s="468"/>
      <c r="K176" s="468"/>
      <c r="L176" s="468"/>
      <c r="M176" s="468"/>
      <c r="N176" s="468"/>
      <c r="O176" s="468"/>
      <c r="P176" s="468"/>
      <c r="Q176" s="468"/>
      <c r="R176" s="468"/>
      <c r="S176" s="468"/>
      <c r="T176" s="468"/>
      <c r="U176" s="468"/>
      <c r="V176" s="468"/>
      <c r="W176" s="468"/>
      <c r="X176" s="468"/>
      <c r="Y176" s="468"/>
      <c r="Z176" s="468"/>
      <c r="AA176" s="468"/>
    </row>
    <row r="177" spans="10:27" x14ac:dyDescent="0.25">
      <c r="J177" s="468"/>
      <c r="K177" s="468"/>
      <c r="L177" s="468"/>
      <c r="M177" s="468"/>
      <c r="N177" s="468"/>
      <c r="O177" s="468"/>
      <c r="P177" s="468"/>
      <c r="Q177" s="468"/>
      <c r="R177" s="468"/>
      <c r="S177" s="468"/>
      <c r="T177" s="468"/>
      <c r="U177" s="468"/>
      <c r="V177" s="468"/>
      <c r="W177" s="468"/>
      <c r="X177" s="468"/>
      <c r="Y177" s="468"/>
      <c r="Z177" s="468"/>
      <c r="AA177" s="468"/>
    </row>
    <row r="178" spans="10:27" x14ac:dyDescent="0.25">
      <c r="J178" s="468"/>
      <c r="K178" s="468"/>
      <c r="L178" s="468"/>
      <c r="M178" s="468"/>
      <c r="N178" s="468"/>
      <c r="O178" s="468"/>
      <c r="P178" s="468"/>
      <c r="Q178" s="468"/>
      <c r="R178" s="468"/>
      <c r="S178" s="468"/>
      <c r="T178" s="468"/>
      <c r="U178" s="468"/>
      <c r="V178" s="468"/>
      <c r="W178" s="468"/>
      <c r="X178" s="468"/>
      <c r="Y178" s="468"/>
      <c r="Z178" s="468"/>
      <c r="AA178" s="468"/>
    </row>
    <row r="179" spans="10:27" x14ac:dyDescent="0.25">
      <c r="J179" s="468"/>
      <c r="K179" s="468"/>
      <c r="L179" s="468"/>
      <c r="M179" s="468"/>
      <c r="N179" s="468"/>
      <c r="O179" s="468"/>
      <c r="P179" s="468"/>
      <c r="Q179" s="468"/>
      <c r="R179" s="468"/>
      <c r="S179" s="468"/>
      <c r="T179" s="468"/>
      <c r="U179" s="468"/>
      <c r="V179" s="468"/>
      <c r="W179" s="468"/>
      <c r="X179" s="468"/>
      <c r="Y179" s="468"/>
      <c r="Z179" s="468"/>
      <c r="AA179" s="468"/>
    </row>
    <row r="180" spans="10:27" x14ac:dyDescent="0.25">
      <c r="J180" s="468"/>
      <c r="K180" s="468"/>
      <c r="L180" s="468"/>
      <c r="M180" s="468"/>
      <c r="N180" s="468"/>
      <c r="O180" s="468"/>
      <c r="P180" s="468"/>
      <c r="Q180" s="468"/>
      <c r="R180" s="468"/>
      <c r="S180" s="468"/>
      <c r="T180" s="468"/>
      <c r="U180" s="468"/>
      <c r="V180" s="468"/>
      <c r="W180" s="468"/>
      <c r="X180" s="468"/>
      <c r="Y180" s="468"/>
      <c r="Z180" s="468"/>
      <c r="AA180" s="468"/>
    </row>
    <row r="181" spans="10:27" x14ac:dyDescent="0.25">
      <c r="J181" s="468"/>
      <c r="K181" s="468"/>
      <c r="L181" s="468"/>
      <c r="M181" s="468"/>
      <c r="N181" s="468"/>
      <c r="O181" s="468"/>
      <c r="P181" s="468"/>
      <c r="Q181" s="468"/>
      <c r="R181" s="468"/>
      <c r="S181" s="468"/>
      <c r="T181" s="468"/>
      <c r="U181" s="468"/>
      <c r="V181" s="468"/>
      <c r="W181" s="468"/>
      <c r="X181" s="468"/>
      <c r="Y181" s="468"/>
      <c r="Z181" s="468"/>
      <c r="AA181" s="468"/>
    </row>
    <row r="182" spans="10:27" x14ac:dyDescent="0.25">
      <c r="J182" s="468"/>
      <c r="K182" s="468"/>
      <c r="L182" s="468"/>
      <c r="M182" s="468"/>
      <c r="N182" s="468"/>
      <c r="O182" s="468"/>
      <c r="P182" s="468"/>
      <c r="Q182" s="468"/>
      <c r="R182" s="468"/>
      <c r="S182" s="468"/>
      <c r="T182" s="468"/>
      <c r="U182" s="468"/>
      <c r="V182" s="468"/>
      <c r="W182" s="468"/>
      <c r="X182" s="468"/>
      <c r="Y182" s="468"/>
      <c r="Z182" s="468"/>
      <c r="AA182" s="468"/>
    </row>
    <row r="183" spans="10:27" x14ac:dyDescent="0.25">
      <c r="J183" s="468"/>
      <c r="K183" s="468"/>
      <c r="L183" s="468"/>
      <c r="M183" s="468"/>
      <c r="N183" s="468"/>
      <c r="O183" s="468"/>
      <c r="P183" s="468"/>
      <c r="Q183" s="468"/>
      <c r="R183" s="468"/>
      <c r="S183" s="468"/>
      <c r="T183" s="468"/>
      <c r="U183" s="468"/>
      <c r="V183" s="468"/>
      <c r="W183" s="468"/>
      <c r="X183" s="468"/>
      <c r="Y183" s="468"/>
      <c r="Z183" s="468"/>
      <c r="AA183" s="468"/>
    </row>
    <row r="184" spans="10:27" x14ac:dyDescent="0.25">
      <c r="J184" s="468"/>
      <c r="K184" s="468"/>
      <c r="L184" s="468"/>
      <c r="M184" s="468"/>
      <c r="N184" s="468"/>
      <c r="O184" s="468"/>
      <c r="P184" s="468"/>
      <c r="Q184" s="468"/>
      <c r="R184" s="468"/>
      <c r="S184" s="468"/>
      <c r="T184" s="468"/>
      <c r="U184" s="468"/>
      <c r="V184" s="468"/>
      <c r="W184" s="468"/>
      <c r="X184" s="468"/>
      <c r="Y184" s="468"/>
      <c r="Z184" s="468"/>
      <c r="AA184" s="468"/>
    </row>
    <row r="185" spans="10:27" x14ac:dyDescent="0.25">
      <c r="J185" s="468"/>
      <c r="K185" s="468"/>
      <c r="L185" s="468"/>
      <c r="M185" s="468"/>
      <c r="N185" s="468"/>
      <c r="O185" s="468"/>
      <c r="P185" s="468"/>
      <c r="Q185" s="468"/>
      <c r="R185" s="468"/>
      <c r="S185" s="468"/>
      <c r="T185" s="468"/>
      <c r="U185" s="468"/>
      <c r="V185" s="468"/>
      <c r="W185" s="468"/>
      <c r="X185" s="468"/>
      <c r="Y185" s="468"/>
      <c r="Z185" s="468"/>
      <c r="AA185" s="468"/>
    </row>
    <row r="186" spans="10:27" x14ac:dyDescent="0.25">
      <c r="J186" s="468"/>
      <c r="K186" s="468"/>
      <c r="L186" s="468"/>
      <c r="M186" s="468"/>
      <c r="N186" s="468"/>
      <c r="O186" s="468"/>
      <c r="P186" s="468"/>
      <c r="Q186" s="468"/>
      <c r="R186" s="468"/>
      <c r="S186" s="468"/>
      <c r="T186" s="468"/>
      <c r="U186" s="468"/>
      <c r="V186" s="468"/>
      <c r="W186" s="468"/>
      <c r="X186" s="468"/>
      <c r="Y186" s="468"/>
      <c r="Z186" s="468"/>
      <c r="AA186" s="468"/>
    </row>
    <row r="187" spans="10:27" x14ac:dyDescent="0.25">
      <c r="J187" s="468"/>
      <c r="K187" s="468"/>
      <c r="L187" s="468"/>
      <c r="M187" s="468"/>
      <c r="N187" s="468"/>
      <c r="O187" s="468"/>
      <c r="P187" s="468"/>
      <c r="Q187" s="468"/>
      <c r="R187" s="468"/>
      <c r="S187" s="468"/>
      <c r="T187" s="468"/>
      <c r="U187" s="468"/>
      <c r="V187" s="468"/>
      <c r="W187" s="468"/>
      <c r="X187" s="468"/>
      <c r="Y187" s="468"/>
      <c r="Z187" s="468"/>
      <c r="AA187" s="468"/>
    </row>
    <row r="188" spans="10:27" x14ac:dyDescent="0.25">
      <c r="J188" s="468"/>
      <c r="K188" s="468"/>
      <c r="L188" s="468"/>
      <c r="M188" s="468"/>
      <c r="N188" s="468"/>
      <c r="O188" s="468"/>
      <c r="P188" s="468"/>
      <c r="Q188" s="468"/>
      <c r="R188" s="468"/>
      <c r="S188" s="468"/>
      <c r="T188" s="468"/>
      <c r="U188" s="468"/>
      <c r="V188" s="468"/>
      <c r="W188" s="468"/>
      <c r="X188" s="468"/>
      <c r="Y188" s="468"/>
      <c r="Z188" s="468"/>
      <c r="AA188" s="468"/>
    </row>
    <row r="189" spans="10:27" x14ac:dyDescent="0.25">
      <c r="J189" s="468"/>
      <c r="K189" s="468"/>
      <c r="L189" s="468"/>
      <c r="M189" s="468"/>
      <c r="N189" s="468"/>
      <c r="O189" s="468"/>
      <c r="P189" s="468"/>
      <c r="Q189" s="468"/>
      <c r="R189" s="468"/>
      <c r="S189" s="468"/>
      <c r="T189" s="468"/>
      <c r="U189" s="468"/>
      <c r="V189" s="468"/>
      <c r="W189" s="468"/>
      <c r="X189" s="468"/>
      <c r="Y189" s="468"/>
      <c r="Z189" s="468"/>
      <c r="AA189" s="468"/>
    </row>
    <row r="190" spans="10:27" x14ac:dyDescent="0.25">
      <c r="J190" s="468"/>
      <c r="K190" s="468"/>
      <c r="L190" s="468"/>
      <c r="M190" s="468"/>
      <c r="N190" s="468"/>
      <c r="O190" s="468"/>
      <c r="P190" s="468"/>
      <c r="Q190" s="468"/>
      <c r="R190" s="468"/>
      <c r="S190" s="468"/>
      <c r="T190" s="468"/>
      <c r="U190" s="468"/>
      <c r="V190" s="468"/>
      <c r="W190" s="468"/>
      <c r="X190" s="468"/>
      <c r="Y190" s="468"/>
      <c r="Z190" s="468"/>
      <c r="AA190" s="468"/>
    </row>
    <row r="191" spans="10:27" x14ac:dyDescent="0.25">
      <c r="J191" s="468"/>
      <c r="K191" s="468"/>
      <c r="L191" s="468"/>
      <c r="M191" s="468"/>
      <c r="N191" s="468"/>
      <c r="O191" s="468"/>
      <c r="P191" s="468"/>
      <c r="Q191" s="468"/>
      <c r="R191" s="468"/>
      <c r="S191" s="468"/>
      <c r="T191" s="468"/>
      <c r="U191" s="468"/>
      <c r="V191" s="468"/>
      <c r="W191" s="468"/>
      <c r="X191" s="468"/>
      <c r="Y191" s="468"/>
      <c r="Z191" s="468"/>
      <c r="AA191" s="468"/>
    </row>
    <row r="192" spans="10:27" x14ac:dyDescent="0.25">
      <c r="J192" s="468"/>
      <c r="K192" s="468"/>
      <c r="L192" s="468"/>
      <c r="M192" s="468"/>
      <c r="N192" s="468"/>
      <c r="O192" s="468"/>
      <c r="P192" s="468"/>
      <c r="Q192" s="468"/>
      <c r="R192" s="468"/>
      <c r="S192" s="468"/>
      <c r="T192" s="468"/>
      <c r="U192" s="468"/>
      <c r="V192" s="468"/>
      <c r="W192" s="468"/>
      <c r="X192" s="468"/>
      <c r="Y192" s="468"/>
      <c r="Z192" s="468"/>
      <c r="AA192" s="468"/>
    </row>
    <row r="193" spans="10:27" x14ac:dyDescent="0.25">
      <c r="J193" s="468"/>
      <c r="K193" s="468"/>
      <c r="L193" s="468"/>
      <c r="M193" s="468"/>
      <c r="N193" s="468"/>
      <c r="O193" s="468"/>
      <c r="P193" s="468"/>
      <c r="Q193" s="468"/>
      <c r="R193" s="468"/>
      <c r="S193" s="468"/>
      <c r="T193" s="468"/>
      <c r="U193" s="468"/>
      <c r="V193" s="468"/>
      <c r="W193" s="468"/>
      <c r="X193" s="468"/>
      <c r="Y193" s="468"/>
      <c r="Z193" s="468"/>
      <c r="AA193" s="468"/>
    </row>
    <row r="194" spans="10:27" x14ac:dyDescent="0.25">
      <c r="J194" s="468"/>
      <c r="K194" s="468"/>
      <c r="L194" s="468"/>
      <c r="M194" s="468"/>
      <c r="N194" s="468"/>
      <c r="O194" s="468"/>
      <c r="P194" s="468"/>
      <c r="Q194" s="468"/>
      <c r="R194" s="468"/>
      <c r="S194" s="468"/>
      <c r="T194" s="468"/>
      <c r="U194" s="468"/>
      <c r="V194" s="468"/>
      <c r="W194" s="468"/>
      <c r="X194" s="468"/>
      <c r="Y194" s="468"/>
      <c r="Z194" s="468"/>
      <c r="AA194" s="468"/>
    </row>
    <row r="195" spans="10:27" x14ac:dyDescent="0.25">
      <c r="J195" s="468"/>
      <c r="K195" s="468"/>
      <c r="L195" s="468"/>
      <c r="M195" s="468"/>
      <c r="N195" s="468"/>
      <c r="O195" s="468"/>
      <c r="P195" s="468"/>
      <c r="Q195" s="468"/>
      <c r="R195" s="468"/>
      <c r="S195" s="468"/>
      <c r="T195" s="468"/>
      <c r="U195" s="468"/>
      <c r="V195" s="468"/>
      <c r="W195" s="468"/>
      <c r="X195" s="468"/>
      <c r="Y195" s="468"/>
      <c r="Z195" s="468"/>
      <c r="AA195" s="468"/>
    </row>
    <row r="196" spans="10:27" x14ac:dyDescent="0.25">
      <c r="J196" s="468"/>
      <c r="K196" s="468"/>
      <c r="L196" s="468"/>
      <c r="M196" s="468"/>
      <c r="N196" s="468"/>
      <c r="O196" s="468"/>
      <c r="P196" s="468"/>
      <c r="Q196" s="468"/>
      <c r="R196" s="468"/>
      <c r="S196" s="468"/>
      <c r="T196" s="468"/>
      <c r="U196" s="468"/>
      <c r="V196" s="468"/>
      <c r="W196" s="468"/>
      <c r="X196" s="468"/>
      <c r="Y196" s="468"/>
      <c r="Z196" s="468"/>
      <c r="AA196" s="468"/>
    </row>
    <row r="197" spans="10:27" x14ac:dyDescent="0.25">
      <c r="J197" s="468"/>
      <c r="K197" s="468"/>
      <c r="L197" s="468"/>
      <c r="M197" s="468"/>
      <c r="N197" s="468"/>
      <c r="O197" s="468"/>
      <c r="P197" s="468"/>
      <c r="Q197" s="468"/>
      <c r="R197" s="468"/>
      <c r="S197" s="468"/>
      <c r="T197" s="468"/>
      <c r="U197" s="468"/>
      <c r="V197" s="468"/>
      <c r="W197" s="468"/>
      <c r="X197" s="468"/>
      <c r="Y197" s="468"/>
      <c r="Z197" s="468"/>
      <c r="AA197" s="468"/>
    </row>
    <row r="198" spans="10:27" x14ac:dyDescent="0.25">
      <c r="J198" s="468"/>
      <c r="K198" s="468"/>
      <c r="L198" s="468"/>
      <c r="M198" s="468"/>
      <c r="N198" s="468"/>
      <c r="O198" s="468"/>
      <c r="P198" s="468"/>
      <c r="Q198" s="468"/>
      <c r="R198" s="468"/>
      <c r="S198" s="468"/>
      <c r="T198" s="468"/>
      <c r="U198" s="468"/>
      <c r="V198" s="468"/>
      <c r="W198" s="468"/>
      <c r="X198" s="468"/>
      <c r="Y198" s="468"/>
      <c r="Z198" s="468"/>
      <c r="AA198" s="468"/>
    </row>
    <row r="199" spans="10:27" x14ac:dyDescent="0.25">
      <c r="J199" s="468"/>
      <c r="K199" s="468"/>
      <c r="L199" s="468"/>
      <c r="M199" s="468"/>
      <c r="N199" s="468"/>
      <c r="O199" s="468"/>
      <c r="P199" s="468"/>
      <c r="Q199" s="468"/>
      <c r="R199" s="468"/>
      <c r="S199" s="468"/>
      <c r="T199" s="468"/>
      <c r="U199" s="468"/>
      <c r="V199" s="468"/>
      <c r="W199" s="468"/>
      <c r="X199" s="468"/>
      <c r="Y199" s="468"/>
      <c r="Z199" s="468"/>
      <c r="AA199" s="468"/>
    </row>
    <row r="200" spans="10:27" x14ac:dyDescent="0.25">
      <c r="J200" s="468"/>
      <c r="K200" s="468"/>
      <c r="L200" s="468"/>
      <c r="M200" s="468"/>
      <c r="N200" s="468"/>
      <c r="O200" s="468"/>
      <c r="P200" s="468"/>
      <c r="Q200" s="468"/>
      <c r="R200" s="468"/>
      <c r="S200" s="468"/>
      <c r="T200" s="468"/>
      <c r="U200" s="468"/>
      <c r="V200" s="468"/>
      <c r="W200" s="468"/>
      <c r="X200" s="468"/>
      <c r="Y200" s="468"/>
      <c r="Z200" s="468"/>
      <c r="AA200" s="468"/>
    </row>
    <row r="201" spans="10:27" x14ac:dyDescent="0.25">
      <c r="J201" s="468"/>
      <c r="K201" s="468"/>
      <c r="L201" s="468"/>
      <c r="M201" s="468"/>
      <c r="N201" s="468"/>
      <c r="O201" s="468"/>
      <c r="P201" s="468"/>
      <c r="Q201" s="468"/>
      <c r="R201" s="468"/>
      <c r="S201" s="468"/>
      <c r="T201" s="468"/>
      <c r="U201" s="468"/>
      <c r="V201" s="468"/>
      <c r="W201" s="468"/>
      <c r="X201" s="468"/>
      <c r="Y201" s="468"/>
      <c r="Z201" s="468"/>
      <c r="AA201" s="468"/>
    </row>
    <row r="202" spans="10:27" x14ac:dyDescent="0.25">
      <c r="J202" s="468"/>
      <c r="K202" s="468"/>
      <c r="L202" s="468"/>
      <c r="M202" s="468"/>
      <c r="N202" s="468"/>
      <c r="O202" s="468"/>
      <c r="P202" s="468"/>
      <c r="Q202" s="468"/>
      <c r="R202" s="468"/>
      <c r="S202" s="468"/>
      <c r="T202" s="468"/>
      <c r="U202" s="468"/>
      <c r="V202" s="468"/>
      <c r="W202" s="468"/>
      <c r="X202" s="468"/>
      <c r="Y202" s="468"/>
      <c r="Z202" s="468"/>
      <c r="AA202" s="468"/>
    </row>
    <row r="203" spans="10:27" x14ac:dyDescent="0.25">
      <c r="J203" s="468"/>
      <c r="K203" s="468"/>
      <c r="L203" s="468"/>
      <c r="M203" s="468"/>
      <c r="N203" s="468"/>
      <c r="O203" s="468"/>
      <c r="P203" s="468"/>
      <c r="Q203" s="468"/>
      <c r="R203" s="468"/>
      <c r="S203" s="468"/>
      <c r="T203" s="468"/>
      <c r="U203" s="468"/>
      <c r="V203" s="468"/>
      <c r="W203" s="468"/>
      <c r="X203" s="468"/>
      <c r="Y203" s="468"/>
      <c r="Z203" s="468"/>
      <c r="AA203" s="468"/>
    </row>
    <row r="204" spans="10:27" x14ac:dyDescent="0.25">
      <c r="J204" s="468"/>
      <c r="K204" s="468"/>
      <c r="L204" s="468"/>
      <c r="M204" s="468"/>
      <c r="N204" s="468"/>
      <c r="O204" s="468"/>
      <c r="P204" s="468"/>
      <c r="Q204" s="468"/>
      <c r="R204" s="468"/>
      <c r="S204" s="468"/>
      <c r="T204" s="468"/>
      <c r="U204" s="468"/>
      <c r="V204" s="468"/>
      <c r="W204" s="468"/>
      <c r="X204" s="468"/>
      <c r="Y204" s="468"/>
      <c r="Z204" s="468"/>
      <c r="AA204" s="468"/>
    </row>
    <row r="205" spans="10:27" x14ac:dyDescent="0.25">
      <c r="J205" s="468"/>
      <c r="K205" s="468"/>
      <c r="L205" s="468"/>
      <c r="M205" s="468"/>
      <c r="N205" s="468"/>
      <c r="O205" s="468"/>
      <c r="P205" s="468"/>
      <c r="Q205" s="468"/>
      <c r="R205" s="468"/>
      <c r="S205" s="468"/>
      <c r="T205" s="468"/>
      <c r="U205" s="468"/>
      <c r="V205" s="468"/>
      <c r="W205" s="468"/>
      <c r="X205" s="468"/>
      <c r="Y205" s="468"/>
      <c r="Z205" s="468"/>
      <c r="AA205" s="468"/>
    </row>
    <row r="206" spans="10:27" x14ac:dyDescent="0.25">
      <c r="J206" s="468"/>
      <c r="K206" s="468"/>
      <c r="L206" s="468"/>
      <c r="M206" s="468"/>
      <c r="N206" s="468"/>
      <c r="O206" s="468"/>
      <c r="P206" s="468"/>
      <c r="Q206" s="468"/>
      <c r="R206" s="468"/>
      <c r="S206" s="468"/>
      <c r="T206" s="468"/>
      <c r="U206" s="468"/>
      <c r="V206" s="468"/>
      <c r="W206" s="468"/>
      <c r="X206" s="468"/>
      <c r="Y206" s="468"/>
      <c r="Z206" s="468"/>
      <c r="AA206" s="468"/>
    </row>
    <row r="207" spans="10:27" x14ac:dyDescent="0.25">
      <c r="J207" s="468"/>
      <c r="K207" s="468"/>
      <c r="L207" s="468"/>
      <c r="M207" s="468"/>
      <c r="N207" s="468"/>
      <c r="O207" s="468"/>
      <c r="P207" s="468"/>
      <c r="Q207" s="468"/>
      <c r="R207" s="468"/>
      <c r="S207" s="468"/>
      <c r="T207" s="468"/>
      <c r="U207" s="468"/>
      <c r="V207" s="468"/>
      <c r="W207" s="468"/>
      <c r="X207" s="468"/>
      <c r="Y207" s="468"/>
      <c r="Z207" s="468"/>
      <c r="AA207" s="468"/>
    </row>
    <row r="208" spans="10:27" x14ac:dyDescent="0.25">
      <c r="J208" s="468"/>
      <c r="K208" s="468"/>
      <c r="L208" s="468"/>
      <c r="M208" s="468"/>
      <c r="N208" s="468"/>
      <c r="O208" s="468"/>
      <c r="P208" s="468"/>
      <c r="Q208" s="468"/>
      <c r="R208" s="468"/>
      <c r="S208" s="468"/>
      <c r="T208" s="468"/>
      <c r="U208" s="468"/>
      <c r="V208" s="468"/>
      <c r="W208" s="468"/>
      <c r="X208" s="468"/>
      <c r="Y208" s="468"/>
      <c r="Z208" s="468"/>
      <c r="AA208" s="468"/>
    </row>
    <row r="209" spans="10:27" x14ac:dyDescent="0.25">
      <c r="J209" s="468"/>
      <c r="K209" s="468"/>
      <c r="L209" s="468"/>
      <c r="M209" s="468"/>
      <c r="N209" s="468"/>
      <c r="O209" s="468"/>
      <c r="P209" s="468"/>
      <c r="Q209" s="468"/>
      <c r="R209" s="468"/>
      <c r="S209" s="468"/>
      <c r="T209" s="468"/>
      <c r="U209" s="468"/>
      <c r="V209" s="468"/>
      <c r="W209" s="468"/>
      <c r="X209" s="468"/>
      <c r="Y209" s="468"/>
      <c r="Z209" s="468"/>
      <c r="AA209" s="468"/>
    </row>
    <row r="210" spans="10:27" x14ac:dyDescent="0.25">
      <c r="J210" s="468"/>
      <c r="K210" s="468"/>
      <c r="L210" s="468"/>
      <c r="M210" s="468"/>
      <c r="N210" s="468"/>
      <c r="O210" s="468"/>
      <c r="P210" s="468"/>
      <c r="Q210" s="468"/>
      <c r="R210" s="468"/>
      <c r="S210" s="468"/>
      <c r="T210" s="468"/>
      <c r="U210" s="468"/>
      <c r="V210" s="468"/>
      <c r="W210" s="468"/>
      <c r="X210" s="468"/>
      <c r="Y210" s="468"/>
      <c r="Z210" s="468"/>
      <c r="AA210" s="468"/>
    </row>
    <row r="211" spans="10:27" x14ac:dyDescent="0.25">
      <c r="J211" s="468"/>
      <c r="K211" s="468"/>
      <c r="L211" s="468"/>
      <c r="M211" s="468"/>
      <c r="N211" s="468"/>
      <c r="O211" s="468"/>
      <c r="P211" s="468"/>
      <c r="Q211" s="468"/>
      <c r="R211" s="468"/>
      <c r="S211" s="468"/>
      <c r="T211" s="468"/>
      <c r="U211" s="468"/>
      <c r="V211" s="468"/>
      <c r="W211" s="468"/>
      <c r="X211" s="468"/>
      <c r="Y211" s="468"/>
      <c r="Z211" s="468"/>
      <c r="AA211" s="468"/>
    </row>
    <row r="212" spans="10:27" x14ac:dyDescent="0.25">
      <c r="J212" s="468"/>
      <c r="K212" s="468"/>
      <c r="L212" s="468"/>
      <c r="M212" s="468"/>
      <c r="N212" s="468"/>
      <c r="O212" s="468"/>
      <c r="P212" s="468"/>
      <c r="Q212" s="468"/>
      <c r="R212" s="468"/>
      <c r="S212" s="468"/>
      <c r="T212" s="468"/>
      <c r="U212" s="468"/>
      <c r="V212" s="468"/>
      <c r="W212" s="468"/>
      <c r="X212" s="468"/>
      <c r="Y212" s="468"/>
      <c r="Z212" s="468"/>
      <c r="AA212" s="468"/>
    </row>
    <row r="213" spans="10:27" x14ac:dyDescent="0.25">
      <c r="J213" s="468"/>
      <c r="K213" s="468"/>
      <c r="L213" s="468"/>
      <c r="M213" s="468"/>
      <c r="N213" s="468"/>
      <c r="O213" s="468"/>
      <c r="P213" s="468"/>
      <c r="Q213" s="468"/>
      <c r="R213" s="468"/>
      <c r="S213" s="468"/>
      <c r="T213" s="468"/>
      <c r="U213" s="468"/>
      <c r="V213" s="468"/>
      <c r="W213" s="468"/>
      <c r="X213" s="468"/>
      <c r="Y213" s="468"/>
      <c r="Z213" s="468"/>
      <c r="AA213" s="468"/>
    </row>
    <row r="214" spans="10:27" x14ac:dyDescent="0.25">
      <c r="J214" s="468"/>
      <c r="K214" s="468"/>
      <c r="L214" s="468"/>
      <c r="M214" s="468"/>
      <c r="N214" s="468"/>
      <c r="O214" s="468"/>
      <c r="P214" s="468"/>
      <c r="Q214" s="468"/>
      <c r="R214" s="468"/>
      <c r="S214" s="468"/>
      <c r="T214" s="468"/>
      <c r="U214" s="468"/>
      <c r="V214" s="468"/>
      <c r="W214" s="468"/>
      <c r="X214" s="468"/>
      <c r="Y214" s="468"/>
      <c r="Z214" s="468"/>
      <c r="AA214" s="468"/>
    </row>
    <row r="215" spans="10:27" x14ac:dyDescent="0.25">
      <c r="J215" s="468"/>
      <c r="K215" s="468"/>
      <c r="L215" s="468"/>
      <c r="M215" s="468"/>
      <c r="N215" s="468"/>
      <c r="O215" s="468"/>
      <c r="P215" s="468"/>
      <c r="Q215" s="468"/>
      <c r="R215" s="468"/>
      <c r="S215" s="468"/>
      <c r="T215" s="468"/>
      <c r="U215" s="468"/>
      <c r="V215" s="468"/>
      <c r="W215" s="468"/>
      <c r="X215" s="468"/>
      <c r="Y215" s="468"/>
      <c r="Z215" s="468"/>
      <c r="AA215" s="468"/>
    </row>
    <row r="216" spans="10:27" x14ac:dyDescent="0.25">
      <c r="J216" s="468"/>
      <c r="K216" s="468"/>
      <c r="L216" s="468"/>
      <c r="M216" s="468"/>
      <c r="N216" s="468"/>
      <c r="O216" s="468"/>
      <c r="P216" s="468"/>
      <c r="Q216" s="468"/>
      <c r="R216" s="468"/>
      <c r="S216" s="468"/>
      <c r="T216" s="468"/>
      <c r="U216" s="468"/>
      <c r="V216" s="468"/>
      <c r="W216" s="468"/>
      <c r="X216" s="468"/>
      <c r="Y216" s="468"/>
      <c r="Z216" s="468"/>
      <c r="AA216" s="468"/>
    </row>
    <row r="217" spans="10:27" x14ac:dyDescent="0.25">
      <c r="J217" s="468"/>
      <c r="K217" s="468"/>
      <c r="L217" s="468"/>
      <c r="M217" s="468"/>
      <c r="N217" s="468"/>
      <c r="O217" s="468"/>
      <c r="P217" s="468"/>
      <c r="Q217" s="468"/>
      <c r="R217" s="468"/>
      <c r="S217" s="468"/>
      <c r="T217" s="468"/>
      <c r="U217" s="468"/>
      <c r="V217" s="468"/>
      <c r="W217" s="468"/>
      <c r="X217" s="468"/>
      <c r="Y217" s="468"/>
      <c r="Z217" s="468"/>
      <c r="AA217" s="468"/>
    </row>
    <row r="218" spans="10:27" x14ac:dyDescent="0.25">
      <c r="J218" s="468"/>
      <c r="K218" s="468"/>
      <c r="L218" s="468"/>
      <c r="M218" s="468"/>
      <c r="N218" s="468"/>
      <c r="O218" s="468"/>
      <c r="P218" s="468"/>
      <c r="Q218" s="468"/>
      <c r="R218" s="468"/>
      <c r="S218" s="468"/>
      <c r="T218" s="468"/>
      <c r="U218" s="468"/>
      <c r="V218" s="468"/>
      <c r="W218" s="468"/>
      <c r="X218" s="468"/>
      <c r="Y218" s="468"/>
      <c r="Z218" s="468"/>
      <c r="AA218" s="468"/>
    </row>
    <row r="219" spans="10:27" x14ac:dyDescent="0.25">
      <c r="J219" s="468"/>
      <c r="K219" s="468"/>
      <c r="L219" s="468"/>
      <c r="M219" s="468"/>
      <c r="N219" s="468"/>
      <c r="O219" s="468"/>
      <c r="P219" s="468"/>
      <c r="Q219" s="468"/>
      <c r="R219" s="468"/>
      <c r="S219" s="468"/>
      <c r="T219" s="468"/>
      <c r="U219" s="468"/>
      <c r="V219" s="468"/>
      <c r="W219" s="468"/>
      <c r="X219" s="468"/>
      <c r="Y219" s="468"/>
      <c r="Z219" s="468"/>
      <c r="AA219" s="468"/>
    </row>
    <row r="220" spans="10:27" x14ac:dyDescent="0.25">
      <c r="J220" s="468"/>
      <c r="K220" s="468"/>
      <c r="L220" s="468"/>
      <c r="M220" s="468"/>
      <c r="N220" s="468"/>
      <c r="O220" s="468"/>
      <c r="P220" s="468"/>
      <c r="Q220" s="468"/>
      <c r="R220" s="468"/>
      <c r="S220" s="468"/>
      <c r="T220" s="468"/>
      <c r="U220" s="468"/>
      <c r="V220" s="468"/>
      <c r="W220" s="468"/>
      <c r="X220" s="468"/>
      <c r="Y220" s="468"/>
      <c r="Z220" s="468"/>
      <c r="AA220" s="468"/>
    </row>
    <row r="221" spans="10:27" x14ac:dyDescent="0.25">
      <c r="J221" s="468"/>
      <c r="K221" s="468"/>
      <c r="L221" s="468"/>
      <c r="M221" s="468"/>
      <c r="N221" s="468"/>
      <c r="O221" s="468"/>
      <c r="P221" s="468"/>
      <c r="Q221" s="468"/>
      <c r="R221" s="468"/>
      <c r="S221" s="468"/>
      <c r="T221" s="468"/>
      <c r="U221" s="468"/>
      <c r="V221" s="468"/>
      <c r="W221" s="468"/>
      <c r="X221" s="468"/>
      <c r="Y221" s="468"/>
      <c r="Z221" s="468"/>
      <c r="AA221" s="468"/>
    </row>
    <row r="222" spans="10:27" x14ac:dyDescent="0.25">
      <c r="J222" s="468"/>
      <c r="K222" s="468"/>
      <c r="L222" s="468"/>
      <c r="M222" s="468"/>
      <c r="N222" s="468"/>
      <c r="O222" s="468"/>
      <c r="P222" s="468"/>
      <c r="Q222" s="468"/>
      <c r="R222" s="468"/>
      <c r="S222" s="468"/>
      <c r="T222" s="468"/>
      <c r="U222" s="468"/>
      <c r="V222" s="468"/>
      <c r="W222" s="468"/>
      <c r="X222" s="468"/>
      <c r="Y222" s="468"/>
      <c r="Z222" s="468"/>
      <c r="AA222" s="468"/>
    </row>
    <row r="223" spans="10:27" x14ac:dyDescent="0.25">
      <c r="J223" s="468"/>
      <c r="K223" s="468"/>
      <c r="L223" s="468"/>
      <c r="M223" s="468"/>
      <c r="N223" s="468"/>
      <c r="O223" s="468"/>
      <c r="P223" s="468"/>
      <c r="Q223" s="468"/>
      <c r="R223" s="468"/>
      <c r="S223" s="468"/>
      <c r="T223" s="468"/>
      <c r="U223" s="468"/>
      <c r="V223" s="468"/>
      <c r="W223" s="468"/>
      <c r="X223" s="468"/>
      <c r="Y223" s="468"/>
      <c r="Z223" s="468"/>
      <c r="AA223" s="468"/>
    </row>
    <row r="224" spans="10:27" x14ac:dyDescent="0.25">
      <c r="J224" s="468"/>
      <c r="K224" s="468"/>
      <c r="L224" s="468"/>
      <c r="M224" s="468"/>
      <c r="N224" s="468"/>
      <c r="O224" s="468"/>
      <c r="P224" s="468"/>
      <c r="Q224" s="468"/>
      <c r="R224" s="468"/>
      <c r="S224" s="468"/>
      <c r="T224" s="468"/>
      <c r="U224" s="468"/>
      <c r="V224" s="468"/>
      <c r="W224" s="468"/>
      <c r="X224" s="468"/>
      <c r="Y224" s="468"/>
      <c r="Z224" s="468"/>
      <c r="AA224" s="468"/>
    </row>
    <row r="225" spans="10:27" x14ac:dyDescent="0.25">
      <c r="J225" s="468"/>
      <c r="K225" s="468"/>
      <c r="L225" s="468"/>
      <c r="M225" s="468"/>
      <c r="N225" s="468"/>
      <c r="O225" s="468"/>
      <c r="P225" s="468"/>
      <c r="Q225" s="468"/>
      <c r="R225" s="468"/>
      <c r="S225" s="468"/>
      <c r="T225" s="468"/>
      <c r="U225" s="468"/>
      <c r="V225" s="468"/>
      <c r="W225" s="468"/>
      <c r="X225" s="468"/>
      <c r="Y225" s="468"/>
      <c r="Z225" s="468"/>
      <c r="AA225" s="468"/>
    </row>
    <row r="226" spans="10:27" x14ac:dyDescent="0.25">
      <c r="J226" s="468"/>
      <c r="K226" s="468"/>
      <c r="L226" s="468"/>
      <c r="M226" s="468"/>
      <c r="N226" s="468"/>
      <c r="O226" s="468"/>
      <c r="P226" s="468"/>
      <c r="Q226" s="468"/>
      <c r="R226" s="468"/>
      <c r="S226" s="468"/>
      <c r="T226" s="468"/>
      <c r="U226" s="468"/>
      <c r="V226" s="468"/>
      <c r="W226" s="468"/>
      <c r="X226" s="468"/>
      <c r="Y226" s="468"/>
      <c r="Z226" s="468"/>
      <c r="AA226" s="468"/>
    </row>
    <row r="227" spans="10:27" x14ac:dyDescent="0.25">
      <c r="J227" s="468"/>
      <c r="K227" s="468"/>
      <c r="L227" s="468"/>
      <c r="M227" s="468"/>
      <c r="N227" s="468"/>
      <c r="O227" s="468"/>
      <c r="P227" s="468"/>
      <c r="Q227" s="468"/>
      <c r="R227" s="468"/>
      <c r="S227" s="468"/>
      <c r="T227" s="468"/>
      <c r="U227" s="468"/>
      <c r="V227" s="468"/>
      <c r="W227" s="468"/>
      <c r="X227" s="468"/>
      <c r="Y227" s="468"/>
      <c r="Z227" s="468"/>
      <c r="AA227" s="468"/>
    </row>
    <row r="228" spans="10:27" x14ac:dyDescent="0.25">
      <c r="J228" s="468"/>
      <c r="K228" s="468"/>
      <c r="L228" s="468"/>
      <c r="M228" s="468"/>
      <c r="N228" s="468"/>
      <c r="O228" s="468"/>
      <c r="P228" s="468"/>
      <c r="Q228" s="468"/>
      <c r="R228" s="468"/>
      <c r="S228" s="468"/>
      <c r="T228" s="468"/>
      <c r="U228" s="468"/>
      <c r="V228" s="468"/>
      <c r="W228" s="468"/>
      <c r="X228" s="468"/>
      <c r="Y228" s="468"/>
      <c r="Z228" s="468"/>
      <c r="AA228" s="468"/>
    </row>
    <row r="229" spans="10:27" x14ac:dyDescent="0.25">
      <c r="J229" s="468"/>
      <c r="K229" s="468"/>
      <c r="L229" s="468"/>
      <c r="M229" s="468"/>
      <c r="N229" s="468"/>
      <c r="O229" s="468"/>
      <c r="P229" s="468"/>
      <c r="Q229" s="468"/>
      <c r="R229" s="468"/>
      <c r="S229" s="468"/>
      <c r="T229" s="468"/>
      <c r="U229" s="468"/>
      <c r="V229" s="468"/>
      <c r="W229" s="468"/>
      <c r="X229" s="468"/>
      <c r="Y229" s="468"/>
      <c r="Z229" s="468"/>
      <c r="AA229" s="468"/>
    </row>
    <row r="230" spans="10:27" x14ac:dyDescent="0.25">
      <c r="J230" s="468"/>
      <c r="K230" s="468"/>
      <c r="L230" s="468"/>
      <c r="M230" s="468"/>
      <c r="N230" s="468"/>
      <c r="O230" s="468"/>
      <c r="P230" s="468"/>
      <c r="Q230" s="468"/>
      <c r="R230" s="468"/>
      <c r="S230" s="468"/>
      <c r="T230" s="468"/>
      <c r="U230" s="468"/>
      <c r="V230" s="468"/>
      <c r="W230" s="468"/>
      <c r="X230" s="468"/>
      <c r="Y230" s="468"/>
      <c r="Z230" s="468"/>
      <c r="AA230" s="468"/>
    </row>
    <row r="231" spans="10:27" x14ac:dyDescent="0.25">
      <c r="J231" s="468"/>
      <c r="K231" s="468"/>
      <c r="L231" s="468"/>
      <c r="M231" s="468"/>
      <c r="N231" s="468"/>
      <c r="O231" s="468"/>
      <c r="P231" s="468"/>
      <c r="Q231" s="468"/>
      <c r="R231" s="468"/>
      <c r="S231" s="468"/>
      <c r="T231" s="468"/>
      <c r="U231" s="468"/>
      <c r="V231" s="468"/>
      <c r="W231" s="468"/>
      <c r="X231" s="468"/>
      <c r="Y231" s="468"/>
      <c r="Z231" s="468"/>
      <c r="AA231" s="468"/>
    </row>
    <row r="232" spans="10:27" x14ac:dyDescent="0.25">
      <c r="J232" s="468"/>
      <c r="K232" s="468"/>
      <c r="L232" s="468"/>
      <c r="M232" s="468"/>
      <c r="N232" s="468"/>
      <c r="O232" s="468"/>
      <c r="P232" s="468"/>
      <c r="Q232" s="468"/>
      <c r="R232" s="468"/>
      <c r="S232" s="468"/>
      <c r="T232" s="468"/>
      <c r="U232" s="468"/>
      <c r="V232" s="468"/>
      <c r="W232" s="468"/>
      <c r="X232" s="468"/>
      <c r="Y232" s="468"/>
      <c r="Z232" s="468"/>
      <c r="AA232" s="468"/>
    </row>
    <row r="233" spans="10:27" x14ac:dyDescent="0.25">
      <c r="J233" s="468"/>
      <c r="K233" s="468"/>
      <c r="L233" s="468"/>
      <c r="M233" s="468"/>
      <c r="N233" s="468"/>
      <c r="O233" s="468"/>
      <c r="P233" s="468"/>
      <c r="Q233" s="468"/>
      <c r="R233" s="468"/>
      <c r="S233" s="468"/>
      <c r="T233" s="468"/>
      <c r="U233" s="468"/>
      <c r="V233" s="468"/>
      <c r="W233" s="468"/>
      <c r="X233" s="468"/>
      <c r="Y233" s="468"/>
      <c r="Z233" s="468"/>
      <c r="AA233" s="468"/>
    </row>
    <row r="234" spans="10:27" x14ac:dyDescent="0.25">
      <c r="J234" s="468"/>
      <c r="K234" s="468"/>
      <c r="L234" s="468"/>
      <c r="M234" s="468"/>
      <c r="N234" s="468"/>
      <c r="O234" s="468"/>
      <c r="P234" s="468"/>
      <c r="Q234" s="468"/>
      <c r="R234" s="468"/>
      <c r="S234" s="468"/>
      <c r="T234" s="468"/>
      <c r="U234" s="468"/>
      <c r="V234" s="468"/>
      <c r="W234" s="468"/>
      <c r="X234" s="468"/>
      <c r="Y234" s="468"/>
      <c r="Z234" s="468"/>
      <c r="AA234" s="468"/>
    </row>
    <row r="235" spans="10:27" x14ac:dyDescent="0.25">
      <c r="J235" s="468"/>
      <c r="K235" s="468"/>
      <c r="L235" s="468"/>
      <c r="M235" s="468"/>
      <c r="N235" s="468"/>
      <c r="O235" s="468"/>
      <c r="P235" s="468"/>
      <c r="Q235" s="468"/>
      <c r="R235" s="468"/>
      <c r="S235" s="468"/>
      <c r="T235" s="468"/>
      <c r="U235" s="468"/>
      <c r="V235" s="468"/>
      <c r="W235" s="468"/>
      <c r="X235" s="468"/>
      <c r="Y235" s="468"/>
      <c r="Z235" s="468"/>
      <c r="AA235" s="468"/>
    </row>
    <row r="236" spans="10:27" x14ac:dyDescent="0.25">
      <c r="J236" s="468"/>
      <c r="K236" s="468"/>
      <c r="L236" s="468"/>
      <c r="M236" s="468"/>
      <c r="N236" s="468"/>
      <c r="O236" s="468"/>
      <c r="P236" s="468"/>
      <c r="Q236" s="468"/>
      <c r="R236" s="468"/>
      <c r="S236" s="468"/>
      <c r="T236" s="468"/>
      <c r="U236" s="468"/>
      <c r="V236" s="468"/>
      <c r="W236" s="468"/>
      <c r="X236" s="468"/>
      <c r="Y236" s="468"/>
      <c r="Z236" s="468"/>
      <c r="AA236" s="468"/>
    </row>
    <row r="237" spans="10:27" x14ac:dyDescent="0.25">
      <c r="J237" s="468"/>
      <c r="K237" s="468"/>
      <c r="L237" s="468"/>
      <c r="M237" s="468"/>
      <c r="N237" s="468"/>
      <c r="O237" s="468"/>
      <c r="P237" s="468"/>
      <c r="Q237" s="468"/>
      <c r="R237" s="468"/>
      <c r="S237" s="468"/>
      <c r="T237" s="468"/>
      <c r="U237" s="468"/>
      <c r="V237" s="468"/>
      <c r="W237" s="468"/>
      <c r="X237" s="468"/>
      <c r="Y237" s="468"/>
      <c r="Z237" s="468"/>
      <c r="AA237" s="468"/>
    </row>
    <row r="238" spans="10:27" x14ac:dyDescent="0.25">
      <c r="J238" s="468"/>
      <c r="K238" s="468"/>
      <c r="L238" s="468"/>
      <c r="M238" s="468"/>
      <c r="N238" s="468"/>
      <c r="O238" s="468"/>
      <c r="P238" s="468"/>
      <c r="Q238" s="468"/>
      <c r="R238" s="468"/>
      <c r="S238" s="468"/>
      <c r="T238" s="468"/>
      <c r="U238" s="468"/>
      <c r="V238" s="468"/>
      <c r="W238" s="468"/>
      <c r="X238" s="468"/>
      <c r="Y238" s="468"/>
      <c r="Z238" s="468"/>
      <c r="AA238" s="468"/>
    </row>
    <row r="239" spans="10:27" x14ac:dyDescent="0.25">
      <c r="J239" s="468"/>
      <c r="K239" s="468"/>
      <c r="L239" s="468"/>
      <c r="M239" s="468"/>
      <c r="N239" s="468"/>
      <c r="O239" s="468"/>
      <c r="P239" s="468"/>
      <c r="Q239" s="468"/>
      <c r="R239" s="468"/>
      <c r="S239" s="468"/>
      <c r="T239" s="468"/>
      <c r="U239" s="468"/>
      <c r="V239" s="468"/>
      <c r="W239" s="468"/>
      <c r="X239" s="468"/>
      <c r="Y239" s="468"/>
      <c r="Z239" s="468"/>
      <c r="AA239" s="468"/>
    </row>
    <row r="240" spans="10:27" x14ac:dyDescent="0.25">
      <c r="J240" s="468"/>
      <c r="K240" s="468"/>
      <c r="L240" s="468"/>
      <c r="M240" s="468"/>
      <c r="N240" s="468"/>
      <c r="O240" s="468"/>
      <c r="P240" s="468"/>
      <c r="Q240" s="468"/>
      <c r="R240" s="468"/>
      <c r="S240" s="468"/>
      <c r="T240" s="468"/>
      <c r="U240" s="468"/>
      <c r="V240" s="468"/>
      <c r="W240" s="468"/>
      <c r="X240" s="468"/>
      <c r="Y240" s="468"/>
      <c r="Z240" s="468"/>
      <c r="AA240" s="468"/>
    </row>
    <row r="241" spans="10:27" x14ac:dyDescent="0.25">
      <c r="J241" s="468"/>
      <c r="K241" s="468"/>
      <c r="L241" s="468"/>
      <c r="M241" s="468"/>
      <c r="N241" s="468"/>
      <c r="O241" s="468"/>
      <c r="P241" s="468"/>
      <c r="Q241" s="468"/>
      <c r="R241" s="468"/>
      <c r="S241" s="468"/>
      <c r="T241" s="468"/>
      <c r="U241" s="468"/>
      <c r="V241" s="468"/>
      <c r="W241" s="468"/>
      <c r="X241" s="468"/>
      <c r="Y241" s="468"/>
      <c r="Z241" s="468"/>
      <c r="AA241" s="468"/>
    </row>
    <row r="242" spans="10:27" x14ac:dyDescent="0.25">
      <c r="J242" s="468"/>
      <c r="K242" s="468"/>
      <c r="L242" s="468"/>
      <c r="M242" s="468"/>
      <c r="N242" s="468"/>
      <c r="O242" s="468"/>
      <c r="P242" s="468"/>
      <c r="Q242" s="468"/>
      <c r="R242" s="468"/>
      <c r="S242" s="468"/>
      <c r="T242" s="468"/>
      <c r="U242" s="468"/>
      <c r="V242" s="468"/>
      <c r="W242" s="468"/>
      <c r="X242" s="468"/>
      <c r="Y242" s="468"/>
      <c r="Z242" s="468"/>
      <c r="AA242" s="468"/>
    </row>
    <row r="243" spans="10:27" x14ac:dyDescent="0.25">
      <c r="J243" s="468"/>
      <c r="K243" s="468"/>
      <c r="L243" s="468"/>
      <c r="M243" s="468"/>
      <c r="N243" s="468"/>
      <c r="O243" s="468"/>
      <c r="P243" s="468"/>
      <c r="Q243" s="468"/>
      <c r="R243" s="468"/>
      <c r="S243" s="468"/>
      <c r="T243" s="468"/>
      <c r="U243" s="468"/>
      <c r="V243" s="468"/>
      <c r="W243" s="468"/>
      <c r="X243" s="468"/>
      <c r="Y243" s="468"/>
      <c r="Z243" s="468"/>
      <c r="AA243" s="468"/>
    </row>
    <row r="244" spans="10:27" x14ac:dyDescent="0.25">
      <c r="J244" s="468"/>
      <c r="K244" s="468"/>
      <c r="L244" s="468"/>
      <c r="M244" s="468"/>
      <c r="N244" s="468"/>
      <c r="O244" s="468"/>
      <c r="P244" s="468"/>
      <c r="Q244" s="468"/>
      <c r="R244" s="468"/>
      <c r="S244" s="468"/>
      <c r="T244" s="468"/>
      <c r="U244" s="468"/>
      <c r="V244" s="468"/>
      <c r="W244" s="468"/>
      <c r="X244" s="468"/>
      <c r="Y244" s="468"/>
      <c r="Z244" s="468"/>
      <c r="AA244" s="468"/>
    </row>
    <row r="245" spans="10:27" x14ac:dyDescent="0.25">
      <c r="J245" s="468"/>
      <c r="K245" s="468"/>
      <c r="L245" s="468"/>
      <c r="M245" s="468"/>
      <c r="N245" s="468"/>
      <c r="O245" s="468"/>
      <c r="P245" s="468"/>
      <c r="Q245" s="468"/>
      <c r="R245" s="468"/>
      <c r="S245" s="468"/>
      <c r="T245" s="468"/>
      <c r="U245" s="468"/>
      <c r="V245" s="468"/>
      <c r="W245" s="468"/>
      <c r="X245" s="468"/>
      <c r="Y245" s="468"/>
      <c r="Z245" s="468"/>
      <c r="AA245" s="468"/>
    </row>
    <row r="246" spans="10:27" x14ac:dyDescent="0.25">
      <c r="J246" s="468"/>
      <c r="K246" s="468"/>
      <c r="L246" s="468"/>
      <c r="M246" s="468"/>
      <c r="N246" s="468"/>
      <c r="O246" s="468"/>
      <c r="P246" s="468"/>
      <c r="Q246" s="468"/>
      <c r="R246" s="468"/>
      <c r="S246" s="468"/>
      <c r="T246" s="468"/>
      <c r="U246" s="468"/>
      <c r="V246" s="468"/>
      <c r="W246" s="468"/>
      <c r="X246" s="468"/>
      <c r="Y246" s="468"/>
      <c r="Z246" s="468"/>
      <c r="AA246" s="468"/>
    </row>
    <row r="247" spans="10:27" x14ac:dyDescent="0.25">
      <c r="J247" s="468"/>
      <c r="K247" s="468"/>
      <c r="L247" s="468"/>
      <c r="M247" s="468"/>
      <c r="N247" s="468"/>
      <c r="O247" s="468"/>
      <c r="P247" s="468"/>
      <c r="Q247" s="468"/>
      <c r="R247" s="468"/>
      <c r="S247" s="468"/>
      <c r="T247" s="468"/>
      <c r="U247" s="468"/>
      <c r="V247" s="468"/>
      <c r="W247" s="468"/>
      <c r="X247" s="468"/>
      <c r="Y247" s="468"/>
      <c r="Z247" s="468"/>
      <c r="AA247" s="468"/>
    </row>
    <row r="248" spans="10:27" x14ac:dyDescent="0.25">
      <c r="J248" s="468"/>
      <c r="K248" s="468"/>
      <c r="L248" s="468"/>
      <c r="M248" s="468"/>
      <c r="N248" s="468"/>
      <c r="O248" s="468"/>
      <c r="P248" s="468"/>
      <c r="Q248" s="468"/>
      <c r="R248" s="468"/>
      <c r="S248" s="468"/>
      <c r="T248" s="468"/>
      <c r="U248" s="468"/>
      <c r="V248" s="468"/>
      <c r="W248" s="468"/>
      <c r="X248" s="468"/>
      <c r="Y248" s="468"/>
      <c r="Z248" s="468"/>
      <c r="AA248" s="468"/>
    </row>
    <row r="249" spans="10:27" x14ac:dyDescent="0.25">
      <c r="J249" s="468"/>
      <c r="K249" s="468"/>
      <c r="L249" s="468"/>
      <c r="M249" s="468"/>
      <c r="N249" s="468"/>
      <c r="O249" s="468"/>
      <c r="P249" s="468"/>
      <c r="Q249" s="468"/>
      <c r="R249" s="468"/>
      <c r="S249" s="468"/>
      <c r="T249" s="468"/>
      <c r="U249" s="468"/>
      <c r="V249" s="468"/>
      <c r="W249" s="468"/>
      <c r="X249" s="468"/>
      <c r="Y249" s="468"/>
      <c r="Z249" s="468"/>
      <c r="AA249" s="468"/>
    </row>
    <row r="250" spans="10:27" x14ac:dyDescent="0.25">
      <c r="J250" s="468"/>
      <c r="K250" s="468"/>
      <c r="L250" s="468"/>
      <c r="M250" s="468"/>
      <c r="N250" s="468"/>
      <c r="O250" s="468"/>
      <c r="P250" s="468"/>
      <c r="Q250" s="468"/>
      <c r="R250" s="468"/>
      <c r="S250" s="468"/>
      <c r="T250" s="468"/>
      <c r="U250" s="468"/>
      <c r="V250" s="468"/>
      <c r="W250" s="468"/>
      <c r="X250" s="468"/>
      <c r="Y250" s="468"/>
      <c r="Z250" s="468"/>
      <c r="AA250" s="468"/>
    </row>
    <row r="251" spans="10:27" x14ac:dyDescent="0.25">
      <c r="J251" s="468"/>
      <c r="K251" s="468"/>
      <c r="L251" s="468"/>
      <c r="M251" s="468"/>
      <c r="N251" s="468"/>
      <c r="O251" s="468"/>
      <c r="P251" s="468"/>
      <c r="Q251" s="468"/>
      <c r="R251" s="468"/>
      <c r="S251" s="468"/>
      <c r="T251" s="468"/>
      <c r="U251" s="468"/>
      <c r="V251" s="468"/>
      <c r="W251" s="468"/>
      <c r="X251" s="468"/>
      <c r="Y251" s="468"/>
      <c r="Z251" s="468"/>
      <c r="AA251" s="468"/>
    </row>
    <row r="252" spans="10:27" x14ac:dyDescent="0.25">
      <c r="J252" s="468"/>
      <c r="K252" s="468"/>
      <c r="L252" s="468"/>
      <c r="M252" s="468"/>
      <c r="N252" s="468"/>
      <c r="O252" s="468"/>
      <c r="P252" s="468"/>
      <c r="Q252" s="468"/>
      <c r="R252" s="468"/>
      <c r="S252" s="468"/>
      <c r="T252" s="468"/>
      <c r="U252" s="468"/>
      <c r="V252" s="468"/>
      <c r="W252" s="468"/>
      <c r="X252" s="468"/>
      <c r="Y252" s="468"/>
      <c r="Z252" s="468"/>
      <c r="AA252" s="468"/>
    </row>
    <row r="253" spans="10:27" x14ac:dyDescent="0.25">
      <c r="J253" s="468"/>
      <c r="K253" s="468"/>
      <c r="L253" s="468"/>
      <c r="M253" s="468"/>
      <c r="N253" s="468"/>
      <c r="O253" s="468"/>
      <c r="P253" s="468"/>
      <c r="Q253" s="468"/>
      <c r="R253" s="468"/>
      <c r="S253" s="468"/>
      <c r="T253" s="468"/>
      <c r="U253" s="468"/>
      <c r="V253" s="468"/>
      <c r="W253" s="468"/>
      <c r="X253" s="468"/>
      <c r="Y253" s="468"/>
      <c r="Z253" s="468"/>
      <c r="AA253" s="468"/>
    </row>
    <row r="254" spans="10:27" x14ac:dyDescent="0.25">
      <c r="J254" s="468"/>
      <c r="K254" s="468"/>
      <c r="L254" s="468"/>
      <c r="M254" s="468"/>
      <c r="N254" s="468"/>
      <c r="O254" s="468"/>
      <c r="P254" s="468"/>
      <c r="Q254" s="468"/>
      <c r="R254" s="468"/>
      <c r="S254" s="468"/>
      <c r="T254" s="468"/>
      <c r="U254" s="468"/>
      <c r="V254" s="468"/>
      <c r="W254" s="468"/>
      <c r="X254" s="468"/>
      <c r="Y254" s="468"/>
      <c r="Z254" s="468"/>
      <c r="AA254" s="468"/>
    </row>
    <row r="255" spans="10:27" x14ac:dyDescent="0.25">
      <c r="J255" s="468"/>
      <c r="K255" s="468"/>
      <c r="L255" s="468"/>
      <c r="M255" s="468"/>
      <c r="N255" s="468"/>
      <c r="O255" s="468"/>
      <c r="P255" s="468"/>
      <c r="Q255" s="468"/>
      <c r="R255" s="468"/>
      <c r="S255" s="468"/>
      <c r="T255" s="468"/>
      <c r="U255" s="468"/>
      <c r="V255" s="468"/>
      <c r="W255" s="468"/>
      <c r="X255" s="468"/>
      <c r="Y255" s="468"/>
      <c r="Z255" s="468"/>
      <c r="AA255" s="468"/>
    </row>
    <row r="256" spans="10:27" x14ac:dyDescent="0.25">
      <c r="J256" s="468"/>
      <c r="K256" s="468"/>
      <c r="L256" s="468"/>
      <c r="M256" s="468"/>
      <c r="N256" s="468"/>
      <c r="O256" s="468"/>
      <c r="P256" s="468"/>
      <c r="Q256" s="468"/>
      <c r="R256" s="468"/>
      <c r="S256" s="468"/>
      <c r="T256" s="468"/>
      <c r="U256" s="468"/>
      <c r="V256" s="468"/>
      <c r="W256" s="468"/>
      <c r="X256" s="468"/>
      <c r="Y256" s="468"/>
      <c r="Z256" s="468"/>
      <c r="AA256" s="468"/>
    </row>
    <row r="257" spans="10:27" x14ac:dyDescent="0.25">
      <c r="J257" s="468"/>
      <c r="K257" s="468"/>
      <c r="L257" s="468"/>
      <c r="M257" s="468"/>
      <c r="N257" s="468"/>
      <c r="O257" s="468"/>
      <c r="P257" s="468"/>
      <c r="Q257" s="468"/>
      <c r="R257" s="468"/>
      <c r="S257" s="468"/>
      <c r="T257" s="468"/>
      <c r="U257" s="468"/>
      <c r="V257" s="468"/>
      <c r="W257" s="468"/>
      <c r="X257" s="468"/>
      <c r="Y257" s="468"/>
      <c r="Z257" s="468"/>
      <c r="AA257" s="468"/>
    </row>
    <row r="258" spans="10:27" x14ac:dyDescent="0.25">
      <c r="J258" s="468"/>
      <c r="K258" s="468"/>
      <c r="L258" s="468"/>
      <c r="M258" s="468"/>
      <c r="N258" s="468"/>
      <c r="O258" s="468"/>
      <c r="P258" s="468"/>
      <c r="Q258" s="468"/>
      <c r="R258" s="468"/>
      <c r="S258" s="468"/>
      <c r="T258" s="468"/>
      <c r="U258" s="468"/>
      <c r="V258" s="468"/>
      <c r="W258" s="468"/>
      <c r="X258" s="468"/>
      <c r="Y258" s="468"/>
      <c r="Z258" s="468"/>
      <c r="AA258" s="468"/>
    </row>
    <row r="259" spans="10:27" x14ac:dyDescent="0.25">
      <c r="J259" s="468"/>
      <c r="K259" s="468"/>
      <c r="L259" s="468"/>
      <c r="M259" s="468"/>
      <c r="N259" s="468"/>
      <c r="O259" s="468"/>
      <c r="P259" s="468"/>
      <c r="Q259" s="468"/>
      <c r="R259" s="468"/>
      <c r="S259" s="468"/>
      <c r="T259" s="468"/>
      <c r="U259" s="468"/>
      <c r="V259" s="468"/>
      <c r="W259" s="468"/>
      <c r="X259" s="468"/>
      <c r="Y259" s="468"/>
      <c r="Z259" s="468"/>
      <c r="AA259" s="468"/>
    </row>
    <row r="260" spans="10:27" x14ac:dyDescent="0.25">
      <c r="J260" s="468"/>
      <c r="K260" s="468"/>
      <c r="L260" s="468"/>
      <c r="M260" s="468"/>
      <c r="N260" s="468"/>
      <c r="O260" s="468"/>
      <c r="P260" s="468"/>
      <c r="Q260" s="468"/>
      <c r="R260" s="468"/>
      <c r="S260" s="468"/>
      <c r="T260" s="468"/>
      <c r="U260" s="468"/>
      <c r="V260" s="468"/>
      <c r="W260" s="468"/>
      <c r="X260" s="468"/>
      <c r="Y260" s="468"/>
      <c r="Z260" s="468"/>
      <c r="AA260" s="468"/>
    </row>
    <row r="261" spans="10:27" x14ac:dyDescent="0.25">
      <c r="J261" s="468"/>
      <c r="K261" s="468"/>
      <c r="L261" s="468"/>
      <c r="M261" s="468"/>
      <c r="N261" s="468"/>
      <c r="O261" s="468"/>
      <c r="P261" s="468"/>
      <c r="Q261" s="468"/>
      <c r="R261" s="468"/>
      <c r="S261" s="468"/>
      <c r="T261" s="468"/>
      <c r="U261" s="468"/>
      <c r="V261" s="468"/>
      <c r="W261" s="468"/>
      <c r="X261" s="468"/>
      <c r="Y261" s="468"/>
      <c r="Z261" s="468"/>
      <c r="AA261" s="468"/>
    </row>
    <row r="262" spans="10:27" x14ac:dyDescent="0.25">
      <c r="J262" s="468"/>
      <c r="K262" s="468"/>
      <c r="L262" s="468"/>
      <c r="M262" s="468"/>
      <c r="N262" s="468"/>
      <c r="O262" s="468"/>
      <c r="P262" s="468"/>
      <c r="Q262" s="468"/>
      <c r="R262" s="468"/>
      <c r="S262" s="468"/>
      <c r="T262" s="468"/>
      <c r="U262" s="468"/>
      <c r="V262" s="468"/>
      <c r="W262" s="468"/>
      <c r="X262" s="468"/>
      <c r="Y262" s="468"/>
      <c r="Z262" s="468"/>
      <c r="AA262" s="468"/>
    </row>
    <row r="263" spans="10:27" x14ac:dyDescent="0.25">
      <c r="J263" s="468"/>
      <c r="K263" s="468"/>
      <c r="L263" s="468"/>
      <c r="M263" s="468"/>
      <c r="N263" s="468"/>
      <c r="O263" s="468"/>
      <c r="P263" s="468"/>
      <c r="Q263" s="468"/>
      <c r="R263" s="468"/>
      <c r="S263" s="468"/>
      <c r="T263" s="468"/>
      <c r="U263" s="468"/>
      <c r="V263" s="468"/>
      <c r="W263" s="468"/>
      <c r="X263" s="468"/>
      <c r="Y263" s="468"/>
      <c r="Z263" s="468"/>
      <c r="AA263" s="468"/>
    </row>
    <row r="264" spans="10:27" x14ac:dyDescent="0.25">
      <c r="J264" s="468"/>
      <c r="K264" s="468"/>
      <c r="L264" s="468"/>
      <c r="M264" s="468"/>
      <c r="N264" s="468"/>
      <c r="O264" s="468"/>
      <c r="P264" s="468"/>
      <c r="Q264" s="468"/>
      <c r="R264" s="468"/>
      <c r="S264" s="468"/>
      <c r="T264" s="468"/>
      <c r="U264" s="468"/>
      <c r="V264" s="468"/>
      <c r="W264" s="468"/>
      <c r="X264" s="468"/>
      <c r="Y264" s="468"/>
      <c r="Z264" s="468"/>
      <c r="AA264" s="468"/>
    </row>
    <row r="265" spans="10:27" x14ac:dyDescent="0.25">
      <c r="J265" s="468"/>
      <c r="K265" s="468"/>
      <c r="L265" s="468"/>
      <c r="M265" s="468"/>
      <c r="N265" s="468"/>
      <c r="O265" s="468"/>
      <c r="P265" s="468"/>
      <c r="Q265" s="468"/>
      <c r="R265" s="468"/>
      <c r="S265" s="468"/>
      <c r="T265" s="468"/>
      <c r="U265" s="468"/>
      <c r="V265" s="468"/>
      <c r="W265" s="468"/>
      <c r="X265" s="468"/>
      <c r="Y265" s="468"/>
      <c r="Z265" s="468"/>
      <c r="AA265" s="468"/>
    </row>
    <row r="266" spans="10:27" x14ac:dyDescent="0.25">
      <c r="J266" s="468"/>
      <c r="K266" s="468"/>
      <c r="L266" s="468"/>
      <c r="M266" s="468"/>
      <c r="N266" s="468"/>
      <c r="O266" s="468"/>
      <c r="P266" s="468"/>
      <c r="Q266" s="468"/>
      <c r="R266" s="468"/>
      <c r="S266" s="468"/>
      <c r="T266" s="468"/>
      <c r="U266" s="468"/>
      <c r="V266" s="468"/>
      <c r="W266" s="468"/>
      <c r="X266" s="468"/>
      <c r="Y266" s="468"/>
      <c r="Z266" s="468"/>
      <c r="AA266" s="468"/>
    </row>
    <row r="267" spans="10:27" x14ac:dyDescent="0.25">
      <c r="J267" s="468"/>
      <c r="K267" s="468"/>
      <c r="L267" s="468"/>
      <c r="M267" s="468"/>
      <c r="N267" s="468"/>
      <c r="O267" s="468"/>
      <c r="P267" s="468"/>
      <c r="Q267" s="468"/>
      <c r="R267" s="468"/>
      <c r="S267" s="468"/>
      <c r="T267" s="468"/>
      <c r="U267" s="468"/>
      <c r="V267" s="468"/>
      <c r="W267" s="468"/>
      <c r="X267" s="468"/>
      <c r="Y267" s="468"/>
      <c r="Z267" s="468"/>
      <c r="AA267" s="468"/>
    </row>
    <row r="268" spans="10:27" x14ac:dyDescent="0.25">
      <c r="J268" s="468"/>
      <c r="K268" s="468"/>
      <c r="L268" s="468"/>
      <c r="M268" s="468"/>
      <c r="N268" s="468"/>
      <c r="O268" s="468"/>
      <c r="P268" s="468"/>
      <c r="Q268" s="468"/>
      <c r="R268" s="468"/>
      <c r="S268" s="468"/>
      <c r="T268" s="468"/>
      <c r="U268" s="468"/>
      <c r="V268" s="468"/>
      <c r="W268" s="468"/>
      <c r="X268" s="468"/>
      <c r="Y268" s="468"/>
      <c r="Z268" s="468"/>
      <c r="AA268" s="468"/>
    </row>
    <row r="269" spans="10:27" x14ac:dyDescent="0.25">
      <c r="J269" s="468"/>
      <c r="K269" s="468"/>
      <c r="L269" s="468"/>
      <c r="M269" s="468"/>
      <c r="N269" s="468"/>
      <c r="O269" s="468"/>
      <c r="P269" s="468"/>
      <c r="Q269" s="468"/>
      <c r="R269" s="468"/>
      <c r="S269" s="468"/>
      <c r="T269" s="468"/>
      <c r="U269" s="468"/>
      <c r="V269" s="468"/>
      <c r="W269" s="468"/>
      <c r="X269" s="468"/>
      <c r="Y269" s="468"/>
      <c r="Z269" s="468"/>
      <c r="AA269" s="468"/>
    </row>
    <row r="270" spans="10:27" x14ac:dyDescent="0.25">
      <c r="J270" s="468"/>
      <c r="K270" s="468"/>
      <c r="L270" s="468"/>
      <c r="M270" s="468"/>
      <c r="N270" s="468"/>
      <c r="O270" s="468"/>
      <c r="P270" s="468"/>
      <c r="Q270" s="468"/>
      <c r="R270" s="468"/>
      <c r="S270" s="468"/>
      <c r="T270" s="468"/>
      <c r="U270" s="468"/>
      <c r="V270" s="468"/>
      <c r="W270" s="468"/>
      <c r="X270" s="468"/>
      <c r="Y270" s="468"/>
      <c r="Z270" s="468"/>
      <c r="AA270" s="468"/>
    </row>
    <row r="271" spans="10:27" x14ac:dyDescent="0.25">
      <c r="J271" s="468"/>
      <c r="K271" s="468"/>
      <c r="L271" s="468"/>
      <c r="M271" s="468"/>
      <c r="N271" s="468"/>
      <c r="O271" s="468"/>
      <c r="P271" s="468"/>
      <c r="Q271" s="468"/>
      <c r="R271" s="468"/>
      <c r="S271" s="468"/>
      <c r="T271" s="468"/>
      <c r="U271" s="468"/>
      <c r="V271" s="468"/>
      <c r="W271" s="468"/>
      <c r="X271" s="468"/>
      <c r="Y271" s="468"/>
      <c r="Z271" s="468"/>
      <c r="AA271" s="468"/>
    </row>
    <row r="272" spans="10:27" x14ac:dyDescent="0.25">
      <c r="J272" s="468"/>
      <c r="K272" s="468"/>
      <c r="L272" s="468"/>
      <c r="M272" s="468"/>
      <c r="N272" s="468"/>
      <c r="O272" s="468"/>
      <c r="P272" s="468"/>
      <c r="Q272" s="468"/>
      <c r="R272" s="468"/>
      <c r="S272" s="468"/>
      <c r="T272" s="468"/>
      <c r="U272" s="468"/>
      <c r="V272" s="468"/>
      <c r="W272" s="468"/>
      <c r="X272" s="468"/>
      <c r="Y272" s="468"/>
      <c r="Z272" s="468"/>
      <c r="AA272" s="468"/>
    </row>
    <row r="273" spans="10:27" x14ac:dyDescent="0.25">
      <c r="J273" s="468"/>
      <c r="K273" s="468"/>
      <c r="L273" s="468"/>
      <c r="M273" s="468"/>
      <c r="N273" s="468"/>
      <c r="O273" s="468"/>
      <c r="P273" s="468"/>
      <c r="Q273" s="468"/>
      <c r="R273" s="468"/>
      <c r="S273" s="468"/>
      <c r="T273" s="468"/>
      <c r="U273" s="468"/>
      <c r="V273" s="468"/>
      <c r="W273" s="468"/>
      <c r="X273" s="468"/>
      <c r="Y273" s="468"/>
      <c r="Z273" s="468"/>
      <c r="AA273" s="468"/>
    </row>
    <row r="274" spans="10:27" x14ac:dyDescent="0.25">
      <c r="J274" s="468"/>
      <c r="K274" s="468"/>
      <c r="L274" s="468"/>
      <c r="M274" s="468"/>
      <c r="N274" s="468"/>
      <c r="O274" s="468"/>
      <c r="P274" s="468"/>
      <c r="Q274" s="468"/>
      <c r="R274" s="468"/>
      <c r="S274" s="468"/>
      <c r="T274" s="468"/>
      <c r="U274" s="468"/>
      <c r="V274" s="468"/>
      <c r="W274" s="468"/>
      <c r="X274" s="468"/>
      <c r="Y274" s="468"/>
      <c r="Z274" s="468"/>
      <c r="AA274" s="468"/>
    </row>
    <row r="275" spans="10:27" x14ac:dyDescent="0.25">
      <c r="J275" s="468"/>
      <c r="K275" s="468"/>
      <c r="L275" s="468"/>
      <c r="M275" s="468"/>
      <c r="N275" s="468"/>
      <c r="O275" s="468"/>
      <c r="P275" s="468"/>
      <c r="Q275" s="468"/>
      <c r="R275" s="468"/>
      <c r="S275" s="468"/>
      <c r="T275" s="468"/>
      <c r="U275" s="468"/>
      <c r="V275" s="468"/>
      <c r="W275" s="468"/>
      <c r="X275" s="468"/>
      <c r="Y275" s="468"/>
      <c r="Z275" s="468"/>
      <c r="AA275" s="468"/>
    </row>
    <row r="276" spans="10:27" x14ac:dyDescent="0.25">
      <c r="J276" s="468"/>
      <c r="K276" s="468"/>
      <c r="L276" s="468"/>
      <c r="M276" s="468"/>
      <c r="N276" s="468"/>
      <c r="O276" s="468"/>
      <c r="P276" s="468"/>
      <c r="Q276" s="468"/>
      <c r="R276" s="468"/>
      <c r="S276" s="468"/>
      <c r="T276" s="468"/>
      <c r="U276" s="468"/>
      <c r="V276" s="468"/>
      <c r="W276" s="468"/>
      <c r="X276" s="468"/>
      <c r="Y276" s="468"/>
      <c r="Z276" s="468"/>
      <c r="AA276" s="468"/>
    </row>
    <row r="277" spans="10:27" x14ac:dyDescent="0.25">
      <c r="J277" s="468"/>
      <c r="K277" s="468"/>
      <c r="L277" s="468"/>
      <c r="M277" s="468"/>
      <c r="N277" s="468"/>
      <c r="O277" s="468"/>
      <c r="P277" s="468"/>
      <c r="Q277" s="468"/>
      <c r="R277" s="468"/>
      <c r="S277" s="468"/>
      <c r="T277" s="468"/>
      <c r="U277" s="468"/>
      <c r="V277" s="468"/>
      <c r="W277" s="468"/>
      <c r="X277" s="468"/>
      <c r="Y277" s="468"/>
      <c r="Z277" s="468"/>
      <c r="AA277" s="468"/>
    </row>
    <row r="278" spans="10:27" x14ac:dyDescent="0.25">
      <c r="J278" s="468"/>
      <c r="K278" s="468"/>
      <c r="L278" s="468"/>
      <c r="M278" s="468"/>
      <c r="N278" s="468"/>
      <c r="O278" s="468"/>
      <c r="P278" s="468"/>
      <c r="Q278" s="468"/>
      <c r="R278" s="468"/>
      <c r="S278" s="468"/>
      <c r="T278" s="468"/>
      <c r="U278" s="468"/>
      <c r="V278" s="468"/>
      <c r="W278" s="468"/>
      <c r="X278" s="468"/>
      <c r="Y278" s="468"/>
      <c r="Z278" s="468"/>
      <c r="AA278" s="468"/>
    </row>
    <row r="279" spans="10:27" x14ac:dyDescent="0.25">
      <c r="J279" s="468"/>
      <c r="K279" s="468"/>
      <c r="L279" s="468"/>
      <c r="M279" s="468"/>
      <c r="N279" s="468"/>
      <c r="O279" s="468"/>
      <c r="P279" s="468"/>
      <c r="Q279" s="468"/>
      <c r="R279" s="468"/>
      <c r="S279" s="468"/>
      <c r="T279" s="468"/>
      <c r="U279" s="468"/>
      <c r="V279" s="468"/>
      <c r="W279" s="468"/>
      <c r="X279" s="468"/>
      <c r="Y279" s="468"/>
      <c r="Z279" s="468"/>
      <c r="AA279" s="468"/>
    </row>
    <row r="280" spans="10:27" x14ac:dyDescent="0.25">
      <c r="J280" s="468"/>
      <c r="K280" s="468"/>
      <c r="L280" s="468"/>
      <c r="M280" s="468"/>
      <c r="N280" s="468"/>
      <c r="O280" s="468"/>
      <c r="P280" s="468"/>
      <c r="Q280" s="468"/>
      <c r="R280" s="468"/>
      <c r="S280" s="468"/>
      <c r="T280" s="468"/>
      <c r="U280" s="468"/>
      <c r="V280" s="468"/>
      <c r="W280" s="468"/>
      <c r="X280" s="468"/>
      <c r="Y280" s="468"/>
      <c r="Z280" s="468"/>
      <c r="AA280" s="468"/>
    </row>
    <row r="281" spans="10:27" x14ac:dyDescent="0.25">
      <c r="J281" s="468"/>
      <c r="K281" s="468"/>
      <c r="L281" s="468"/>
      <c r="M281" s="468"/>
      <c r="N281" s="468"/>
      <c r="O281" s="468"/>
      <c r="P281" s="468"/>
      <c r="Q281" s="468"/>
      <c r="R281" s="468"/>
      <c r="S281" s="468"/>
      <c r="T281" s="468"/>
      <c r="U281" s="468"/>
      <c r="V281" s="468"/>
      <c r="W281" s="468"/>
      <c r="X281" s="468"/>
      <c r="Y281" s="468"/>
      <c r="Z281" s="468"/>
      <c r="AA281" s="468"/>
    </row>
    <row r="282" spans="10:27" x14ac:dyDescent="0.25">
      <c r="J282" s="468"/>
      <c r="K282" s="468"/>
      <c r="L282" s="468"/>
      <c r="M282" s="468"/>
      <c r="N282" s="468"/>
      <c r="O282" s="468"/>
      <c r="P282" s="468"/>
      <c r="Q282" s="468"/>
      <c r="R282" s="468"/>
      <c r="S282" s="468"/>
      <c r="T282" s="468"/>
      <c r="U282" s="468"/>
      <c r="V282" s="468"/>
      <c r="W282" s="468"/>
      <c r="X282" s="468"/>
      <c r="Y282" s="468"/>
      <c r="Z282" s="468"/>
      <c r="AA282" s="468"/>
    </row>
    <row r="283" spans="10:27" x14ac:dyDescent="0.25">
      <c r="J283" s="468"/>
      <c r="K283" s="468"/>
      <c r="L283" s="468"/>
      <c r="M283" s="468"/>
      <c r="N283" s="468"/>
      <c r="O283" s="468"/>
      <c r="P283" s="468"/>
      <c r="Q283" s="468"/>
      <c r="R283" s="468"/>
      <c r="S283" s="468"/>
      <c r="T283" s="468"/>
      <c r="U283" s="468"/>
      <c r="V283" s="468"/>
      <c r="W283" s="468"/>
      <c r="X283" s="468"/>
      <c r="Y283" s="468"/>
      <c r="Z283" s="468"/>
      <c r="AA283" s="468"/>
    </row>
    <row r="284" spans="10:27" x14ac:dyDescent="0.25">
      <c r="J284" s="468"/>
      <c r="K284" s="468"/>
      <c r="L284" s="468"/>
      <c r="M284" s="468"/>
      <c r="N284" s="468"/>
      <c r="O284" s="468"/>
      <c r="P284" s="468"/>
      <c r="Q284" s="468"/>
      <c r="R284" s="468"/>
      <c r="S284" s="468"/>
      <c r="T284" s="468"/>
      <c r="U284" s="468"/>
      <c r="V284" s="468"/>
      <c r="W284" s="468"/>
      <c r="X284" s="468"/>
      <c r="Y284" s="468"/>
      <c r="Z284" s="468"/>
      <c r="AA284" s="468"/>
    </row>
    <row r="285" spans="10:27" x14ac:dyDescent="0.25">
      <c r="J285" s="468"/>
      <c r="K285" s="468"/>
      <c r="L285" s="468"/>
      <c r="M285" s="468"/>
      <c r="N285" s="468"/>
      <c r="O285" s="468"/>
      <c r="P285" s="468"/>
      <c r="Q285" s="468"/>
      <c r="R285" s="468"/>
      <c r="S285" s="468"/>
      <c r="T285" s="468"/>
      <c r="U285" s="468"/>
      <c r="V285" s="468"/>
      <c r="W285" s="468"/>
      <c r="X285" s="468"/>
      <c r="Y285" s="468"/>
      <c r="Z285" s="468"/>
      <c r="AA285" s="468"/>
    </row>
    <row r="286" spans="10:27" x14ac:dyDescent="0.25">
      <c r="J286" s="468"/>
      <c r="K286" s="468"/>
      <c r="L286" s="468"/>
      <c r="M286" s="468"/>
      <c r="N286" s="468"/>
      <c r="O286" s="468"/>
      <c r="P286" s="468"/>
      <c r="Q286" s="468"/>
      <c r="R286" s="468"/>
      <c r="S286" s="468"/>
      <c r="T286" s="468"/>
      <c r="U286" s="468"/>
      <c r="V286" s="468"/>
      <c r="W286" s="468"/>
      <c r="X286" s="468"/>
      <c r="Y286" s="468"/>
      <c r="Z286" s="468"/>
      <c r="AA286" s="468"/>
    </row>
    <row r="287" spans="10:27" x14ac:dyDescent="0.25">
      <c r="J287" s="468"/>
      <c r="K287" s="468"/>
      <c r="L287" s="468"/>
      <c r="M287" s="468"/>
      <c r="N287" s="468"/>
      <c r="O287" s="468"/>
      <c r="P287" s="468"/>
      <c r="Q287" s="468"/>
      <c r="R287" s="468"/>
      <c r="S287" s="468"/>
      <c r="T287" s="468"/>
      <c r="U287" s="468"/>
      <c r="V287" s="468"/>
      <c r="W287" s="468"/>
      <c r="X287" s="468"/>
      <c r="Y287" s="468"/>
      <c r="Z287" s="468"/>
      <c r="AA287" s="468"/>
    </row>
    <row r="288" spans="10:27" x14ac:dyDescent="0.25">
      <c r="J288" s="468"/>
      <c r="K288" s="468"/>
      <c r="L288" s="468"/>
      <c r="M288" s="468"/>
      <c r="N288" s="468"/>
      <c r="O288" s="468"/>
      <c r="P288" s="468"/>
      <c r="Q288" s="468"/>
      <c r="R288" s="468"/>
      <c r="S288" s="468"/>
      <c r="T288" s="468"/>
      <c r="U288" s="468"/>
      <c r="V288" s="468"/>
      <c r="W288" s="468"/>
      <c r="X288" s="468"/>
      <c r="Y288" s="468"/>
      <c r="Z288" s="468"/>
      <c r="AA288" s="468"/>
    </row>
    <row r="289" spans="10:27" x14ac:dyDescent="0.25">
      <c r="J289" s="468"/>
      <c r="K289" s="468"/>
      <c r="L289" s="468"/>
      <c r="M289" s="468"/>
      <c r="N289" s="468"/>
      <c r="O289" s="468"/>
      <c r="P289" s="468"/>
      <c r="Q289" s="468"/>
      <c r="R289" s="468"/>
      <c r="S289" s="468"/>
      <c r="T289" s="468"/>
      <c r="U289" s="468"/>
      <c r="V289" s="468"/>
      <c r="W289" s="468"/>
      <c r="X289" s="468"/>
      <c r="Y289" s="468"/>
      <c r="Z289" s="468"/>
      <c r="AA289" s="468"/>
    </row>
    <row r="290" spans="10:27" x14ac:dyDescent="0.25">
      <c r="J290" s="468"/>
      <c r="K290" s="468"/>
      <c r="L290" s="468"/>
      <c r="M290" s="468"/>
      <c r="N290" s="468"/>
      <c r="O290" s="468"/>
      <c r="P290" s="468"/>
      <c r="Q290" s="468"/>
      <c r="R290" s="468"/>
      <c r="S290" s="468"/>
      <c r="T290" s="468"/>
      <c r="U290" s="468"/>
      <c r="V290" s="468"/>
      <c r="W290" s="468"/>
      <c r="X290" s="468"/>
      <c r="Y290" s="468"/>
      <c r="Z290" s="468"/>
      <c r="AA290" s="468"/>
    </row>
    <row r="291" spans="10:27" x14ac:dyDescent="0.25">
      <c r="J291" s="468"/>
      <c r="K291" s="468"/>
      <c r="L291" s="468"/>
      <c r="M291" s="468"/>
      <c r="N291" s="468"/>
      <c r="O291" s="468"/>
      <c r="P291" s="468"/>
      <c r="Q291" s="468"/>
      <c r="R291" s="468"/>
      <c r="S291" s="468"/>
      <c r="T291" s="468"/>
      <c r="U291" s="468"/>
      <c r="V291" s="468"/>
      <c r="W291" s="468"/>
      <c r="X291" s="468"/>
      <c r="Y291" s="468"/>
      <c r="Z291" s="468"/>
      <c r="AA291" s="468"/>
    </row>
    <row r="292" spans="10:27" x14ac:dyDescent="0.25">
      <c r="J292" s="468"/>
      <c r="K292" s="468"/>
      <c r="L292" s="468"/>
      <c r="M292" s="468"/>
      <c r="N292" s="468"/>
      <c r="O292" s="468"/>
      <c r="P292" s="468"/>
      <c r="Q292" s="468"/>
      <c r="R292" s="468"/>
      <c r="S292" s="468"/>
      <c r="T292" s="468"/>
      <c r="U292" s="468"/>
      <c r="V292" s="468"/>
      <c r="W292" s="468"/>
      <c r="X292" s="468"/>
      <c r="Y292" s="468"/>
      <c r="Z292" s="468"/>
      <c r="AA292" s="468"/>
    </row>
    <row r="293" spans="10:27" x14ac:dyDescent="0.25">
      <c r="J293" s="468"/>
      <c r="K293" s="468"/>
      <c r="L293" s="468"/>
      <c r="M293" s="468"/>
      <c r="N293" s="468"/>
      <c r="O293" s="468"/>
      <c r="P293" s="468"/>
      <c r="Q293" s="468"/>
      <c r="R293" s="468"/>
      <c r="S293" s="468"/>
      <c r="T293" s="468"/>
      <c r="U293" s="468"/>
      <c r="V293" s="468"/>
      <c r="W293" s="468"/>
      <c r="X293" s="468"/>
      <c r="Y293" s="468"/>
      <c r="Z293" s="468"/>
      <c r="AA293" s="468"/>
    </row>
    <row r="294" spans="10:27" x14ac:dyDescent="0.25">
      <c r="J294" s="468"/>
      <c r="K294" s="468"/>
      <c r="L294" s="468"/>
      <c r="M294" s="468"/>
      <c r="N294" s="468"/>
      <c r="O294" s="468"/>
      <c r="P294" s="468"/>
      <c r="Q294" s="468"/>
      <c r="R294" s="468"/>
      <c r="S294" s="468"/>
      <c r="T294" s="468"/>
      <c r="U294" s="468"/>
      <c r="V294" s="468"/>
      <c r="W294" s="468"/>
      <c r="X294" s="468"/>
      <c r="Y294" s="468"/>
      <c r="Z294" s="468"/>
      <c r="AA294" s="468"/>
    </row>
    <row r="295" spans="10:27" x14ac:dyDescent="0.25">
      <c r="J295" s="468"/>
      <c r="K295" s="468"/>
      <c r="L295" s="468"/>
      <c r="M295" s="468"/>
      <c r="N295" s="468"/>
      <c r="O295" s="468"/>
      <c r="P295" s="468"/>
      <c r="Q295" s="468"/>
      <c r="R295" s="468"/>
      <c r="S295" s="468"/>
      <c r="T295" s="468"/>
      <c r="U295" s="468"/>
      <c r="V295" s="468"/>
      <c r="W295" s="468"/>
      <c r="X295" s="468"/>
      <c r="Y295" s="468"/>
      <c r="Z295" s="468"/>
      <c r="AA295" s="468"/>
    </row>
    <row r="296" spans="10:27" x14ac:dyDescent="0.25">
      <c r="J296" s="468"/>
      <c r="K296" s="468"/>
      <c r="L296" s="468"/>
      <c r="M296" s="468"/>
      <c r="N296" s="468"/>
      <c r="O296" s="468"/>
      <c r="P296" s="468"/>
      <c r="Q296" s="468"/>
      <c r="R296" s="468"/>
      <c r="S296" s="468"/>
      <c r="T296" s="468"/>
      <c r="U296" s="468"/>
      <c r="V296" s="468"/>
      <c r="W296" s="468"/>
      <c r="X296" s="468"/>
      <c r="Y296" s="468"/>
      <c r="Z296" s="468"/>
      <c r="AA296" s="468"/>
    </row>
    <row r="297" spans="10:27" x14ac:dyDescent="0.25">
      <c r="J297" s="468"/>
      <c r="K297" s="468"/>
      <c r="L297" s="468"/>
      <c r="M297" s="468"/>
      <c r="N297" s="468"/>
      <c r="O297" s="468"/>
      <c r="P297" s="468"/>
      <c r="Q297" s="468"/>
      <c r="R297" s="468"/>
      <c r="S297" s="468"/>
      <c r="T297" s="468"/>
      <c r="U297" s="468"/>
      <c r="V297" s="468"/>
      <c r="W297" s="468"/>
      <c r="X297" s="468"/>
      <c r="Y297" s="468"/>
      <c r="Z297" s="468"/>
      <c r="AA297" s="468"/>
    </row>
    <row r="298" spans="10:27" x14ac:dyDescent="0.25">
      <c r="J298" s="468"/>
      <c r="K298" s="468"/>
      <c r="L298" s="468"/>
      <c r="M298" s="468"/>
      <c r="N298" s="468"/>
      <c r="O298" s="468"/>
      <c r="P298" s="468"/>
      <c r="Q298" s="468"/>
      <c r="R298" s="468"/>
      <c r="S298" s="468"/>
      <c r="T298" s="468"/>
      <c r="U298" s="468"/>
      <c r="V298" s="468"/>
      <c r="W298" s="468"/>
      <c r="X298" s="468"/>
      <c r="Y298" s="468"/>
      <c r="Z298" s="468"/>
      <c r="AA298" s="468"/>
    </row>
    <row r="299" spans="10:27" x14ac:dyDescent="0.25">
      <c r="J299" s="468"/>
      <c r="K299" s="468"/>
      <c r="L299" s="468"/>
      <c r="M299" s="468"/>
      <c r="N299" s="468"/>
      <c r="O299" s="468"/>
      <c r="P299" s="468"/>
      <c r="Q299" s="468"/>
      <c r="R299" s="468"/>
      <c r="S299" s="468"/>
      <c r="T299" s="468"/>
      <c r="U299" s="468"/>
      <c r="V299" s="468"/>
      <c r="W299" s="468"/>
      <c r="X299" s="468"/>
      <c r="Y299" s="468"/>
      <c r="Z299" s="468"/>
      <c r="AA299" s="468"/>
    </row>
    <row r="300" spans="10:27" x14ac:dyDescent="0.25">
      <c r="J300" s="468"/>
      <c r="K300" s="468"/>
      <c r="L300" s="468"/>
      <c r="M300" s="468"/>
      <c r="N300" s="468"/>
      <c r="O300" s="468"/>
      <c r="P300" s="468"/>
      <c r="Q300" s="468"/>
      <c r="R300" s="468"/>
      <c r="S300" s="468"/>
      <c r="T300" s="468"/>
      <c r="U300" s="468"/>
      <c r="V300" s="468"/>
      <c r="W300" s="468"/>
      <c r="X300" s="468"/>
      <c r="Y300" s="468"/>
      <c r="Z300" s="468"/>
      <c r="AA300" s="468"/>
    </row>
    <row r="301" spans="10:27" x14ac:dyDescent="0.25">
      <c r="J301" s="468"/>
      <c r="K301" s="468"/>
      <c r="L301" s="468"/>
      <c r="M301" s="468"/>
      <c r="N301" s="468"/>
      <c r="O301" s="468"/>
      <c r="P301" s="468"/>
      <c r="Q301" s="468"/>
      <c r="R301" s="468"/>
      <c r="S301" s="468"/>
      <c r="T301" s="468"/>
      <c r="U301" s="468"/>
      <c r="V301" s="468"/>
      <c r="W301" s="468"/>
      <c r="X301" s="468"/>
      <c r="Y301" s="468"/>
      <c r="Z301" s="468"/>
      <c r="AA301" s="468"/>
    </row>
    <row r="302" spans="10:27" x14ac:dyDescent="0.25">
      <c r="J302" s="468"/>
      <c r="K302" s="468"/>
      <c r="L302" s="468"/>
      <c r="M302" s="468"/>
      <c r="N302" s="468"/>
      <c r="O302" s="468"/>
      <c r="P302" s="468"/>
      <c r="Q302" s="468"/>
      <c r="R302" s="468"/>
      <c r="S302" s="468"/>
      <c r="T302" s="468"/>
      <c r="U302" s="468"/>
      <c r="V302" s="468"/>
      <c r="W302" s="468"/>
      <c r="X302" s="468"/>
      <c r="Y302" s="468"/>
      <c r="Z302" s="468"/>
      <c r="AA302" s="468"/>
    </row>
    <row r="303" spans="10:27" x14ac:dyDescent="0.25">
      <c r="J303" s="468"/>
      <c r="K303" s="468"/>
      <c r="L303" s="468"/>
      <c r="M303" s="468"/>
      <c r="N303" s="468"/>
      <c r="O303" s="468"/>
      <c r="P303" s="468"/>
      <c r="Q303" s="468"/>
      <c r="R303" s="468"/>
      <c r="S303" s="468"/>
      <c r="T303" s="468"/>
      <c r="U303" s="468"/>
      <c r="V303" s="468"/>
      <c r="W303" s="468"/>
      <c r="X303" s="468"/>
      <c r="Y303" s="468"/>
      <c r="Z303" s="468"/>
      <c r="AA303" s="468"/>
    </row>
    <row r="304" spans="10:27" x14ac:dyDescent="0.25">
      <c r="J304" s="468"/>
      <c r="K304" s="468"/>
      <c r="L304" s="468"/>
      <c r="M304" s="468"/>
      <c r="N304" s="468"/>
      <c r="O304" s="468"/>
      <c r="P304" s="468"/>
      <c r="Q304" s="468"/>
      <c r="R304" s="468"/>
      <c r="S304" s="468"/>
      <c r="T304" s="468"/>
      <c r="U304" s="468"/>
      <c r="V304" s="468"/>
      <c r="W304" s="468"/>
      <c r="X304" s="468"/>
      <c r="Y304" s="468"/>
      <c r="Z304" s="468"/>
      <c r="AA304" s="468"/>
    </row>
    <row r="305" spans="10:27" x14ac:dyDescent="0.25">
      <c r="J305" s="468"/>
      <c r="K305" s="468"/>
      <c r="L305" s="468"/>
      <c r="M305" s="468"/>
      <c r="N305" s="468"/>
      <c r="O305" s="468"/>
      <c r="P305" s="468"/>
      <c r="Q305" s="468"/>
      <c r="R305" s="468"/>
      <c r="S305" s="468"/>
      <c r="T305" s="468"/>
      <c r="U305" s="468"/>
      <c r="V305" s="468"/>
      <c r="W305" s="468"/>
      <c r="X305" s="468"/>
      <c r="Y305" s="468"/>
      <c r="Z305" s="468"/>
      <c r="AA305" s="468"/>
    </row>
    <row r="306" spans="10:27" x14ac:dyDescent="0.25">
      <c r="J306" s="468"/>
      <c r="K306" s="468"/>
      <c r="L306" s="468"/>
      <c r="M306" s="468"/>
      <c r="N306" s="468"/>
      <c r="O306" s="468"/>
      <c r="P306" s="468"/>
      <c r="Q306" s="468"/>
      <c r="R306" s="468"/>
      <c r="S306" s="468"/>
      <c r="T306" s="468"/>
      <c r="U306" s="468"/>
      <c r="V306" s="468"/>
      <c r="W306" s="468"/>
      <c r="X306" s="468"/>
      <c r="Y306" s="468"/>
      <c r="Z306" s="468"/>
      <c r="AA306" s="468"/>
    </row>
    <row r="307" spans="10:27" x14ac:dyDescent="0.25">
      <c r="J307" s="468"/>
      <c r="K307" s="468"/>
      <c r="L307" s="468"/>
      <c r="M307" s="468"/>
      <c r="N307" s="468"/>
      <c r="O307" s="468"/>
      <c r="P307" s="468"/>
      <c r="Q307" s="468"/>
      <c r="R307" s="468"/>
      <c r="S307" s="468"/>
      <c r="T307" s="468"/>
      <c r="U307" s="468"/>
      <c r="V307" s="468"/>
      <c r="W307" s="468"/>
      <c r="X307" s="468"/>
      <c r="Y307" s="468"/>
      <c r="Z307" s="468"/>
      <c r="AA307" s="468"/>
    </row>
    <row r="308" spans="10:27" x14ac:dyDescent="0.25">
      <c r="J308" s="468"/>
      <c r="K308" s="468"/>
      <c r="L308" s="468"/>
      <c r="M308" s="468"/>
      <c r="N308" s="468"/>
      <c r="O308" s="468"/>
      <c r="P308" s="468"/>
      <c r="Q308" s="468"/>
      <c r="R308" s="468"/>
      <c r="S308" s="468"/>
      <c r="T308" s="468"/>
      <c r="U308" s="468"/>
      <c r="V308" s="468"/>
      <c r="W308" s="468"/>
      <c r="X308" s="468"/>
      <c r="Y308" s="468"/>
      <c r="Z308" s="468"/>
      <c r="AA308" s="468"/>
    </row>
    <row r="309" spans="10:27" x14ac:dyDescent="0.25">
      <c r="J309" s="468"/>
      <c r="K309" s="468"/>
      <c r="L309" s="468"/>
      <c r="M309" s="468"/>
      <c r="N309" s="468"/>
      <c r="O309" s="468"/>
      <c r="P309" s="468"/>
      <c r="Q309" s="468"/>
      <c r="R309" s="468"/>
      <c r="S309" s="468"/>
      <c r="T309" s="468"/>
      <c r="U309" s="468"/>
      <c r="V309" s="468"/>
      <c r="W309" s="468"/>
      <c r="X309" s="468"/>
      <c r="Y309" s="468"/>
      <c r="Z309" s="468"/>
      <c r="AA309" s="468"/>
    </row>
    <row r="310" spans="10:27" x14ac:dyDescent="0.25">
      <c r="J310" s="468"/>
      <c r="K310" s="468"/>
      <c r="L310" s="468"/>
      <c r="M310" s="468"/>
      <c r="N310" s="468"/>
      <c r="O310" s="468"/>
      <c r="P310" s="468"/>
      <c r="Q310" s="468"/>
      <c r="R310" s="468"/>
      <c r="S310" s="468"/>
      <c r="T310" s="468"/>
      <c r="U310" s="468"/>
      <c r="V310" s="468"/>
      <c r="W310" s="468"/>
      <c r="X310" s="468"/>
      <c r="Y310" s="468"/>
      <c r="Z310" s="468"/>
      <c r="AA310" s="468"/>
    </row>
    <row r="311" spans="10:27" x14ac:dyDescent="0.25">
      <c r="J311" s="468"/>
      <c r="K311" s="468"/>
      <c r="L311" s="468"/>
      <c r="M311" s="468"/>
      <c r="N311" s="468"/>
      <c r="O311" s="468"/>
      <c r="P311" s="468"/>
      <c r="Q311" s="468"/>
      <c r="R311" s="468"/>
      <c r="S311" s="468"/>
      <c r="T311" s="468"/>
      <c r="U311" s="468"/>
      <c r="V311" s="468"/>
      <c r="W311" s="468"/>
      <c r="X311" s="468"/>
      <c r="Y311" s="468"/>
      <c r="Z311" s="468"/>
      <c r="AA311" s="468"/>
    </row>
    <row r="312" spans="10:27" x14ac:dyDescent="0.25">
      <c r="J312" s="468"/>
      <c r="K312" s="468"/>
      <c r="L312" s="468"/>
      <c r="M312" s="468"/>
      <c r="N312" s="468"/>
      <c r="O312" s="468"/>
      <c r="P312" s="468"/>
      <c r="Q312" s="468"/>
      <c r="R312" s="468"/>
      <c r="S312" s="468"/>
      <c r="T312" s="468"/>
      <c r="U312" s="468"/>
      <c r="V312" s="468"/>
      <c r="W312" s="468"/>
      <c r="X312" s="468"/>
      <c r="Y312" s="468"/>
      <c r="Z312" s="468"/>
      <c r="AA312" s="468"/>
    </row>
    <row r="313" spans="10:27" x14ac:dyDescent="0.25">
      <c r="J313" s="468"/>
      <c r="K313" s="468"/>
      <c r="L313" s="468"/>
      <c r="M313" s="468"/>
      <c r="N313" s="468"/>
      <c r="O313" s="468"/>
      <c r="P313" s="468"/>
      <c r="Q313" s="468"/>
      <c r="R313" s="468"/>
      <c r="S313" s="468"/>
      <c r="T313" s="468"/>
      <c r="U313" s="468"/>
      <c r="V313" s="468"/>
      <c r="W313" s="468"/>
      <c r="X313" s="468"/>
      <c r="Y313" s="468"/>
      <c r="Z313" s="468"/>
      <c r="AA313" s="468"/>
    </row>
    <row r="314" spans="10:27" x14ac:dyDescent="0.25">
      <c r="J314" s="468"/>
      <c r="K314" s="468"/>
      <c r="L314" s="468"/>
      <c r="M314" s="468"/>
      <c r="N314" s="468"/>
      <c r="O314" s="468"/>
      <c r="P314" s="468"/>
      <c r="Q314" s="468"/>
      <c r="R314" s="468"/>
      <c r="S314" s="468"/>
      <c r="T314" s="468"/>
      <c r="U314" s="468"/>
      <c r="V314" s="468"/>
      <c r="W314" s="468"/>
      <c r="X314" s="468"/>
      <c r="Y314" s="468"/>
      <c r="Z314" s="468"/>
      <c r="AA314" s="468"/>
    </row>
    <row r="315" spans="10:27" x14ac:dyDescent="0.25">
      <c r="J315" s="468"/>
      <c r="K315" s="468"/>
      <c r="L315" s="468"/>
      <c r="M315" s="468"/>
      <c r="N315" s="468"/>
      <c r="O315" s="468"/>
      <c r="P315" s="468"/>
      <c r="Q315" s="468"/>
      <c r="R315" s="468"/>
      <c r="S315" s="468"/>
      <c r="T315" s="468"/>
      <c r="U315" s="468"/>
      <c r="V315" s="468"/>
      <c r="W315" s="468"/>
      <c r="X315" s="468"/>
      <c r="Y315" s="468"/>
      <c r="Z315" s="468"/>
      <c r="AA315" s="468"/>
    </row>
    <row r="316" spans="10:27" x14ac:dyDescent="0.25">
      <c r="J316" s="468"/>
      <c r="K316" s="468"/>
      <c r="L316" s="468"/>
      <c r="M316" s="468"/>
      <c r="N316" s="468"/>
      <c r="O316" s="468"/>
      <c r="P316" s="468"/>
      <c r="Q316" s="468"/>
      <c r="R316" s="468"/>
      <c r="S316" s="468"/>
      <c r="T316" s="468"/>
      <c r="U316" s="468"/>
      <c r="V316" s="468"/>
      <c r="W316" s="468"/>
      <c r="X316" s="468"/>
      <c r="Y316" s="468"/>
      <c r="Z316" s="468"/>
      <c r="AA316" s="468"/>
    </row>
    <row r="317" spans="10:27" x14ac:dyDescent="0.25">
      <c r="J317" s="468"/>
      <c r="K317" s="468"/>
      <c r="L317" s="468"/>
      <c r="M317" s="468"/>
      <c r="N317" s="468"/>
      <c r="O317" s="468"/>
      <c r="P317" s="468"/>
      <c r="Q317" s="468"/>
      <c r="R317" s="468"/>
      <c r="S317" s="468"/>
      <c r="T317" s="468"/>
      <c r="U317" s="468"/>
      <c r="V317" s="468"/>
      <c r="W317" s="468"/>
      <c r="X317" s="468"/>
      <c r="Y317" s="468"/>
      <c r="Z317" s="468"/>
      <c r="AA317" s="468"/>
    </row>
    <row r="318" spans="10:27" x14ac:dyDescent="0.25">
      <c r="J318" s="468"/>
      <c r="K318" s="468"/>
      <c r="L318" s="468"/>
      <c r="M318" s="468"/>
      <c r="N318" s="468"/>
      <c r="O318" s="468"/>
      <c r="P318" s="468"/>
      <c r="Q318" s="468"/>
      <c r="R318" s="468"/>
      <c r="S318" s="468"/>
      <c r="T318" s="468"/>
      <c r="U318" s="468"/>
      <c r="V318" s="468"/>
      <c r="W318" s="468"/>
      <c r="X318" s="468"/>
      <c r="Y318" s="468"/>
      <c r="Z318" s="468"/>
      <c r="AA318" s="468"/>
    </row>
    <row r="319" spans="10:27" x14ac:dyDescent="0.25">
      <c r="J319" s="468"/>
      <c r="K319" s="468"/>
      <c r="L319" s="468"/>
      <c r="M319" s="468"/>
      <c r="N319" s="468"/>
      <c r="O319" s="468"/>
      <c r="P319" s="468"/>
      <c r="Q319" s="468"/>
      <c r="R319" s="468"/>
      <c r="S319" s="468"/>
      <c r="T319" s="468"/>
      <c r="U319" s="468"/>
      <c r="V319" s="468"/>
      <c r="W319" s="468"/>
      <c r="X319" s="468"/>
      <c r="Y319" s="468"/>
      <c r="Z319" s="468"/>
      <c r="AA319" s="468"/>
    </row>
    <row r="320" spans="10:27" x14ac:dyDescent="0.25">
      <c r="J320" s="468"/>
      <c r="K320" s="468"/>
      <c r="L320" s="468"/>
      <c r="M320" s="468"/>
      <c r="N320" s="468"/>
      <c r="O320" s="468"/>
      <c r="P320" s="468"/>
      <c r="Q320" s="468"/>
      <c r="R320" s="468"/>
      <c r="S320" s="468"/>
      <c r="T320" s="468"/>
      <c r="U320" s="468"/>
      <c r="V320" s="468"/>
      <c r="W320" s="468"/>
      <c r="X320" s="468"/>
      <c r="Y320" s="468"/>
      <c r="Z320" s="468"/>
      <c r="AA320" s="468"/>
    </row>
    <row r="321" spans="10:27" x14ac:dyDescent="0.25">
      <c r="J321" s="468"/>
      <c r="K321" s="468"/>
      <c r="L321" s="468"/>
      <c r="M321" s="468"/>
      <c r="N321" s="468"/>
      <c r="O321" s="468"/>
      <c r="P321" s="468"/>
      <c r="Q321" s="468"/>
      <c r="R321" s="468"/>
      <c r="S321" s="468"/>
      <c r="T321" s="468"/>
      <c r="U321" s="468"/>
      <c r="V321" s="468"/>
      <c r="W321" s="468"/>
      <c r="X321" s="468"/>
      <c r="Y321" s="468"/>
      <c r="Z321" s="468"/>
      <c r="AA321" s="468"/>
    </row>
    <row r="322" spans="10:27" x14ac:dyDescent="0.25">
      <c r="J322" s="468"/>
      <c r="K322" s="468"/>
      <c r="L322" s="468"/>
      <c r="M322" s="468"/>
      <c r="N322" s="468"/>
      <c r="O322" s="468"/>
      <c r="P322" s="468"/>
      <c r="Q322" s="468"/>
      <c r="R322" s="468"/>
      <c r="S322" s="468"/>
      <c r="T322" s="468"/>
      <c r="U322" s="468"/>
      <c r="V322" s="468"/>
      <c r="W322" s="468"/>
      <c r="X322" s="468"/>
      <c r="Y322" s="468"/>
      <c r="Z322" s="468"/>
      <c r="AA322" s="468"/>
    </row>
    <row r="323" spans="10:27" x14ac:dyDescent="0.25">
      <c r="J323" s="468"/>
      <c r="K323" s="468"/>
      <c r="L323" s="468"/>
      <c r="M323" s="468"/>
      <c r="N323" s="468"/>
      <c r="O323" s="468"/>
      <c r="P323" s="468"/>
      <c r="Q323" s="468"/>
      <c r="R323" s="468"/>
      <c r="S323" s="468"/>
      <c r="T323" s="468"/>
      <c r="U323" s="468"/>
      <c r="V323" s="468"/>
      <c r="W323" s="468"/>
      <c r="X323" s="468"/>
      <c r="Y323" s="468"/>
      <c r="Z323" s="468"/>
      <c r="AA323" s="468"/>
    </row>
    <row r="324" spans="10:27" x14ac:dyDescent="0.25">
      <c r="J324" s="468"/>
      <c r="K324" s="468"/>
      <c r="L324" s="468"/>
      <c r="M324" s="468"/>
      <c r="N324" s="468"/>
      <c r="O324" s="468"/>
      <c r="P324" s="468"/>
      <c r="Q324" s="468"/>
      <c r="R324" s="468"/>
      <c r="S324" s="468"/>
      <c r="T324" s="468"/>
      <c r="U324" s="468"/>
      <c r="V324" s="468"/>
      <c r="W324" s="468"/>
      <c r="X324" s="468"/>
      <c r="Y324" s="468"/>
      <c r="Z324" s="468"/>
      <c r="AA324" s="468"/>
    </row>
    <row r="325" spans="10:27" x14ac:dyDescent="0.25">
      <c r="J325" s="468"/>
      <c r="K325" s="468"/>
      <c r="L325" s="468"/>
      <c r="M325" s="468"/>
      <c r="N325" s="468"/>
      <c r="O325" s="468"/>
      <c r="P325" s="468"/>
      <c r="Q325" s="468"/>
      <c r="R325" s="468"/>
      <c r="S325" s="468"/>
      <c r="T325" s="468"/>
      <c r="U325" s="468"/>
      <c r="V325" s="468"/>
      <c r="W325" s="468"/>
      <c r="X325" s="468"/>
      <c r="Y325" s="468"/>
      <c r="Z325" s="468"/>
      <c r="AA325" s="468"/>
    </row>
    <row r="326" spans="10:27" x14ac:dyDescent="0.25">
      <c r="J326" s="468"/>
      <c r="K326" s="468"/>
      <c r="L326" s="468"/>
      <c r="M326" s="468"/>
      <c r="N326" s="468"/>
      <c r="O326" s="468"/>
      <c r="P326" s="468"/>
      <c r="Q326" s="468"/>
      <c r="R326" s="468"/>
      <c r="S326" s="468"/>
      <c r="T326" s="468"/>
      <c r="U326" s="468"/>
      <c r="V326" s="468"/>
      <c r="W326" s="468"/>
      <c r="X326" s="468"/>
      <c r="Y326" s="468"/>
      <c r="Z326" s="468"/>
      <c r="AA326" s="468"/>
    </row>
    <row r="327" spans="10:27" x14ac:dyDescent="0.25">
      <c r="J327" s="468"/>
      <c r="K327" s="468"/>
      <c r="L327" s="468"/>
      <c r="M327" s="468"/>
      <c r="N327" s="468"/>
      <c r="O327" s="468"/>
      <c r="P327" s="468"/>
      <c r="Q327" s="468"/>
      <c r="R327" s="468"/>
      <c r="S327" s="468"/>
      <c r="T327" s="468"/>
      <c r="U327" s="468"/>
      <c r="V327" s="468"/>
      <c r="W327" s="468"/>
      <c r="X327" s="468"/>
      <c r="Y327" s="468"/>
      <c r="Z327" s="468"/>
      <c r="AA327" s="468"/>
    </row>
    <row r="328" spans="10:27" x14ac:dyDescent="0.25">
      <c r="J328" s="468"/>
      <c r="K328" s="468"/>
      <c r="L328" s="468"/>
      <c r="M328" s="468"/>
      <c r="N328" s="468"/>
      <c r="O328" s="468"/>
      <c r="P328" s="468"/>
      <c r="Q328" s="468"/>
      <c r="R328" s="468"/>
      <c r="S328" s="468"/>
      <c r="T328" s="468"/>
      <c r="U328" s="468"/>
      <c r="V328" s="468"/>
      <c r="W328" s="468"/>
      <c r="X328" s="468"/>
      <c r="Y328" s="468"/>
      <c r="Z328" s="468"/>
      <c r="AA328" s="468"/>
    </row>
    <row r="329" spans="10:27" x14ac:dyDescent="0.25">
      <c r="J329" s="468"/>
      <c r="K329" s="468"/>
      <c r="L329" s="468"/>
      <c r="M329" s="468"/>
      <c r="N329" s="468"/>
      <c r="O329" s="468"/>
      <c r="P329" s="468"/>
      <c r="Q329" s="468"/>
      <c r="R329" s="468"/>
      <c r="S329" s="468"/>
      <c r="T329" s="468"/>
      <c r="U329" s="468"/>
      <c r="V329" s="468"/>
      <c r="W329" s="468"/>
      <c r="X329" s="468"/>
      <c r="Y329" s="468"/>
      <c r="Z329" s="468"/>
      <c r="AA329" s="468"/>
    </row>
    <row r="330" spans="10:27" x14ac:dyDescent="0.25">
      <c r="J330" s="468"/>
      <c r="K330" s="468"/>
      <c r="L330" s="468"/>
      <c r="M330" s="468"/>
      <c r="N330" s="468"/>
      <c r="O330" s="468"/>
      <c r="P330" s="468"/>
      <c r="Q330" s="468"/>
      <c r="R330" s="468"/>
      <c r="S330" s="468"/>
      <c r="T330" s="468"/>
      <c r="U330" s="468"/>
      <c r="V330" s="468"/>
      <c r="W330" s="468"/>
      <c r="X330" s="468"/>
      <c r="Y330" s="468"/>
      <c r="Z330" s="468"/>
      <c r="AA330" s="468"/>
    </row>
    <row r="331" spans="10:27" x14ac:dyDescent="0.25">
      <c r="J331" s="468"/>
      <c r="K331" s="468"/>
      <c r="L331" s="468"/>
      <c r="M331" s="468"/>
      <c r="N331" s="468"/>
      <c r="O331" s="468"/>
      <c r="P331" s="468"/>
      <c r="Q331" s="468"/>
      <c r="R331" s="468"/>
      <c r="S331" s="468"/>
      <c r="T331" s="468"/>
      <c r="U331" s="468"/>
      <c r="V331" s="468"/>
      <c r="W331" s="468"/>
      <c r="X331" s="468"/>
      <c r="Y331" s="468"/>
      <c r="Z331" s="468"/>
      <c r="AA331" s="468"/>
    </row>
    <row r="332" spans="10:27" x14ac:dyDescent="0.25">
      <c r="J332" s="468"/>
      <c r="K332" s="468"/>
      <c r="L332" s="468"/>
      <c r="M332" s="468"/>
      <c r="N332" s="468"/>
      <c r="O332" s="468"/>
      <c r="P332" s="468"/>
      <c r="Q332" s="468"/>
      <c r="R332" s="468"/>
      <c r="S332" s="468"/>
      <c r="T332" s="468"/>
      <c r="U332" s="468"/>
      <c r="V332" s="468"/>
      <c r="W332" s="468"/>
      <c r="X332" s="468"/>
      <c r="Y332" s="468"/>
      <c r="Z332" s="468"/>
      <c r="AA332" s="468"/>
    </row>
    <row r="333" spans="10:27" x14ac:dyDescent="0.25">
      <c r="J333" s="468"/>
      <c r="K333" s="468"/>
      <c r="L333" s="468"/>
      <c r="M333" s="468"/>
      <c r="N333" s="468"/>
      <c r="O333" s="468"/>
      <c r="P333" s="468"/>
      <c r="Q333" s="468"/>
      <c r="R333" s="468"/>
      <c r="S333" s="468"/>
      <c r="T333" s="468"/>
      <c r="U333" s="468"/>
      <c r="V333" s="468"/>
      <c r="W333" s="468"/>
      <c r="X333" s="468"/>
      <c r="Y333" s="468"/>
      <c r="Z333" s="468"/>
      <c r="AA333" s="468"/>
    </row>
    <row r="334" spans="10:27" x14ac:dyDescent="0.25">
      <c r="J334" s="468"/>
      <c r="K334" s="468"/>
      <c r="L334" s="468"/>
      <c r="M334" s="468"/>
      <c r="N334" s="468"/>
      <c r="O334" s="468"/>
      <c r="P334" s="468"/>
      <c r="Q334" s="468"/>
      <c r="R334" s="468"/>
      <c r="S334" s="468"/>
      <c r="T334" s="468"/>
      <c r="U334" s="468"/>
      <c r="V334" s="468"/>
      <c r="W334" s="468"/>
      <c r="X334" s="468"/>
      <c r="Y334" s="468"/>
      <c r="Z334" s="468"/>
      <c r="AA334" s="468"/>
    </row>
    <row r="335" spans="10:27" x14ac:dyDescent="0.25">
      <c r="J335" s="468"/>
      <c r="K335" s="468"/>
      <c r="L335" s="468"/>
      <c r="M335" s="468"/>
      <c r="N335" s="468"/>
      <c r="O335" s="468"/>
      <c r="P335" s="468"/>
      <c r="Q335" s="468"/>
      <c r="R335" s="468"/>
      <c r="S335" s="468"/>
      <c r="T335" s="468"/>
      <c r="U335" s="468"/>
      <c r="V335" s="468"/>
      <c r="W335" s="468"/>
      <c r="X335" s="468"/>
      <c r="Y335" s="468"/>
      <c r="Z335" s="468"/>
      <c r="AA335" s="468"/>
    </row>
    <row r="336" spans="10:27" x14ac:dyDescent="0.25">
      <c r="J336" s="468"/>
      <c r="K336" s="468"/>
      <c r="L336" s="468"/>
      <c r="M336" s="468"/>
      <c r="N336" s="468"/>
      <c r="O336" s="468"/>
      <c r="P336" s="468"/>
      <c r="Q336" s="468"/>
      <c r="R336" s="468"/>
      <c r="S336" s="468"/>
      <c r="T336" s="468"/>
      <c r="U336" s="468"/>
      <c r="V336" s="468"/>
      <c r="W336" s="468"/>
      <c r="X336" s="468"/>
      <c r="Y336" s="468"/>
      <c r="Z336" s="468"/>
      <c r="AA336" s="468"/>
    </row>
    <row r="337" spans="10:27" x14ac:dyDescent="0.25">
      <c r="J337" s="468"/>
      <c r="K337" s="468"/>
      <c r="L337" s="468"/>
      <c r="M337" s="468"/>
      <c r="N337" s="468"/>
      <c r="O337" s="468"/>
      <c r="P337" s="468"/>
      <c r="Q337" s="468"/>
      <c r="R337" s="468"/>
      <c r="S337" s="468"/>
      <c r="T337" s="468"/>
      <c r="U337" s="468"/>
      <c r="V337" s="468"/>
      <c r="W337" s="468"/>
      <c r="X337" s="468"/>
      <c r="Y337" s="468"/>
      <c r="Z337" s="468"/>
      <c r="AA337" s="468"/>
    </row>
    <row r="338" spans="10:27" x14ac:dyDescent="0.25">
      <c r="J338" s="468"/>
      <c r="K338" s="468"/>
      <c r="L338" s="468"/>
      <c r="M338" s="468"/>
      <c r="N338" s="468"/>
      <c r="O338" s="468"/>
      <c r="P338" s="468"/>
      <c r="Q338" s="468"/>
      <c r="R338" s="468"/>
      <c r="S338" s="468"/>
      <c r="T338" s="468"/>
      <c r="U338" s="468"/>
      <c r="V338" s="468"/>
      <c r="W338" s="468"/>
      <c r="X338" s="468"/>
      <c r="Y338" s="468"/>
      <c r="Z338" s="468"/>
      <c r="AA338" s="468"/>
    </row>
    <row r="339" spans="10:27" x14ac:dyDescent="0.25">
      <c r="J339" s="468"/>
      <c r="K339" s="468"/>
      <c r="L339" s="468"/>
      <c r="M339" s="468"/>
      <c r="N339" s="468"/>
      <c r="O339" s="468"/>
      <c r="P339" s="468"/>
      <c r="Q339" s="468"/>
      <c r="R339" s="468"/>
      <c r="S339" s="468"/>
      <c r="T339" s="468"/>
      <c r="U339" s="468"/>
      <c r="V339" s="468"/>
      <c r="W339" s="468"/>
      <c r="X339" s="468"/>
      <c r="Y339" s="468"/>
      <c r="Z339" s="468"/>
      <c r="AA339" s="468"/>
    </row>
    <row r="340" spans="10:27" x14ac:dyDescent="0.25">
      <c r="J340" s="468"/>
      <c r="K340" s="468"/>
      <c r="L340" s="468"/>
      <c r="M340" s="468"/>
      <c r="N340" s="468"/>
      <c r="O340" s="468"/>
      <c r="P340" s="468"/>
      <c r="Q340" s="468"/>
      <c r="R340" s="468"/>
      <c r="S340" s="468"/>
      <c r="T340" s="468"/>
      <c r="U340" s="468"/>
      <c r="V340" s="468"/>
      <c r="W340" s="468"/>
      <c r="X340" s="468"/>
      <c r="Y340" s="468"/>
      <c r="Z340" s="468"/>
      <c r="AA340" s="468"/>
    </row>
    <row r="341" spans="10:27" x14ac:dyDescent="0.25">
      <c r="J341" s="468"/>
      <c r="K341" s="468"/>
      <c r="L341" s="468"/>
      <c r="M341" s="468"/>
      <c r="N341" s="468"/>
      <c r="O341" s="468"/>
      <c r="P341" s="468"/>
      <c r="Q341" s="468"/>
      <c r="R341" s="468"/>
      <c r="S341" s="468"/>
      <c r="T341" s="468"/>
      <c r="U341" s="468"/>
      <c r="V341" s="468"/>
      <c r="W341" s="468"/>
      <c r="X341" s="468"/>
      <c r="Y341" s="468"/>
      <c r="Z341" s="468"/>
      <c r="AA341" s="468"/>
    </row>
    <row r="342" spans="10:27" x14ac:dyDescent="0.25">
      <c r="J342" s="468"/>
      <c r="K342" s="468"/>
      <c r="L342" s="468"/>
      <c r="M342" s="468"/>
      <c r="N342" s="468"/>
      <c r="O342" s="468"/>
      <c r="P342" s="468"/>
      <c r="Q342" s="468"/>
      <c r="R342" s="468"/>
      <c r="S342" s="468"/>
      <c r="T342" s="468"/>
      <c r="U342" s="468"/>
      <c r="V342" s="468"/>
      <c r="W342" s="468"/>
      <c r="X342" s="468"/>
      <c r="Y342" s="468"/>
      <c r="Z342" s="468"/>
      <c r="AA342" s="468"/>
    </row>
    <row r="343" spans="10:27" x14ac:dyDescent="0.25">
      <c r="J343" s="468"/>
      <c r="K343" s="468"/>
      <c r="L343" s="468"/>
      <c r="M343" s="468"/>
      <c r="N343" s="468"/>
      <c r="O343" s="468"/>
      <c r="P343" s="468"/>
      <c r="Q343" s="468"/>
      <c r="R343" s="468"/>
      <c r="S343" s="468"/>
      <c r="T343" s="468"/>
      <c r="U343" s="468"/>
      <c r="V343" s="468"/>
      <c r="W343" s="468"/>
      <c r="X343" s="468"/>
      <c r="Y343" s="468"/>
      <c r="Z343" s="468"/>
      <c r="AA343" s="468"/>
    </row>
    <row r="344" spans="10:27" x14ac:dyDescent="0.25">
      <c r="J344" s="468"/>
      <c r="K344" s="468"/>
      <c r="L344" s="468"/>
      <c r="M344" s="468"/>
      <c r="N344" s="468"/>
      <c r="O344" s="468"/>
      <c r="P344" s="468"/>
      <c r="Q344" s="468"/>
      <c r="R344" s="468"/>
      <c r="S344" s="468"/>
      <c r="T344" s="468"/>
      <c r="U344" s="468"/>
      <c r="V344" s="468"/>
      <c r="W344" s="468"/>
      <c r="X344" s="468"/>
      <c r="Y344" s="468"/>
      <c r="Z344" s="468"/>
      <c r="AA344" s="468"/>
    </row>
    <row r="345" spans="10:27" x14ac:dyDescent="0.25">
      <c r="J345" s="468"/>
      <c r="K345" s="468"/>
      <c r="L345" s="468"/>
      <c r="M345" s="468"/>
      <c r="N345" s="468"/>
      <c r="O345" s="468"/>
      <c r="P345" s="468"/>
      <c r="Q345" s="468"/>
      <c r="R345" s="468"/>
      <c r="S345" s="468"/>
      <c r="T345" s="468"/>
      <c r="U345" s="468"/>
      <c r="V345" s="468"/>
      <c r="W345" s="468"/>
      <c r="X345" s="468"/>
      <c r="Y345" s="468"/>
      <c r="Z345" s="468"/>
      <c r="AA345" s="468"/>
    </row>
    <row r="346" spans="10:27" x14ac:dyDescent="0.25">
      <c r="J346" s="468"/>
      <c r="K346" s="468"/>
      <c r="L346" s="468"/>
      <c r="M346" s="468"/>
      <c r="N346" s="468"/>
      <c r="O346" s="468"/>
      <c r="P346" s="468"/>
      <c r="Q346" s="468"/>
      <c r="R346" s="468"/>
      <c r="S346" s="468"/>
      <c r="T346" s="468"/>
      <c r="U346" s="468"/>
      <c r="V346" s="468"/>
      <c r="W346" s="468"/>
      <c r="X346" s="468"/>
      <c r="Y346" s="468"/>
      <c r="Z346" s="468"/>
      <c r="AA346" s="468"/>
    </row>
    <row r="347" spans="10:27" x14ac:dyDescent="0.25">
      <c r="J347" s="468"/>
      <c r="K347" s="468"/>
      <c r="L347" s="468"/>
      <c r="M347" s="468"/>
      <c r="N347" s="468"/>
      <c r="O347" s="468"/>
      <c r="P347" s="468"/>
      <c r="Q347" s="468"/>
      <c r="R347" s="468"/>
      <c r="S347" s="468"/>
      <c r="T347" s="468"/>
      <c r="U347" s="468"/>
      <c r="V347" s="468"/>
      <c r="W347" s="468"/>
      <c r="X347" s="468"/>
      <c r="Y347" s="468"/>
      <c r="Z347" s="468"/>
      <c r="AA347" s="468"/>
    </row>
    <row r="348" spans="10:27" x14ac:dyDescent="0.25">
      <c r="J348" s="468"/>
      <c r="K348" s="468"/>
      <c r="L348" s="468"/>
      <c r="M348" s="468"/>
      <c r="N348" s="468"/>
      <c r="O348" s="468"/>
      <c r="P348" s="468"/>
      <c r="Q348" s="468"/>
      <c r="R348" s="468"/>
      <c r="S348" s="468"/>
      <c r="T348" s="468"/>
      <c r="U348" s="468"/>
      <c r="V348" s="468"/>
      <c r="W348" s="468"/>
      <c r="X348" s="468"/>
      <c r="Y348" s="468"/>
      <c r="Z348" s="468"/>
      <c r="AA348" s="468"/>
    </row>
    <row r="349" spans="10:27" x14ac:dyDescent="0.25">
      <c r="J349" s="468"/>
      <c r="K349" s="468"/>
      <c r="L349" s="468"/>
      <c r="M349" s="468"/>
      <c r="N349" s="468"/>
      <c r="O349" s="468"/>
      <c r="P349" s="468"/>
      <c r="Q349" s="468"/>
      <c r="R349" s="468"/>
      <c r="S349" s="468"/>
      <c r="T349" s="468"/>
      <c r="U349" s="468"/>
      <c r="V349" s="468"/>
      <c r="W349" s="468"/>
      <c r="X349" s="468"/>
      <c r="Y349" s="468"/>
      <c r="Z349" s="468"/>
      <c r="AA349" s="468"/>
    </row>
    <row r="350" spans="10:27" x14ac:dyDescent="0.25">
      <c r="J350" s="468"/>
      <c r="K350" s="468"/>
      <c r="L350" s="468"/>
      <c r="M350" s="468"/>
      <c r="N350" s="468"/>
      <c r="O350" s="468"/>
      <c r="P350" s="468"/>
      <c r="Q350" s="468"/>
      <c r="R350" s="468"/>
      <c r="S350" s="468"/>
      <c r="T350" s="468"/>
      <c r="U350" s="468"/>
      <c r="V350" s="468"/>
      <c r="W350" s="468"/>
      <c r="X350" s="468"/>
      <c r="Y350" s="468"/>
      <c r="Z350" s="468"/>
      <c r="AA350" s="468"/>
    </row>
    <row r="351" spans="10:27" x14ac:dyDescent="0.25">
      <c r="J351" s="468"/>
      <c r="K351" s="468"/>
      <c r="L351" s="468"/>
      <c r="M351" s="468"/>
      <c r="N351" s="468"/>
      <c r="O351" s="468"/>
      <c r="P351" s="468"/>
      <c r="Q351" s="468"/>
      <c r="R351" s="468"/>
      <c r="S351" s="468"/>
      <c r="T351" s="468"/>
      <c r="U351" s="468"/>
      <c r="V351" s="468"/>
      <c r="W351" s="468"/>
      <c r="X351" s="468"/>
      <c r="Y351" s="468"/>
      <c r="Z351" s="468"/>
      <c r="AA351" s="468"/>
    </row>
    <row r="352" spans="10:27" x14ac:dyDescent="0.25">
      <c r="J352" s="468"/>
      <c r="K352" s="468"/>
      <c r="L352" s="468"/>
      <c r="M352" s="468"/>
      <c r="N352" s="468"/>
      <c r="O352" s="468"/>
      <c r="P352" s="468"/>
      <c r="Q352" s="468"/>
      <c r="R352" s="468"/>
      <c r="S352" s="468"/>
      <c r="T352" s="468"/>
      <c r="U352" s="468"/>
      <c r="V352" s="468"/>
      <c r="W352" s="468"/>
      <c r="X352" s="468"/>
      <c r="Y352" s="468"/>
      <c r="Z352" s="468"/>
      <c r="AA352" s="468"/>
    </row>
    <row r="353" spans="10:27" x14ac:dyDescent="0.25">
      <c r="J353" s="468"/>
      <c r="K353" s="468"/>
      <c r="L353" s="468"/>
      <c r="M353" s="468"/>
      <c r="N353" s="468"/>
      <c r="O353" s="468"/>
      <c r="P353" s="468"/>
      <c r="Q353" s="468"/>
      <c r="R353" s="468"/>
      <c r="S353" s="468"/>
      <c r="T353" s="468"/>
      <c r="U353" s="468"/>
      <c r="V353" s="468"/>
      <c r="W353" s="468"/>
      <c r="X353" s="468"/>
      <c r="Y353" s="468"/>
      <c r="Z353" s="468"/>
      <c r="AA353" s="468"/>
    </row>
    <row r="354" spans="10:27" x14ac:dyDescent="0.25">
      <c r="J354" s="468"/>
      <c r="K354" s="468"/>
      <c r="L354" s="468"/>
      <c r="M354" s="468"/>
      <c r="N354" s="468"/>
      <c r="O354" s="468"/>
      <c r="P354" s="468"/>
      <c r="Q354" s="468"/>
      <c r="R354" s="468"/>
      <c r="S354" s="468"/>
      <c r="T354" s="468"/>
      <c r="U354" s="468"/>
      <c r="V354" s="468"/>
      <c r="W354" s="468"/>
      <c r="X354" s="468"/>
      <c r="Y354" s="468"/>
      <c r="Z354" s="468"/>
      <c r="AA354" s="468"/>
    </row>
    <row r="355" spans="10:27" x14ac:dyDescent="0.25">
      <c r="J355" s="468"/>
      <c r="K355" s="468"/>
      <c r="L355" s="468"/>
      <c r="M355" s="468"/>
      <c r="N355" s="468"/>
      <c r="O355" s="468"/>
      <c r="P355" s="468"/>
      <c r="Q355" s="468"/>
      <c r="R355" s="468"/>
      <c r="S355" s="468"/>
      <c r="T355" s="468"/>
      <c r="U355" s="468"/>
      <c r="V355" s="468"/>
      <c r="W355" s="468"/>
      <c r="X355" s="468"/>
      <c r="Y355" s="468"/>
      <c r="Z355" s="468"/>
      <c r="AA355" s="468"/>
    </row>
    <row r="356" spans="10:27" x14ac:dyDescent="0.25">
      <c r="J356" s="468"/>
      <c r="K356" s="468"/>
      <c r="L356" s="468"/>
      <c r="M356" s="468"/>
      <c r="N356" s="468"/>
      <c r="O356" s="468"/>
      <c r="P356" s="468"/>
      <c r="Q356" s="468"/>
      <c r="R356" s="468"/>
      <c r="S356" s="468"/>
      <c r="T356" s="468"/>
      <c r="U356" s="468"/>
      <c r="V356" s="468"/>
      <c r="W356" s="468"/>
      <c r="X356" s="468"/>
      <c r="Y356" s="468"/>
      <c r="Z356" s="468"/>
      <c r="AA356" s="468"/>
    </row>
    <row r="357" spans="10:27" x14ac:dyDescent="0.25">
      <c r="J357" s="468"/>
      <c r="K357" s="468"/>
      <c r="L357" s="468"/>
      <c r="M357" s="468"/>
      <c r="N357" s="468"/>
      <c r="O357" s="468"/>
      <c r="P357" s="468"/>
      <c r="Q357" s="468"/>
      <c r="R357" s="468"/>
      <c r="S357" s="468"/>
      <c r="T357" s="468"/>
      <c r="U357" s="468"/>
      <c r="V357" s="468"/>
      <c r="W357" s="468"/>
      <c r="X357" s="468"/>
      <c r="Y357" s="468"/>
      <c r="Z357" s="468"/>
      <c r="AA357" s="468"/>
    </row>
    <row r="358" spans="10:27" x14ac:dyDescent="0.25">
      <c r="J358" s="468"/>
      <c r="K358" s="468"/>
      <c r="L358" s="468"/>
      <c r="M358" s="468"/>
      <c r="N358" s="468"/>
      <c r="O358" s="468"/>
      <c r="P358" s="468"/>
      <c r="Q358" s="468"/>
      <c r="R358" s="468"/>
      <c r="S358" s="468"/>
      <c r="T358" s="468"/>
      <c r="U358" s="468"/>
      <c r="V358" s="468"/>
      <c r="W358" s="468"/>
      <c r="X358" s="468"/>
      <c r="Y358" s="468"/>
      <c r="Z358" s="468"/>
      <c r="AA358" s="468"/>
    </row>
    <row r="359" spans="10:27" x14ac:dyDescent="0.25">
      <c r="J359" s="468"/>
      <c r="K359" s="468"/>
      <c r="L359" s="468"/>
      <c r="M359" s="468"/>
      <c r="N359" s="468"/>
      <c r="O359" s="468"/>
      <c r="P359" s="468"/>
      <c r="Q359" s="468"/>
      <c r="R359" s="468"/>
      <c r="S359" s="468"/>
      <c r="T359" s="468"/>
      <c r="U359" s="468"/>
      <c r="V359" s="468"/>
      <c r="W359" s="468"/>
      <c r="X359" s="468"/>
      <c r="Y359" s="468"/>
      <c r="Z359" s="468"/>
      <c r="AA359" s="468"/>
    </row>
    <row r="360" spans="10:27" x14ac:dyDescent="0.25">
      <c r="J360" s="468"/>
      <c r="K360" s="468"/>
      <c r="L360" s="468"/>
      <c r="M360" s="468"/>
      <c r="N360" s="468"/>
      <c r="O360" s="468"/>
      <c r="P360" s="468"/>
      <c r="Q360" s="468"/>
      <c r="R360" s="468"/>
      <c r="S360" s="468"/>
      <c r="T360" s="468"/>
      <c r="U360" s="468"/>
      <c r="V360" s="468"/>
      <c r="W360" s="468"/>
      <c r="X360" s="468"/>
      <c r="Y360" s="468"/>
      <c r="Z360" s="468"/>
      <c r="AA360" s="468"/>
    </row>
    <row r="361" spans="10:27" x14ac:dyDescent="0.25">
      <c r="J361" s="468"/>
      <c r="K361" s="468"/>
      <c r="L361" s="468"/>
      <c r="M361" s="468"/>
      <c r="N361" s="468"/>
      <c r="O361" s="468"/>
      <c r="P361" s="468"/>
      <c r="Q361" s="468"/>
      <c r="R361" s="468"/>
      <c r="S361" s="468"/>
      <c r="T361" s="468"/>
      <c r="U361" s="468"/>
      <c r="V361" s="468"/>
      <c r="W361" s="468"/>
      <c r="X361" s="468"/>
      <c r="Y361" s="468"/>
      <c r="Z361" s="468"/>
      <c r="AA361" s="468"/>
    </row>
    <row r="362" spans="10:27" x14ac:dyDescent="0.25">
      <c r="J362" s="468"/>
      <c r="K362" s="468"/>
      <c r="L362" s="468"/>
      <c r="M362" s="468"/>
      <c r="N362" s="468"/>
      <c r="O362" s="468"/>
      <c r="P362" s="468"/>
      <c r="Q362" s="468"/>
      <c r="R362" s="468"/>
      <c r="S362" s="468"/>
      <c r="T362" s="468"/>
      <c r="U362" s="468"/>
      <c r="V362" s="468"/>
      <c r="W362" s="468"/>
      <c r="X362" s="468"/>
      <c r="Y362" s="468"/>
      <c r="Z362" s="468"/>
      <c r="AA362" s="468"/>
    </row>
    <row r="363" spans="10:27" x14ac:dyDescent="0.25">
      <c r="J363" s="468"/>
      <c r="K363" s="468"/>
      <c r="L363" s="468"/>
      <c r="M363" s="468"/>
      <c r="N363" s="468"/>
      <c r="O363" s="468"/>
      <c r="P363" s="468"/>
      <c r="Q363" s="468"/>
      <c r="R363" s="468"/>
      <c r="S363" s="468"/>
      <c r="T363" s="468"/>
      <c r="U363" s="468"/>
      <c r="V363" s="468"/>
      <c r="W363" s="468"/>
      <c r="X363" s="468"/>
      <c r="Y363" s="468"/>
      <c r="Z363" s="468"/>
      <c r="AA363" s="468"/>
    </row>
    <row r="364" spans="10:27" x14ac:dyDescent="0.25">
      <c r="J364" s="468"/>
      <c r="K364" s="468"/>
      <c r="L364" s="468"/>
      <c r="M364" s="468"/>
      <c r="N364" s="468"/>
      <c r="O364" s="468"/>
      <c r="P364" s="468"/>
      <c r="Q364" s="468"/>
      <c r="R364" s="468"/>
      <c r="S364" s="468"/>
      <c r="T364" s="468"/>
      <c r="U364" s="468"/>
      <c r="V364" s="468"/>
      <c r="W364" s="468"/>
      <c r="X364" s="468"/>
      <c r="Y364" s="468"/>
      <c r="Z364" s="468"/>
      <c r="AA364" s="468"/>
    </row>
    <row r="365" spans="10:27" x14ac:dyDescent="0.25">
      <c r="J365" s="468"/>
      <c r="K365" s="468"/>
      <c r="L365" s="468"/>
      <c r="M365" s="468"/>
      <c r="N365" s="468"/>
      <c r="O365" s="468"/>
      <c r="P365" s="468"/>
      <c r="Q365" s="468"/>
      <c r="R365" s="468"/>
      <c r="S365" s="468"/>
      <c r="T365" s="468"/>
      <c r="U365" s="468"/>
      <c r="V365" s="468"/>
      <c r="W365" s="468"/>
      <c r="X365" s="468"/>
      <c r="Y365" s="468"/>
      <c r="Z365" s="468"/>
      <c r="AA365" s="468"/>
    </row>
    <row r="366" spans="10:27" x14ac:dyDescent="0.25">
      <c r="J366" s="468"/>
      <c r="K366" s="468"/>
      <c r="L366" s="468"/>
      <c r="M366" s="468"/>
      <c r="N366" s="468"/>
      <c r="O366" s="468"/>
      <c r="P366" s="468"/>
      <c r="Q366" s="468"/>
      <c r="R366" s="468"/>
      <c r="S366" s="468"/>
      <c r="T366" s="468"/>
      <c r="U366" s="468"/>
      <c r="V366" s="468"/>
      <c r="W366" s="468"/>
      <c r="X366" s="468"/>
      <c r="Y366" s="468"/>
      <c r="Z366" s="468"/>
      <c r="AA366" s="468"/>
    </row>
    <row r="367" spans="10:27" x14ac:dyDescent="0.25">
      <c r="J367" s="468"/>
      <c r="K367" s="468"/>
      <c r="L367" s="468"/>
      <c r="M367" s="468"/>
      <c r="N367" s="468"/>
      <c r="O367" s="468"/>
      <c r="P367" s="468"/>
      <c r="Q367" s="468"/>
      <c r="R367" s="468"/>
      <c r="S367" s="468"/>
      <c r="T367" s="468"/>
      <c r="U367" s="468"/>
      <c r="V367" s="468"/>
      <c r="W367" s="468"/>
      <c r="X367" s="468"/>
      <c r="Y367" s="468"/>
      <c r="Z367" s="468"/>
      <c r="AA367" s="468"/>
    </row>
    <row r="368" spans="10:27" x14ac:dyDescent="0.25">
      <c r="J368" s="468"/>
      <c r="K368" s="468"/>
      <c r="L368" s="468"/>
      <c r="M368" s="468"/>
      <c r="N368" s="468"/>
      <c r="O368" s="468"/>
      <c r="P368" s="468"/>
      <c r="Q368" s="468"/>
      <c r="R368" s="468"/>
      <c r="S368" s="468"/>
      <c r="T368" s="468"/>
      <c r="U368" s="468"/>
      <c r="V368" s="468"/>
      <c r="W368" s="468"/>
      <c r="X368" s="468"/>
      <c r="Y368" s="468"/>
      <c r="Z368" s="468"/>
      <c r="AA368" s="468"/>
    </row>
    <row r="369" spans="10:27" x14ac:dyDescent="0.25">
      <c r="J369" s="468"/>
      <c r="K369" s="468"/>
      <c r="L369" s="468"/>
      <c r="M369" s="468"/>
      <c r="N369" s="468"/>
      <c r="O369" s="468"/>
      <c r="P369" s="468"/>
      <c r="Q369" s="468"/>
      <c r="R369" s="468"/>
      <c r="S369" s="468"/>
      <c r="T369" s="468"/>
      <c r="U369" s="468"/>
      <c r="V369" s="468"/>
      <c r="W369" s="468"/>
      <c r="X369" s="468"/>
      <c r="Y369" s="468"/>
      <c r="Z369" s="468"/>
      <c r="AA369" s="468"/>
    </row>
    <row r="370" spans="10:27" x14ac:dyDescent="0.25">
      <c r="J370" s="468"/>
      <c r="K370" s="468"/>
      <c r="L370" s="468"/>
      <c r="M370" s="468"/>
      <c r="N370" s="468"/>
      <c r="O370" s="468"/>
      <c r="P370" s="468"/>
      <c r="Q370" s="468"/>
      <c r="R370" s="468"/>
      <c r="S370" s="468"/>
      <c r="T370" s="468"/>
      <c r="U370" s="468"/>
      <c r="V370" s="468"/>
      <c r="W370" s="468"/>
      <c r="X370" s="468"/>
      <c r="Y370" s="468"/>
      <c r="Z370" s="468"/>
      <c r="AA370" s="468"/>
    </row>
    <row r="371" spans="10:27" x14ac:dyDescent="0.25">
      <c r="J371" s="468"/>
      <c r="K371" s="468"/>
      <c r="L371" s="468"/>
      <c r="M371" s="468"/>
      <c r="N371" s="468"/>
      <c r="O371" s="468"/>
      <c r="P371" s="468"/>
      <c r="Q371" s="468"/>
      <c r="R371" s="468"/>
      <c r="S371" s="468"/>
      <c r="T371" s="468"/>
      <c r="U371" s="468"/>
      <c r="V371" s="468"/>
      <c r="W371" s="468"/>
      <c r="X371" s="468"/>
      <c r="Y371" s="468"/>
      <c r="Z371" s="468"/>
      <c r="AA371" s="468"/>
    </row>
    <row r="372" spans="10:27" x14ac:dyDescent="0.25">
      <c r="J372" s="468"/>
      <c r="K372" s="468"/>
      <c r="L372" s="468"/>
      <c r="M372" s="468"/>
      <c r="N372" s="468"/>
      <c r="O372" s="468"/>
      <c r="P372" s="468"/>
      <c r="Q372" s="468"/>
      <c r="R372" s="468"/>
      <c r="S372" s="468"/>
      <c r="T372" s="468"/>
      <c r="U372" s="468"/>
      <c r="V372" s="468"/>
      <c r="W372" s="468"/>
      <c r="X372" s="468"/>
      <c r="Y372" s="468"/>
      <c r="Z372" s="468"/>
      <c r="AA372" s="468"/>
    </row>
    <row r="373" spans="10:27" x14ac:dyDescent="0.25">
      <c r="J373" s="468"/>
      <c r="K373" s="468"/>
      <c r="L373" s="468"/>
      <c r="M373" s="468"/>
      <c r="N373" s="468"/>
      <c r="O373" s="468"/>
      <c r="P373" s="468"/>
      <c r="Q373" s="468"/>
      <c r="R373" s="468"/>
      <c r="S373" s="468"/>
      <c r="T373" s="468"/>
      <c r="U373" s="468"/>
      <c r="V373" s="468"/>
      <c r="W373" s="468"/>
      <c r="X373" s="468"/>
      <c r="Y373" s="468"/>
      <c r="Z373" s="468"/>
      <c r="AA373" s="468"/>
    </row>
    <row r="374" spans="10:27" x14ac:dyDescent="0.25">
      <c r="J374" s="468"/>
      <c r="K374" s="468"/>
      <c r="L374" s="468"/>
      <c r="M374" s="468"/>
      <c r="N374" s="468"/>
      <c r="O374" s="468"/>
      <c r="P374" s="468"/>
      <c r="Q374" s="468"/>
      <c r="R374" s="468"/>
      <c r="S374" s="468"/>
      <c r="T374" s="468"/>
      <c r="U374" s="468"/>
      <c r="V374" s="468"/>
      <c r="W374" s="468"/>
      <c r="X374" s="468"/>
      <c r="Y374" s="468"/>
      <c r="Z374" s="468"/>
      <c r="AA374" s="468"/>
    </row>
    <row r="375" spans="10:27" x14ac:dyDescent="0.25">
      <c r="J375" s="468"/>
      <c r="K375" s="468"/>
      <c r="L375" s="468"/>
      <c r="M375" s="468"/>
      <c r="N375" s="468"/>
      <c r="O375" s="468"/>
      <c r="P375" s="468"/>
      <c r="Q375" s="468"/>
      <c r="R375" s="468"/>
      <c r="S375" s="468"/>
      <c r="T375" s="468"/>
      <c r="U375" s="468"/>
      <c r="V375" s="468"/>
      <c r="W375" s="468"/>
      <c r="X375" s="468"/>
      <c r="Y375" s="468"/>
      <c r="Z375" s="468"/>
      <c r="AA375" s="468"/>
    </row>
    <row r="376" spans="10:27" x14ac:dyDescent="0.25">
      <c r="J376" s="468"/>
      <c r="K376" s="468"/>
      <c r="L376" s="468"/>
      <c r="M376" s="468"/>
      <c r="N376" s="468"/>
      <c r="O376" s="468"/>
      <c r="P376" s="468"/>
      <c r="Q376" s="468"/>
      <c r="R376" s="468"/>
      <c r="S376" s="468"/>
      <c r="T376" s="468"/>
      <c r="U376" s="468"/>
      <c r="V376" s="468"/>
      <c r="W376" s="468"/>
      <c r="X376" s="468"/>
      <c r="Y376" s="468"/>
      <c r="Z376" s="468"/>
      <c r="AA376" s="468"/>
    </row>
    <row r="377" spans="10:27" x14ac:dyDescent="0.25">
      <c r="J377" s="468"/>
      <c r="K377" s="468"/>
      <c r="L377" s="468"/>
      <c r="M377" s="468"/>
      <c r="N377" s="468"/>
      <c r="O377" s="468"/>
      <c r="P377" s="468"/>
      <c r="Q377" s="468"/>
      <c r="R377" s="468"/>
      <c r="S377" s="468"/>
      <c r="T377" s="468"/>
      <c r="U377" s="468"/>
      <c r="V377" s="468"/>
      <c r="W377" s="468"/>
      <c r="X377" s="468"/>
      <c r="Y377" s="468"/>
      <c r="Z377" s="468"/>
      <c r="AA377" s="468"/>
    </row>
    <row r="378" spans="10:27" x14ac:dyDescent="0.25">
      <c r="J378" s="468"/>
      <c r="K378" s="468"/>
      <c r="L378" s="468"/>
      <c r="M378" s="468"/>
      <c r="N378" s="468"/>
      <c r="O378" s="468"/>
      <c r="P378" s="468"/>
      <c r="Q378" s="468"/>
      <c r="R378" s="468"/>
      <c r="S378" s="468"/>
      <c r="T378" s="468"/>
      <c r="U378" s="468"/>
      <c r="V378" s="468"/>
      <c r="W378" s="468"/>
      <c r="X378" s="468"/>
      <c r="Y378" s="468"/>
      <c r="Z378" s="468"/>
      <c r="AA378" s="468"/>
    </row>
    <row r="379" spans="10:27" x14ac:dyDescent="0.25">
      <c r="J379" s="468"/>
      <c r="K379" s="468"/>
      <c r="L379" s="468"/>
      <c r="M379" s="468"/>
      <c r="N379" s="468"/>
      <c r="O379" s="468"/>
      <c r="P379" s="468"/>
      <c r="Q379" s="468"/>
      <c r="R379" s="468"/>
      <c r="S379" s="468"/>
      <c r="T379" s="468"/>
      <c r="U379" s="468"/>
      <c r="V379" s="468"/>
      <c r="W379" s="468"/>
      <c r="X379" s="468"/>
      <c r="Y379" s="468"/>
      <c r="Z379" s="468"/>
      <c r="AA379" s="468"/>
    </row>
    <row r="380" spans="10:27" x14ac:dyDescent="0.25">
      <c r="J380" s="468"/>
      <c r="K380" s="468"/>
      <c r="L380" s="468"/>
      <c r="M380" s="468"/>
      <c r="N380" s="468"/>
      <c r="O380" s="468"/>
      <c r="P380" s="468"/>
      <c r="Q380" s="468"/>
      <c r="R380" s="468"/>
      <c r="S380" s="468"/>
      <c r="T380" s="468"/>
      <c r="U380" s="468"/>
      <c r="V380" s="468"/>
      <c r="W380" s="468"/>
      <c r="X380" s="468"/>
      <c r="Y380" s="468"/>
      <c r="Z380" s="468"/>
      <c r="AA380" s="468"/>
    </row>
    <row r="381" spans="10:27" x14ac:dyDescent="0.25">
      <c r="J381" s="468"/>
      <c r="K381" s="468"/>
      <c r="L381" s="468"/>
      <c r="M381" s="468"/>
      <c r="N381" s="468"/>
      <c r="O381" s="468"/>
      <c r="P381" s="468"/>
      <c r="Q381" s="468"/>
      <c r="R381" s="468"/>
      <c r="S381" s="468"/>
      <c r="T381" s="468"/>
      <c r="U381" s="468"/>
      <c r="V381" s="468"/>
      <c r="W381" s="468"/>
      <c r="X381" s="468"/>
      <c r="Y381" s="468"/>
      <c r="Z381" s="468"/>
      <c r="AA381" s="468"/>
    </row>
    <row r="382" spans="10:27" x14ac:dyDescent="0.25">
      <c r="J382" s="468"/>
      <c r="K382" s="468"/>
      <c r="L382" s="468"/>
      <c r="M382" s="468"/>
      <c r="N382" s="468"/>
      <c r="O382" s="468"/>
      <c r="P382" s="468"/>
      <c r="Q382" s="468"/>
      <c r="R382" s="468"/>
      <c r="S382" s="468"/>
      <c r="T382" s="468"/>
      <c r="U382" s="468"/>
      <c r="V382" s="468"/>
      <c r="W382" s="468"/>
      <c r="X382" s="468"/>
      <c r="Y382" s="468"/>
      <c r="Z382" s="468"/>
      <c r="AA382" s="468"/>
    </row>
    <row r="383" spans="10:27" x14ac:dyDescent="0.25">
      <c r="J383" s="468"/>
      <c r="K383" s="468"/>
      <c r="L383" s="468"/>
      <c r="M383" s="468"/>
      <c r="N383" s="468"/>
      <c r="O383" s="468"/>
      <c r="P383" s="468"/>
      <c r="Q383" s="468"/>
      <c r="R383" s="468"/>
      <c r="S383" s="468"/>
      <c r="T383" s="468"/>
      <c r="U383" s="468"/>
      <c r="V383" s="468"/>
      <c r="W383" s="468"/>
      <c r="X383" s="468"/>
      <c r="Y383" s="468"/>
      <c r="Z383" s="468"/>
      <c r="AA383" s="468"/>
    </row>
    <row r="384" spans="10:27" x14ac:dyDescent="0.25">
      <c r="J384" s="468"/>
      <c r="K384" s="468"/>
      <c r="L384" s="468"/>
      <c r="M384" s="468"/>
      <c r="N384" s="468"/>
      <c r="O384" s="468"/>
      <c r="P384" s="468"/>
      <c r="Q384" s="468"/>
      <c r="R384" s="468"/>
      <c r="S384" s="468"/>
      <c r="T384" s="468"/>
      <c r="U384" s="468"/>
      <c r="V384" s="468"/>
      <c r="W384" s="468"/>
      <c r="X384" s="468"/>
      <c r="Y384" s="468"/>
      <c r="Z384" s="468"/>
      <c r="AA384" s="468"/>
    </row>
    <row r="385" spans="10:27" x14ac:dyDescent="0.25">
      <c r="J385" s="468"/>
      <c r="K385" s="468"/>
      <c r="L385" s="468"/>
      <c r="M385" s="468"/>
      <c r="N385" s="468"/>
      <c r="O385" s="468"/>
      <c r="P385" s="468"/>
      <c r="Q385" s="468"/>
      <c r="R385" s="468"/>
      <c r="S385" s="468"/>
      <c r="T385" s="468"/>
      <c r="U385" s="468"/>
      <c r="V385" s="468"/>
      <c r="W385" s="468"/>
      <c r="X385" s="468"/>
      <c r="Y385" s="468"/>
      <c r="Z385" s="468"/>
      <c r="AA385" s="468"/>
    </row>
    <row r="386" spans="10:27" x14ac:dyDescent="0.25">
      <c r="J386" s="468"/>
      <c r="K386" s="468"/>
      <c r="L386" s="468"/>
      <c r="M386" s="468"/>
      <c r="N386" s="468"/>
      <c r="O386" s="468"/>
      <c r="P386" s="468"/>
      <c r="Q386" s="468"/>
      <c r="R386" s="468"/>
      <c r="S386" s="468"/>
      <c r="T386" s="468"/>
      <c r="U386" s="468"/>
      <c r="V386" s="468"/>
      <c r="W386" s="468"/>
      <c r="X386" s="468"/>
      <c r="Y386" s="468"/>
      <c r="Z386" s="468"/>
      <c r="AA386" s="468"/>
    </row>
    <row r="387" spans="10:27" x14ac:dyDescent="0.25">
      <c r="J387" s="468"/>
      <c r="K387" s="468"/>
      <c r="L387" s="468"/>
      <c r="M387" s="468"/>
      <c r="N387" s="468"/>
      <c r="O387" s="468"/>
      <c r="P387" s="468"/>
      <c r="Q387" s="468"/>
      <c r="R387" s="468"/>
      <c r="S387" s="468"/>
      <c r="T387" s="468"/>
      <c r="U387" s="468"/>
      <c r="V387" s="468"/>
      <c r="W387" s="468"/>
      <c r="X387" s="468"/>
      <c r="Y387" s="468"/>
      <c r="Z387" s="468"/>
      <c r="AA387" s="468"/>
    </row>
    <row r="388" spans="10:27" x14ac:dyDescent="0.25">
      <c r="J388" s="468"/>
      <c r="K388" s="468"/>
      <c r="L388" s="468"/>
      <c r="M388" s="468"/>
      <c r="N388" s="468"/>
      <c r="O388" s="468"/>
      <c r="P388" s="468"/>
      <c r="Q388" s="468"/>
      <c r="R388" s="468"/>
      <c r="S388" s="468"/>
      <c r="T388" s="468"/>
      <c r="U388" s="468"/>
      <c r="V388" s="468"/>
      <c r="W388" s="468"/>
      <c r="X388" s="468"/>
      <c r="Y388" s="468"/>
      <c r="Z388" s="468"/>
      <c r="AA388" s="468"/>
    </row>
    <row r="389" spans="10:27" x14ac:dyDescent="0.25">
      <c r="J389" s="468"/>
      <c r="K389" s="468"/>
      <c r="L389" s="468"/>
      <c r="M389" s="468"/>
      <c r="N389" s="468"/>
      <c r="O389" s="468"/>
      <c r="P389" s="468"/>
      <c r="Q389" s="468"/>
      <c r="R389" s="468"/>
      <c r="S389" s="468"/>
      <c r="T389" s="468"/>
      <c r="U389" s="468"/>
      <c r="V389" s="468"/>
      <c r="W389" s="468"/>
      <c r="X389" s="468"/>
      <c r="Y389" s="468"/>
      <c r="Z389" s="468"/>
      <c r="AA389" s="468"/>
    </row>
    <row r="390" spans="10:27" x14ac:dyDescent="0.25">
      <c r="J390" s="468"/>
      <c r="K390" s="468"/>
      <c r="L390" s="468"/>
      <c r="M390" s="468"/>
      <c r="N390" s="468"/>
      <c r="O390" s="468"/>
      <c r="P390" s="468"/>
      <c r="Q390" s="468"/>
      <c r="R390" s="468"/>
      <c r="S390" s="468"/>
      <c r="T390" s="468"/>
      <c r="U390" s="468"/>
      <c r="V390" s="468"/>
      <c r="W390" s="468"/>
      <c r="X390" s="468"/>
      <c r="Y390" s="468"/>
      <c r="Z390" s="468"/>
      <c r="AA390" s="468"/>
    </row>
    <row r="391" spans="10:27" x14ac:dyDescent="0.25">
      <c r="J391" s="468"/>
      <c r="K391" s="468"/>
      <c r="L391" s="468"/>
      <c r="M391" s="468"/>
      <c r="N391" s="468"/>
      <c r="O391" s="468"/>
      <c r="P391" s="468"/>
      <c r="Q391" s="468"/>
      <c r="R391" s="468"/>
      <c r="S391" s="468"/>
      <c r="T391" s="468"/>
      <c r="U391" s="468"/>
      <c r="V391" s="468"/>
      <c r="W391" s="468"/>
      <c r="X391" s="468"/>
      <c r="Y391" s="468"/>
      <c r="Z391" s="468"/>
      <c r="AA391" s="468"/>
    </row>
    <row r="392" spans="10:27" x14ac:dyDescent="0.25">
      <c r="J392" s="468"/>
      <c r="K392" s="468"/>
      <c r="L392" s="468"/>
      <c r="M392" s="468"/>
      <c r="N392" s="468"/>
      <c r="O392" s="468"/>
      <c r="P392" s="468"/>
      <c r="Q392" s="468"/>
      <c r="R392" s="468"/>
      <c r="S392" s="468"/>
      <c r="T392" s="468"/>
      <c r="U392" s="468"/>
      <c r="V392" s="468"/>
      <c r="W392" s="468"/>
      <c r="X392" s="468"/>
      <c r="Y392" s="468"/>
      <c r="Z392" s="468"/>
      <c r="AA392" s="468"/>
    </row>
    <row r="393" spans="10:27" x14ac:dyDescent="0.25">
      <c r="J393" s="468"/>
      <c r="K393" s="468"/>
      <c r="L393" s="468"/>
      <c r="M393" s="468"/>
      <c r="N393" s="468"/>
      <c r="O393" s="468"/>
      <c r="P393" s="468"/>
      <c r="Q393" s="468"/>
      <c r="R393" s="468"/>
      <c r="S393" s="468"/>
      <c r="T393" s="468"/>
      <c r="U393" s="468"/>
      <c r="V393" s="468"/>
      <c r="W393" s="468"/>
      <c r="X393" s="468"/>
      <c r="Y393" s="468"/>
      <c r="Z393" s="468"/>
      <c r="AA393" s="468"/>
    </row>
    <row r="394" spans="10:27" x14ac:dyDescent="0.25">
      <c r="J394" s="468"/>
      <c r="K394" s="468"/>
      <c r="L394" s="468"/>
      <c r="M394" s="468"/>
      <c r="N394" s="468"/>
      <c r="O394" s="468"/>
      <c r="P394" s="468"/>
      <c r="Q394" s="468"/>
      <c r="R394" s="468"/>
      <c r="S394" s="468"/>
      <c r="T394" s="468"/>
      <c r="U394" s="468"/>
      <c r="V394" s="468"/>
      <c r="W394" s="468"/>
      <c r="X394" s="468"/>
      <c r="Y394" s="468"/>
      <c r="Z394" s="468"/>
      <c r="AA394" s="468"/>
    </row>
    <row r="395" spans="10:27" x14ac:dyDescent="0.25">
      <c r="J395" s="468"/>
      <c r="K395" s="468"/>
      <c r="L395" s="468"/>
      <c r="M395" s="468"/>
      <c r="N395" s="468"/>
      <c r="O395" s="468"/>
      <c r="P395" s="468"/>
      <c r="Q395" s="468"/>
      <c r="R395" s="468"/>
      <c r="S395" s="468"/>
      <c r="T395" s="468"/>
      <c r="U395" s="468"/>
      <c r="V395" s="468"/>
      <c r="W395" s="468"/>
      <c r="X395" s="468"/>
      <c r="Y395" s="468"/>
      <c r="Z395" s="468"/>
      <c r="AA395" s="468"/>
    </row>
    <row r="396" spans="10:27" x14ac:dyDescent="0.25">
      <c r="J396" s="468"/>
      <c r="K396" s="468"/>
      <c r="L396" s="468"/>
      <c r="M396" s="468"/>
      <c r="N396" s="468"/>
      <c r="O396" s="468"/>
      <c r="P396" s="468"/>
      <c r="Q396" s="468"/>
      <c r="R396" s="468"/>
      <c r="S396" s="468"/>
      <c r="T396" s="468"/>
      <c r="U396" s="468"/>
      <c r="V396" s="468"/>
      <c r="W396" s="468"/>
      <c r="X396" s="468"/>
      <c r="Y396" s="468"/>
      <c r="Z396" s="468"/>
      <c r="AA396" s="468"/>
    </row>
    <row r="397" spans="10:27" x14ac:dyDescent="0.25">
      <c r="J397" s="468"/>
      <c r="K397" s="468"/>
      <c r="L397" s="468"/>
      <c r="M397" s="468"/>
      <c r="N397" s="468"/>
      <c r="O397" s="468"/>
      <c r="P397" s="468"/>
      <c r="Q397" s="468"/>
      <c r="R397" s="468"/>
      <c r="S397" s="468"/>
      <c r="T397" s="468"/>
      <c r="U397" s="468"/>
      <c r="V397" s="468"/>
      <c r="W397" s="468"/>
      <c r="X397" s="468"/>
      <c r="Y397" s="468"/>
      <c r="Z397" s="468"/>
      <c r="AA397" s="468"/>
    </row>
    <row r="398" spans="10:27" x14ac:dyDescent="0.25">
      <c r="J398" s="468"/>
      <c r="K398" s="468"/>
      <c r="L398" s="468"/>
      <c r="M398" s="468"/>
      <c r="N398" s="468"/>
      <c r="O398" s="468"/>
      <c r="P398" s="468"/>
      <c r="Q398" s="468"/>
      <c r="R398" s="468"/>
      <c r="S398" s="468"/>
      <c r="T398" s="468"/>
      <c r="U398" s="468"/>
      <c r="V398" s="468"/>
      <c r="W398" s="468"/>
      <c r="X398" s="468"/>
      <c r="Y398" s="468"/>
      <c r="Z398" s="468"/>
      <c r="AA398" s="468"/>
    </row>
    <row r="399" spans="10:27" x14ac:dyDescent="0.25">
      <c r="J399" s="468"/>
      <c r="K399" s="468"/>
      <c r="L399" s="468"/>
      <c r="M399" s="468"/>
      <c r="N399" s="468"/>
      <c r="O399" s="468"/>
      <c r="P399" s="468"/>
      <c r="Q399" s="468"/>
      <c r="R399" s="468"/>
      <c r="S399" s="468"/>
      <c r="T399" s="468"/>
      <c r="U399" s="468"/>
      <c r="V399" s="468"/>
      <c r="W399" s="468"/>
      <c r="X399" s="468"/>
      <c r="Y399" s="468"/>
      <c r="Z399" s="468"/>
      <c r="AA399" s="468"/>
    </row>
    <row r="400" spans="10:27" x14ac:dyDescent="0.25">
      <c r="J400" s="468"/>
      <c r="K400" s="468"/>
      <c r="L400" s="468"/>
      <c r="M400" s="468"/>
      <c r="N400" s="468"/>
      <c r="O400" s="468"/>
      <c r="P400" s="468"/>
      <c r="Q400" s="468"/>
      <c r="R400" s="468"/>
      <c r="S400" s="468"/>
      <c r="T400" s="468"/>
      <c r="U400" s="468"/>
      <c r="V400" s="468"/>
      <c r="W400" s="468"/>
      <c r="X400" s="468"/>
      <c r="Y400" s="468"/>
      <c r="Z400" s="468"/>
      <c r="AA400" s="468"/>
    </row>
    <row r="401" spans="10:27" x14ac:dyDescent="0.25">
      <c r="J401" s="468"/>
      <c r="K401" s="468"/>
      <c r="L401" s="468"/>
      <c r="M401" s="468"/>
      <c r="N401" s="468"/>
      <c r="O401" s="468"/>
      <c r="P401" s="468"/>
      <c r="Q401" s="468"/>
      <c r="R401" s="468"/>
      <c r="S401" s="468"/>
      <c r="T401" s="468"/>
      <c r="U401" s="468"/>
      <c r="V401" s="468"/>
      <c r="W401" s="468"/>
      <c r="X401" s="468"/>
      <c r="Y401" s="468"/>
      <c r="Z401" s="468"/>
      <c r="AA401" s="468"/>
    </row>
    <row r="402" spans="10:27" x14ac:dyDescent="0.25">
      <c r="J402" s="468"/>
      <c r="K402" s="468"/>
      <c r="L402" s="468"/>
      <c r="M402" s="468"/>
      <c r="N402" s="468"/>
      <c r="O402" s="468"/>
      <c r="P402" s="468"/>
      <c r="Q402" s="468"/>
      <c r="R402" s="468"/>
      <c r="S402" s="468"/>
      <c r="T402" s="468"/>
      <c r="U402" s="468"/>
      <c r="V402" s="468"/>
      <c r="W402" s="468"/>
      <c r="X402" s="468"/>
      <c r="Y402" s="468"/>
      <c r="Z402" s="468"/>
      <c r="AA402" s="468"/>
    </row>
    <row r="403" spans="10:27" x14ac:dyDescent="0.25">
      <c r="J403" s="468"/>
      <c r="K403" s="468"/>
      <c r="L403" s="468"/>
      <c r="M403" s="468"/>
      <c r="N403" s="468"/>
      <c r="O403" s="468"/>
      <c r="P403" s="468"/>
      <c r="Q403" s="468"/>
      <c r="R403" s="468"/>
      <c r="S403" s="468"/>
      <c r="T403" s="468"/>
      <c r="U403" s="468"/>
      <c r="V403" s="468"/>
      <c r="W403" s="468"/>
      <c r="X403" s="468"/>
      <c r="Y403" s="468"/>
      <c r="Z403" s="468"/>
      <c r="AA403" s="468"/>
    </row>
    <row r="404" spans="10:27" x14ac:dyDescent="0.25">
      <c r="J404" s="468"/>
      <c r="K404" s="468"/>
      <c r="L404" s="468"/>
      <c r="M404" s="468"/>
      <c r="N404" s="468"/>
      <c r="O404" s="468"/>
      <c r="P404" s="468"/>
      <c r="Q404" s="468"/>
      <c r="R404" s="468"/>
      <c r="S404" s="468"/>
      <c r="T404" s="468"/>
      <c r="U404" s="468"/>
      <c r="V404" s="468"/>
      <c r="W404" s="468"/>
      <c r="X404" s="468"/>
      <c r="Y404" s="468"/>
      <c r="Z404" s="468"/>
      <c r="AA404" s="468"/>
    </row>
    <row r="405" spans="10:27" x14ac:dyDescent="0.25">
      <c r="J405" s="468"/>
      <c r="K405" s="468"/>
      <c r="L405" s="468"/>
      <c r="M405" s="468"/>
      <c r="N405" s="468"/>
      <c r="O405" s="468"/>
      <c r="P405" s="468"/>
      <c r="Q405" s="468"/>
      <c r="R405" s="468"/>
      <c r="S405" s="468"/>
      <c r="T405" s="468"/>
      <c r="U405" s="468"/>
      <c r="V405" s="468"/>
      <c r="W405" s="468"/>
      <c r="X405" s="468"/>
      <c r="Y405" s="468"/>
      <c r="Z405" s="468"/>
      <c r="AA405" s="468"/>
    </row>
    <row r="406" spans="10:27" x14ac:dyDescent="0.25">
      <c r="J406" s="468"/>
      <c r="K406" s="468"/>
      <c r="L406" s="468"/>
      <c r="M406" s="468"/>
      <c r="N406" s="468"/>
      <c r="O406" s="468"/>
      <c r="P406" s="468"/>
      <c r="Q406" s="468"/>
      <c r="R406" s="468"/>
      <c r="S406" s="468"/>
      <c r="T406" s="468"/>
      <c r="U406" s="468"/>
      <c r="V406" s="468"/>
      <c r="W406" s="468"/>
      <c r="X406" s="468"/>
      <c r="Y406" s="468"/>
      <c r="Z406" s="468"/>
      <c r="AA406" s="468"/>
    </row>
    <row r="407" spans="10:27" x14ac:dyDescent="0.25">
      <c r="J407" s="468"/>
      <c r="K407" s="468"/>
      <c r="L407" s="468"/>
      <c r="M407" s="468"/>
      <c r="N407" s="468"/>
      <c r="O407" s="468"/>
      <c r="P407" s="468"/>
      <c r="Q407" s="468"/>
      <c r="R407" s="468"/>
      <c r="S407" s="468"/>
      <c r="T407" s="468"/>
      <c r="U407" s="468"/>
      <c r="V407" s="468"/>
      <c r="W407" s="468"/>
      <c r="X407" s="468"/>
      <c r="Y407" s="468"/>
      <c r="Z407" s="468"/>
      <c r="AA407" s="468"/>
    </row>
    <row r="408" spans="10:27" x14ac:dyDescent="0.25">
      <c r="J408" s="468"/>
      <c r="K408" s="468"/>
      <c r="L408" s="468"/>
      <c r="M408" s="468"/>
      <c r="N408" s="468"/>
      <c r="O408" s="468"/>
      <c r="P408" s="468"/>
      <c r="Q408" s="468"/>
      <c r="R408" s="468"/>
      <c r="S408" s="468"/>
      <c r="T408" s="468"/>
      <c r="U408" s="468"/>
      <c r="V408" s="468"/>
      <c r="W408" s="468"/>
      <c r="X408" s="468"/>
      <c r="Y408" s="468"/>
      <c r="Z408" s="468"/>
      <c r="AA408" s="468"/>
    </row>
    <row r="409" spans="10:27" x14ac:dyDescent="0.25">
      <c r="J409" s="468"/>
      <c r="K409" s="468"/>
      <c r="L409" s="468"/>
      <c r="M409" s="468"/>
      <c r="N409" s="468"/>
      <c r="O409" s="468"/>
      <c r="P409" s="468"/>
      <c r="Q409" s="468"/>
      <c r="R409" s="468"/>
      <c r="S409" s="468"/>
      <c r="T409" s="468"/>
      <c r="U409" s="468"/>
      <c r="V409" s="468"/>
      <c r="W409" s="468"/>
      <c r="X409" s="468"/>
      <c r="Y409" s="468"/>
      <c r="Z409" s="468"/>
      <c r="AA409" s="468"/>
    </row>
    <row r="410" spans="10:27" x14ac:dyDescent="0.25">
      <c r="J410" s="468"/>
      <c r="K410" s="468"/>
      <c r="L410" s="468"/>
      <c r="M410" s="468"/>
      <c r="N410" s="468"/>
      <c r="O410" s="468"/>
      <c r="P410" s="468"/>
      <c r="Q410" s="468"/>
      <c r="R410" s="468"/>
      <c r="S410" s="468"/>
      <c r="T410" s="468"/>
      <c r="U410" s="468"/>
      <c r="V410" s="468"/>
      <c r="W410" s="468"/>
      <c r="X410" s="468"/>
      <c r="Y410" s="468"/>
      <c r="Z410" s="468"/>
      <c r="AA410" s="468"/>
    </row>
    <row r="411" spans="10:27" x14ac:dyDescent="0.25">
      <c r="J411" s="468"/>
      <c r="K411" s="468"/>
      <c r="L411" s="468"/>
      <c r="M411" s="468"/>
      <c r="N411" s="468"/>
      <c r="O411" s="468"/>
      <c r="P411" s="468"/>
      <c r="Q411" s="468"/>
      <c r="R411" s="468"/>
      <c r="S411" s="468"/>
      <c r="T411" s="468"/>
      <c r="U411" s="468"/>
      <c r="V411" s="468"/>
      <c r="W411" s="468"/>
      <c r="X411" s="468"/>
      <c r="Y411" s="468"/>
      <c r="Z411" s="468"/>
      <c r="AA411" s="468"/>
    </row>
    <row r="412" spans="10:27" x14ac:dyDescent="0.25">
      <c r="J412" s="468"/>
      <c r="K412" s="468"/>
      <c r="L412" s="468"/>
      <c r="M412" s="468"/>
      <c r="N412" s="468"/>
      <c r="O412" s="468"/>
      <c r="P412" s="468"/>
      <c r="Q412" s="468"/>
      <c r="R412" s="468"/>
      <c r="S412" s="468"/>
      <c r="T412" s="468"/>
      <c r="U412" s="468"/>
      <c r="V412" s="468"/>
      <c r="W412" s="468"/>
      <c r="X412" s="468"/>
      <c r="Y412" s="468"/>
      <c r="Z412" s="468"/>
      <c r="AA412" s="468"/>
    </row>
    <row r="413" spans="10:27" x14ac:dyDescent="0.25">
      <c r="J413" s="468"/>
      <c r="K413" s="468"/>
      <c r="L413" s="468"/>
      <c r="M413" s="468"/>
      <c r="N413" s="468"/>
      <c r="O413" s="468"/>
      <c r="P413" s="468"/>
      <c r="Q413" s="468"/>
      <c r="R413" s="468"/>
      <c r="S413" s="468"/>
      <c r="T413" s="468"/>
      <c r="U413" s="468"/>
      <c r="V413" s="468"/>
      <c r="W413" s="468"/>
      <c r="X413" s="468"/>
      <c r="Y413" s="468"/>
      <c r="Z413" s="468"/>
      <c r="AA413" s="468"/>
    </row>
    <row r="414" spans="10:27" x14ac:dyDescent="0.25">
      <c r="J414" s="468"/>
      <c r="K414" s="468"/>
      <c r="L414" s="468"/>
      <c r="M414" s="468"/>
      <c r="N414" s="468"/>
      <c r="O414" s="468"/>
      <c r="P414" s="468"/>
      <c r="Q414" s="468"/>
      <c r="R414" s="468"/>
      <c r="S414" s="468"/>
      <c r="T414" s="468"/>
      <c r="U414" s="468"/>
      <c r="V414" s="468"/>
      <c r="W414" s="468"/>
      <c r="X414" s="468"/>
      <c r="Y414" s="468"/>
      <c r="Z414" s="468"/>
      <c r="AA414" s="468"/>
    </row>
    <row r="415" spans="10:27" x14ac:dyDescent="0.25">
      <c r="J415" s="468"/>
      <c r="K415" s="468"/>
      <c r="L415" s="468"/>
      <c r="M415" s="468"/>
      <c r="N415" s="468"/>
      <c r="O415" s="468"/>
      <c r="P415" s="468"/>
      <c r="Q415" s="468"/>
      <c r="R415" s="468"/>
      <c r="S415" s="468"/>
      <c r="T415" s="468"/>
      <c r="U415" s="468"/>
      <c r="V415" s="468"/>
      <c r="W415" s="468"/>
      <c r="X415" s="468"/>
      <c r="Y415" s="468"/>
      <c r="Z415" s="468"/>
      <c r="AA415" s="468"/>
    </row>
    <row r="416" spans="10:27" x14ac:dyDescent="0.25">
      <c r="J416" s="468"/>
      <c r="K416" s="468"/>
      <c r="L416" s="468"/>
      <c r="M416" s="468"/>
      <c r="N416" s="468"/>
      <c r="O416" s="468"/>
      <c r="P416" s="468"/>
      <c r="Q416" s="468"/>
      <c r="R416" s="468"/>
      <c r="S416" s="468"/>
      <c r="T416" s="468"/>
      <c r="U416" s="468"/>
      <c r="V416" s="468"/>
      <c r="W416" s="468"/>
      <c r="X416" s="468"/>
      <c r="Y416" s="468"/>
      <c r="Z416" s="468"/>
      <c r="AA416" s="468"/>
    </row>
    <row r="417" spans="10:27" x14ac:dyDescent="0.25">
      <c r="J417" s="468"/>
      <c r="K417" s="468"/>
      <c r="L417" s="468"/>
      <c r="M417" s="468"/>
      <c r="N417" s="468"/>
      <c r="O417" s="468"/>
      <c r="P417" s="468"/>
      <c r="Q417" s="468"/>
      <c r="R417" s="468"/>
      <c r="S417" s="468"/>
      <c r="T417" s="468"/>
      <c r="U417" s="468"/>
      <c r="V417" s="468"/>
      <c r="W417" s="468"/>
      <c r="X417" s="468"/>
      <c r="Y417" s="468"/>
      <c r="Z417" s="468"/>
      <c r="AA417" s="468"/>
    </row>
    <row r="418" spans="10:27" x14ac:dyDescent="0.25">
      <c r="J418" s="468"/>
      <c r="K418" s="468"/>
      <c r="L418" s="468"/>
      <c r="M418" s="468"/>
      <c r="N418" s="468"/>
      <c r="O418" s="468"/>
      <c r="P418" s="468"/>
      <c r="Q418" s="468"/>
      <c r="R418" s="468"/>
      <c r="S418" s="468"/>
      <c r="T418" s="468"/>
      <c r="U418" s="468"/>
      <c r="V418" s="468"/>
      <c r="W418" s="468"/>
      <c r="X418" s="468"/>
      <c r="Y418" s="468"/>
      <c r="Z418" s="468"/>
      <c r="AA418" s="468"/>
    </row>
    <row r="419" spans="10:27" x14ac:dyDescent="0.25">
      <c r="J419" s="468"/>
      <c r="K419" s="468"/>
      <c r="L419" s="468"/>
      <c r="M419" s="468"/>
      <c r="N419" s="468"/>
      <c r="O419" s="468"/>
      <c r="P419" s="468"/>
      <c r="Q419" s="468"/>
      <c r="R419" s="468"/>
      <c r="S419" s="468"/>
      <c r="T419" s="468"/>
      <c r="U419" s="468"/>
      <c r="V419" s="468"/>
      <c r="W419" s="468"/>
      <c r="X419" s="468"/>
      <c r="Y419" s="468"/>
      <c r="Z419" s="468"/>
      <c r="AA419" s="468"/>
    </row>
    <row r="420" spans="10:27" x14ac:dyDescent="0.25">
      <c r="J420" s="468"/>
      <c r="K420" s="468"/>
      <c r="L420" s="468"/>
      <c r="M420" s="468"/>
      <c r="N420" s="468"/>
      <c r="O420" s="468"/>
      <c r="P420" s="468"/>
      <c r="Q420" s="468"/>
      <c r="R420" s="468"/>
      <c r="S420" s="468"/>
      <c r="T420" s="468"/>
      <c r="U420" s="468"/>
      <c r="V420" s="468"/>
      <c r="W420" s="468"/>
      <c r="X420" s="468"/>
      <c r="Y420" s="468"/>
      <c r="Z420" s="468"/>
      <c r="AA420" s="468"/>
    </row>
    <row r="421" spans="10:27" x14ac:dyDescent="0.25">
      <c r="J421" s="468"/>
      <c r="K421" s="468"/>
      <c r="L421" s="468"/>
      <c r="M421" s="468"/>
      <c r="N421" s="468"/>
      <c r="O421" s="468"/>
      <c r="P421" s="468"/>
      <c r="Q421" s="468"/>
      <c r="R421" s="468"/>
      <c r="S421" s="468"/>
      <c r="T421" s="468"/>
      <c r="U421" s="468"/>
      <c r="V421" s="468"/>
      <c r="W421" s="468"/>
      <c r="X421" s="468"/>
      <c r="Y421" s="468"/>
      <c r="Z421" s="468"/>
      <c r="AA421" s="468"/>
    </row>
    <row r="422" spans="10:27" x14ac:dyDescent="0.25">
      <c r="J422" s="468"/>
      <c r="K422" s="468"/>
      <c r="L422" s="468"/>
      <c r="M422" s="468"/>
      <c r="N422" s="468"/>
      <c r="O422" s="468"/>
      <c r="P422" s="468"/>
      <c r="Q422" s="468"/>
      <c r="R422" s="468"/>
      <c r="S422" s="468"/>
      <c r="T422" s="468"/>
      <c r="U422" s="468"/>
      <c r="V422" s="468"/>
      <c r="W422" s="468"/>
      <c r="X422" s="468"/>
      <c r="Y422" s="468"/>
      <c r="Z422" s="468"/>
      <c r="AA422" s="468"/>
    </row>
    <row r="423" spans="10:27" x14ac:dyDescent="0.25">
      <c r="J423" s="468"/>
      <c r="K423" s="468"/>
      <c r="L423" s="468"/>
      <c r="M423" s="468"/>
      <c r="N423" s="468"/>
      <c r="O423" s="468"/>
      <c r="P423" s="468"/>
      <c r="Q423" s="468"/>
      <c r="R423" s="468"/>
      <c r="S423" s="468"/>
      <c r="T423" s="468"/>
      <c r="U423" s="468"/>
      <c r="V423" s="468"/>
      <c r="W423" s="468"/>
      <c r="X423" s="468"/>
      <c r="Y423" s="468"/>
      <c r="Z423" s="468"/>
      <c r="AA423" s="468"/>
    </row>
    <row r="424" spans="10:27" x14ac:dyDescent="0.25">
      <c r="J424" s="468"/>
      <c r="K424" s="468"/>
      <c r="L424" s="468"/>
      <c r="M424" s="468"/>
      <c r="N424" s="468"/>
      <c r="O424" s="468"/>
      <c r="P424" s="468"/>
      <c r="Q424" s="468"/>
      <c r="R424" s="468"/>
      <c r="S424" s="468"/>
      <c r="T424" s="468"/>
      <c r="U424" s="468"/>
      <c r="V424" s="468"/>
      <c r="W424" s="468"/>
      <c r="X424" s="468"/>
      <c r="Y424" s="468"/>
      <c r="Z424" s="468"/>
      <c r="AA424" s="468"/>
    </row>
    <row r="425" spans="10:27" x14ac:dyDescent="0.25">
      <c r="J425" s="468"/>
      <c r="K425" s="468"/>
      <c r="L425" s="468"/>
      <c r="M425" s="468"/>
      <c r="N425" s="468"/>
      <c r="O425" s="468"/>
      <c r="P425" s="468"/>
      <c r="Q425" s="468"/>
      <c r="R425" s="468"/>
      <c r="S425" s="468"/>
      <c r="T425" s="468"/>
      <c r="U425" s="468"/>
      <c r="V425" s="468"/>
      <c r="W425" s="468"/>
      <c r="X425" s="468"/>
      <c r="Y425" s="468"/>
      <c r="Z425" s="468"/>
      <c r="AA425" s="468"/>
    </row>
    <row r="426" spans="10:27" x14ac:dyDescent="0.25">
      <c r="J426" s="468"/>
      <c r="K426" s="468"/>
      <c r="L426" s="468"/>
      <c r="M426" s="468"/>
      <c r="N426" s="468"/>
      <c r="O426" s="468"/>
      <c r="P426" s="468"/>
      <c r="Q426" s="468"/>
      <c r="R426" s="468"/>
      <c r="S426" s="468"/>
      <c r="T426" s="468"/>
      <c r="U426" s="468"/>
      <c r="V426" s="468"/>
      <c r="W426" s="468"/>
      <c r="X426" s="468"/>
      <c r="Y426" s="468"/>
      <c r="Z426" s="468"/>
      <c r="AA426" s="468"/>
    </row>
    <row r="427" spans="10:27" x14ac:dyDescent="0.25">
      <c r="J427" s="468"/>
      <c r="K427" s="468"/>
      <c r="L427" s="468"/>
      <c r="M427" s="468"/>
      <c r="N427" s="468"/>
      <c r="O427" s="468"/>
      <c r="P427" s="468"/>
      <c r="Q427" s="468"/>
      <c r="R427" s="468"/>
      <c r="S427" s="468"/>
      <c r="T427" s="468"/>
      <c r="U427" s="468"/>
      <c r="V427" s="468"/>
      <c r="W427" s="468"/>
      <c r="X427" s="468"/>
      <c r="Y427" s="468"/>
      <c r="Z427" s="468"/>
      <c r="AA427" s="468"/>
    </row>
    <row r="428" spans="10:27" x14ac:dyDescent="0.25">
      <c r="J428" s="468"/>
      <c r="K428" s="468"/>
      <c r="L428" s="468"/>
      <c r="M428" s="468"/>
      <c r="N428" s="468"/>
      <c r="O428" s="468"/>
      <c r="P428" s="468"/>
      <c r="Q428" s="468"/>
      <c r="R428" s="468"/>
      <c r="S428" s="468"/>
      <c r="T428" s="468"/>
      <c r="U428" s="468"/>
      <c r="V428" s="468"/>
      <c r="W428" s="468"/>
      <c r="X428" s="468"/>
      <c r="Y428" s="468"/>
      <c r="Z428" s="468"/>
      <c r="AA428" s="468"/>
    </row>
    <row r="429" spans="10:27" x14ac:dyDescent="0.25">
      <c r="J429" s="468"/>
      <c r="K429" s="468"/>
      <c r="L429" s="468"/>
      <c r="M429" s="468"/>
      <c r="N429" s="468"/>
      <c r="O429" s="468"/>
      <c r="P429" s="468"/>
      <c r="Q429" s="468"/>
      <c r="R429" s="468"/>
      <c r="S429" s="468"/>
      <c r="T429" s="468"/>
      <c r="U429" s="468"/>
      <c r="V429" s="468"/>
      <c r="W429" s="468"/>
      <c r="X429" s="468"/>
      <c r="Y429" s="468"/>
      <c r="Z429" s="468"/>
      <c r="AA429" s="468"/>
    </row>
    <row r="430" spans="10:27" x14ac:dyDescent="0.25">
      <c r="J430" s="468"/>
      <c r="K430" s="468"/>
      <c r="L430" s="468"/>
      <c r="M430" s="468"/>
      <c r="N430" s="468"/>
      <c r="O430" s="468"/>
      <c r="P430" s="468"/>
      <c r="Q430" s="468"/>
      <c r="R430" s="468"/>
      <c r="S430" s="468"/>
      <c r="T430" s="468"/>
      <c r="U430" s="468"/>
      <c r="V430" s="468"/>
      <c r="W430" s="468"/>
      <c r="X430" s="468"/>
      <c r="Y430" s="468"/>
      <c r="Z430" s="468"/>
      <c r="AA430" s="468"/>
    </row>
    <row r="431" spans="10:27" x14ac:dyDescent="0.25">
      <c r="J431" s="468"/>
      <c r="K431" s="468"/>
      <c r="L431" s="468"/>
      <c r="M431" s="468"/>
      <c r="N431" s="468"/>
      <c r="O431" s="468"/>
      <c r="P431" s="468"/>
      <c r="Q431" s="468"/>
      <c r="R431" s="468"/>
      <c r="S431" s="468"/>
      <c r="T431" s="468"/>
      <c r="U431" s="468"/>
      <c r="V431" s="468"/>
      <c r="W431" s="468"/>
      <c r="X431" s="468"/>
      <c r="Y431" s="468"/>
      <c r="Z431" s="468"/>
      <c r="AA431" s="468"/>
    </row>
    <row r="432" spans="10:27" x14ac:dyDescent="0.25">
      <c r="J432" s="468"/>
      <c r="K432" s="468"/>
      <c r="L432" s="468"/>
      <c r="M432" s="468"/>
      <c r="N432" s="468"/>
      <c r="O432" s="468"/>
      <c r="P432" s="468"/>
      <c r="Q432" s="468"/>
      <c r="R432" s="468"/>
      <c r="S432" s="468"/>
      <c r="T432" s="468"/>
      <c r="U432" s="468"/>
      <c r="V432" s="468"/>
      <c r="W432" s="468"/>
      <c r="X432" s="468"/>
      <c r="Y432" s="468"/>
      <c r="Z432" s="468"/>
      <c r="AA432" s="468"/>
    </row>
    <row r="433" spans="10:27" x14ac:dyDescent="0.25">
      <c r="J433" s="468"/>
      <c r="K433" s="468"/>
      <c r="L433" s="468"/>
      <c r="M433" s="468"/>
      <c r="N433" s="468"/>
      <c r="O433" s="468"/>
      <c r="P433" s="468"/>
      <c r="Q433" s="468"/>
      <c r="R433" s="468"/>
      <c r="S433" s="468"/>
      <c r="T433" s="468"/>
      <c r="U433" s="468"/>
      <c r="V433" s="468"/>
      <c r="W433" s="468"/>
      <c r="X433" s="468"/>
      <c r="Y433" s="468"/>
      <c r="Z433" s="468"/>
      <c r="AA433" s="468"/>
    </row>
    <row r="434" spans="10:27" x14ac:dyDescent="0.25">
      <c r="J434" s="468"/>
      <c r="K434" s="468"/>
      <c r="L434" s="468"/>
      <c r="M434" s="468"/>
      <c r="N434" s="468"/>
      <c r="O434" s="468"/>
      <c r="P434" s="468"/>
      <c r="Q434" s="468"/>
      <c r="R434" s="468"/>
      <c r="S434" s="468"/>
      <c r="T434" s="468"/>
      <c r="U434" s="468"/>
      <c r="V434" s="468"/>
      <c r="W434" s="468"/>
      <c r="X434" s="468"/>
      <c r="Y434" s="468"/>
      <c r="Z434" s="468"/>
      <c r="AA434" s="468"/>
    </row>
    <row r="435" spans="10:27" x14ac:dyDescent="0.25">
      <c r="J435" s="468"/>
      <c r="K435" s="468"/>
      <c r="L435" s="468"/>
      <c r="M435" s="468"/>
      <c r="N435" s="468"/>
      <c r="O435" s="468"/>
      <c r="P435" s="468"/>
      <c r="Q435" s="468"/>
      <c r="R435" s="468"/>
      <c r="S435" s="468"/>
      <c r="T435" s="468"/>
      <c r="U435" s="468"/>
      <c r="V435" s="468"/>
      <c r="W435" s="468"/>
      <c r="X435" s="468"/>
      <c r="Y435" s="468"/>
      <c r="Z435" s="468"/>
      <c r="AA435" s="468"/>
    </row>
    <row r="436" spans="10:27" x14ac:dyDescent="0.25">
      <c r="J436" s="468"/>
      <c r="K436" s="468"/>
      <c r="L436" s="468"/>
      <c r="M436" s="468"/>
      <c r="N436" s="468"/>
      <c r="O436" s="468"/>
      <c r="P436" s="468"/>
      <c r="Q436" s="468"/>
      <c r="R436" s="468"/>
      <c r="S436" s="468"/>
      <c r="T436" s="468"/>
      <c r="U436" s="468"/>
      <c r="V436" s="468"/>
      <c r="W436" s="468"/>
      <c r="X436" s="468"/>
      <c r="Y436" s="468"/>
      <c r="Z436" s="468"/>
      <c r="AA436" s="468"/>
    </row>
    <row r="437" spans="10:27" x14ac:dyDescent="0.25">
      <c r="J437" s="468"/>
      <c r="K437" s="468"/>
      <c r="L437" s="468"/>
      <c r="M437" s="468"/>
      <c r="N437" s="468"/>
      <c r="O437" s="468"/>
      <c r="P437" s="468"/>
      <c r="Q437" s="468"/>
      <c r="R437" s="468"/>
      <c r="S437" s="468"/>
      <c r="T437" s="468"/>
      <c r="U437" s="468"/>
      <c r="V437" s="468"/>
      <c r="W437" s="468"/>
      <c r="X437" s="468"/>
      <c r="Y437" s="468"/>
      <c r="Z437" s="468"/>
      <c r="AA437" s="468"/>
    </row>
    <row r="438" spans="10:27" x14ac:dyDescent="0.25">
      <c r="J438" s="468"/>
      <c r="K438" s="468"/>
      <c r="L438" s="468"/>
      <c r="M438" s="468"/>
      <c r="N438" s="468"/>
      <c r="O438" s="468"/>
      <c r="P438" s="468"/>
      <c r="Q438" s="468"/>
      <c r="R438" s="468"/>
      <c r="S438" s="468"/>
      <c r="T438" s="468"/>
      <c r="U438" s="468"/>
      <c r="V438" s="468"/>
      <c r="W438" s="468"/>
      <c r="X438" s="468"/>
      <c r="Y438" s="468"/>
      <c r="Z438" s="468"/>
      <c r="AA438" s="468"/>
    </row>
    <row r="439" spans="10:27" x14ac:dyDescent="0.25">
      <c r="J439" s="468"/>
      <c r="K439" s="468"/>
      <c r="L439" s="468"/>
      <c r="M439" s="468"/>
      <c r="N439" s="468"/>
      <c r="O439" s="468"/>
      <c r="P439" s="468"/>
      <c r="Q439" s="468"/>
      <c r="R439" s="468"/>
      <c r="S439" s="468"/>
      <c r="T439" s="468"/>
      <c r="U439" s="468"/>
      <c r="V439" s="468"/>
      <c r="W439" s="468"/>
      <c r="X439" s="468"/>
      <c r="Y439" s="468"/>
      <c r="Z439" s="468"/>
      <c r="AA439" s="468"/>
    </row>
    <row r="440" spans="10:27" x14ac:dyDescent="0.25">
      <c r="J440" s="468"/>
      <c r="K440" s="468"/>
      <c r="L440" s="468"/>
      <c r="M440" s="468"/>
      <c r="N440" s="468"/>
      <c r="O440" s="468"/>
      <c r="P440" s="468"/>
      <c r="Q440" s="468"/>
      <c r="R440" s="468"/>
      <c r="S440" s="468"/>
      <c r="T440" s="468"/>
      <c r="U440" s="468"/>
      <c r="V440" s="468"/>
      <c r="W440" s="468"/>
      <c r="X440" s="468"/>
      <c r="Y440" s="468"/>
      <c r="Z440" s="468"/>
      <c r="AA440" s="468"/>
    </row>
    <row r="441" spans="10:27" x14ac:dyDescent="0.25">
      <c r="J441" s="468"/>
      <c r="K441" s="468"/>
      <c r="L441" s="468"/>
      <c r="M441" s="468"/>
      <c r="N441" s="468"/>
      <c r="O441" s="468"/>
      <c r="P441" s="468"/>
      <c r="Q441" s="468"/>
      <c r="R441" s="468"/>
      <c r="S441" s="468"/>
      <c r="T441" s="468"/>
      <c r="U441" s="468"/>
      <c r="V441" s="468"/>
      <c r="W441" s="468"/>
      <c r="X441" s="468"/>
      <c r="Y441" s="468"/>
      <c r="Z441" s="468"/>
      <c r="AA441" s="468"/>
    </row>
    <row r="442" spans="10:27" x14ac:dyDescent="0.25">
      <c r="J442" s="468"/>
      <c r="K442" s="468"/>
      <c r="L442" s="468"/>
      <c r="M442" s="468"/>
      <c r="N442" s="468"/>
      <c r="O442" s="468"/>
      <c r="P442" s="468"/>
      <c r="Q442" s="468"/>
      <c r="R442" s="468"/>
      <c r="S442" s="468"/>
      <c r="T442" s="468"/>
      <c r="U442" s="468"/>
      <c r="V442" s="468"/>
      <c r="W442" s="468"/>
      <c r="X442" s="468"/>
      <c r="Y442" s="468"/>
      <c r="Z442" s="468"/>
      <c r="AA442" s="468"/>
    </row>
    <row r="443" spans="10:27" x14ac:dyDescent="0.25">
      <c r="J443" s="468"/>
      <c r="K443" s="468"/>
      <c r="L443" s="468"/>
      <c r="M443" s="468"/>
      <c r="N443" s="468"/>
      <c r="O443" s="468"/>
      <c r="P443" s="468"/>
      <c r="Q443" s="468"/>
      <c r="R443" s="468"/>
      <c r="S443" s="468"/>
      <c r="T443" s="468"/>
      <c r="U443" s="468"/>
      <c r="V443" s="468"/>
      <c r="W443" s="468"/>
      <c r="X443" s="468"/>
      <c r="Y443" s="468"/>
      <c r="Z443" s="468"/>
      <c r="AA443" s="468"/>
    </row>
    <row r="444" spans="10:27" x14ac:dyDescent="0.25">
      <c r="J444" s="468"/>
      <c r="K444" s="468"/>
      <c r="L444" s="468"/>
      <c r="M444" s="468"/>
      <c r="N444" s="468"/>
      <c r="O444" s="468"/>
      <c r="P444" s="468"/>
      <c r="Q444" s="468"/>
      <c r="R444" s="468"/>
      <c r="S444" s="468"/>
      <c r="T444" s="468"/>
      <c r="U444" s="468"/>
      <c r="V444" s="468"/>
      <c r="W444" s="468"/>
      <c r="X444" s="468"/>
      <c r="Y444" s="468"/>
      <c r="Z444" s="468"/>
      <c r="AA444" s="468"/>
    </row>
    <row r="445" spans="10:27" x14ac:dyDescent="0.25">
      <c r="J445" s="468"/>
      <c r="K445" s="468"/>
      <c r="L445" s="468"/>
      <c r="M445" s="468"/>
      <c r="N445" s="468"/>
      <c r="O445" s="468"/>
      <c r="P445" s="468"/>
      <c r="Q445" s="468"/>
      <c r="R445" s="468"/>
      <c r="S445" s="468"/>
      <c r="T445" s="468"/>
      <c r="U445" s="468"/>
      <c r="V445" s="468"/>
      <c r="W445" s="468"/>
      <c r="X445" s="468"/>
      <c r="Y445" s="468"/>
      <c r="Z445" s="468"/>
      <c r="AA445" s="468"/>
    </row>
    <row r="446" spans="10:27" x14ac:dyDescent="0.25">
      <c r="J446" s="468"/>
      <c r="K446" s="468"/>
      <c r="L446" s="468"/>
      <c r="M446" s="468"/>
      <c r="N446" s="468"/>
      <c r="O446" s="468"/>
      <c r="P446" s="468"/>
      <c r="Q446" s="468"/>
      <c r="R446" s="468"/>
      <c r="S446" s="468"/>
      <c r="T446" s="468"/>
      <c r="U446" s="468"/>
      <c r="V446" s="468"/>
      <c r="W446" s="468"/>
      <c r="X446" s="468"/>
      <c r="Y446" s="468"/>
      <c r="Z446" s="468"/>
      <c r="AA446" s="468"/>
    </row>
    <row r="447" spans="10:27" x14ac:dyDescent="0.25">
      <c r="J447" s="468"/>
      <c r="K447" s="468"/>
      <c r="L447" s="468"/>
      <c r="M447" s="468"/>
      <c r="N447" s="468"/>
      <c r="O447" s="468"/>
      <c r="P447" s="468"/>
      <c r="Q447" s="468"/>
      <c r="R447" s="468"/>
      <c r="S447" s="468"/>
      <c r="T447" s="468"/>
      <c r="U447" s="468"/>
      <c r="V447" s="468"/>
      <c r="W447" s="468"/>
      <c r="X447" s="468"/>
      <c r="Y447" s="468"/>
      <c r="Z447" s="468"/>
      <c r="AA447" s="468"/>
    </row>
    <row r="448" spans="10:27" x14ac:dyDescent="0.25">
      <c r="J448" s="468"/>
      <c r="K448" s="468"/>
      <c r="L448" s="468"/>
      <c r="M448" s="468"/>
      <c r="N448" s="468"/>
      <c r="O448" s="468"/>
      <c r="P448" s="468"/>
      <c r="Q448" s="468"/>
      <c r="R448" s="468"/>
      <c r="S448" s="468"/>
      <c r="T448" s="468"/>
      <c r="U448" s="468"/>
      <c r="V448" s="468"/>
      <c r="W448" s="468"/>
      <c r="X448" s="468"/>
      <c r="Y448" s="468"/>
      <c r="Z448" s="468"/>
      <c r="AA448" s="468"/>
    </row>
    <row r="449" spans="10:27" x14ac:dyDescent="0.25">
      <c r="J449" s="468"/>
      <c r="K449" s="468"/>
      <c r="L449" s="468"/>
      <c r="M449" s="468"/>
      <c r="N449" s="468"/>
      <c r="O449" s="468"/>
      <c r="P449" s="468"/>
      <c r="Q449" s="468"/>
      <c r="R449" s="468"/>
      <c r="S449" s="468"/>
      <c r="T449" s="468"/>
      <c r="U449" s="468"/>
      <c r="V449" s="468"/>
      <c r="W449" s="468"/>
      <c r="X449" s="468"/>
      <c r="Y449" s="468"/>
      <c r="Z449" s="468"/>
      <c r="AA449" s="468"/>
    </row>
    <row r="450" spans="10:27" x14ac:dyDescent="0.25">
      <c r="J450" s="468"/>
      <c r="K450" s="468"/>
      <c r="L450" s="468"/>
      <c r="M450" s="468"/>
      <c r="N450" s="468"/>
      <c r="O450" s="468"/>
      <c r="P450" s="468"/>
      <c r="Q450" s="468"/>
      <c r="R450" s="468"/>
      <c r="S450" s="468"/>
      <c r="T450" s="468"/>
      <c r="U450" s="468"/>
      <c r="V450" s="468"/>
      <c r="W450" s="468"/>
      <c r="X450" s="468"/>
      <c r="Y450" s="468"/>
      <c r="Z450" s="468"/>
      <c r="AA450" s="468"/>
    </row>
    <row r="451" spans="10:27" x14ac:dyDescent="0.25">
      <c r="J451" s="468"/>
      <c r="K451" s="468"/>
      <c r="L451" s="468"/>
      <c r="M451" s="468"/>
      <c r="N451" s="468"/>
      <c r="O451" s="468"/>
      <c r="P451" s="468"/>
      <c r="Q451" s="468"/>
      <c r="R451" s="468"/>
      <c r="S451" s="468"/>
      <c r="T451" s="468"/>
      <c r="U451" s="468"/>
      <c r="V451" s="468"/>
      <c r="W451" s="468"/>
      <c r="X451" s="468"/>
      <c r="Y451" s="468"/>
      <c r="Z451" s="468"/>
      <c r="AA451" s="468"/>
    </row>
    <row r="452" spans="10:27" x14ac:dyDescent="0.25">
      <c r="J452" s="468"/>
      <c r="K452" s="468"/>
      <c r="L452" s="468"/>
      <c r="M452" s="468"/>
      <c r="N452" s="468"/>
      <c r="O452" s="468"/>
      <c r="P452" s="468"/>
      <c r="Q452" s="468"/>
      <c r="R452" s="468"/>
      <c r="S452" s="468"/>
      <c r="T452" s="468"/>
      <c r="U452" s="468"/>
      <c r="V452" s="468"/>
      <c r="W452" s="468"/>
      <c r="X452" s="468"/>
      <c r="Y452" s="468"/>
      <c r="Z452" s="468"/>
      <c r="AA452" s="468"/>
    </row>
    <row r="453" spans="10:27" x14ac:dyDescent="0.25">
      <c r="J453" s="468"/>
      <c r="K453" s="468"/>
      <c r="L453" s="468"/>
      <c r="M453" s="468"/>
      <c r="N453" s="468"/>
      <c r="O453" s="468"/>
      <c r="P453" s="468"/>
      <c r="Q453" s="468"/>
      <c r="R453" s="468"/>
      <c r="S453" s="468"/>
      <c r="T453" s="468"/>
      <c r="U453" s="468"/>
      <c r="V453" s="468"/>
      <c r="W453" s="468"/>
      <c r="X453" s="468"/>
      <c r="Y453" s="468"/>
      <c r="Z453" s="468"/>
      <c r="AA453" s="468"/>
    </row>
    <row r="454" spans="10:27" x14ac:dyDescent="0.25">
      <c r="J454" s="468"/>
      <c r="K454" s="468"/>
      <c r="L454" s="468"/>
      <c r="M454" s="468"/>
      <c r="N454" s="468"/>
      <c r="O454" s="468"/>
      <c r="P454" s="468"/>
      <c r="Q454" s="468"/>
      <c r="R454" s="468"/>
      <c r="S454" s="468"/>
      <c r="T454" s="468"/>
      <c r="U454" s="468"/>
      <c r="V454" s="468"/>
      <c r="W454" s="468"/>
      <c r="X454" s="468"/>
      <c r="Y454" s="468"/>
      <c r="Z454" s="468"/>
      <c r="AA454" s="468"/>
    </row>
    <row r="455" spans="10:27" x14ac:dyDescent="0.25">
      <c r="J455" s="468"/>
      <c r="K455" s="468"/>
      <c r="L455" s="468"/>
      <c r="M455" s="468"/>
      <c r="N455" s="468"/>
      <c r="O455" s="468"/>
      <c r="P455" s="468"/>
      <c r="Q455" s="468"/>
      <c r="R455" s="468"/>
      <c r="S455" s="468"/>
      <c r="T455" s="468"/>
      <c r="U455" s="468"/>
      <c r="V455" s="468"/>
      <c r="W455" s="468"/>
      <c r="X455" s="468"/>
      <c r="Y455" s="468"/>
      <c r="Z455" s="468"/>
      <c r="AA455" s="468"/>
    </row>
    <row r="456" spans="10:27" x14ac:dyDescent="0.25">
      <c r="J456" s="468"/>
      <c r="K456" s="468"/>
      <c r="L456" s="468"/>
      <c r="M456" s="468"/>
      <c r="N456" s="468"/>
      <c r="O456" s="468"/>
      <c r="P456" s="468"/>
      <c r="Q456" s="468"/>
      <c r="R456" s="468"/>
      <c r="S456" s="468"/>
      <c r="T456" s="468"/>
      <c r="U456" s="468"/>
      <c r="V456" s="468"/>
      <c r="W456" s="468"/>
      <c r="X456" s="468"/>
      <c r="Y456" s="468"/>
      <c r="Z456" s="468"/>
      <c r="AA456" s="468"/>
    </row>
    <row r="457" spans="10:27" x14ac:dyDescent="0.25">
      <c r="J457" s="468"/>
      <c r="K457" s="468"/>
      <c r="L457" s="468"/>
      <c r="M457" s="468"/>
      <c r="N457" s="468"/>
      <c r="O457" s="468"/>
      <c r="P457" s="468"/>
      <c r="Q457" s="468"/>
      <c r="R457" s="468"/>
      <c r="S457" s="468"/>
      <c r="T457" s="468"/>
      <c r="U457" s="468"/>
      <c r="V457" s="468"/>
      <c r="W457" s="468"/>
      <c r="X457" s="468"/>
      <c r="Y457" s="468"/>
      <c r="Z457" s="468"/>
      <c r="AA457" s="468"/>
    </row>
    <row r="458" spans="10:27" x14ac:dyDescent="0.25">
      <c r="J458" s="468"/>
      <c r="K458" s="468"/>
      <c r="L458" s="468"/>
      <c r="M458" s="468"/>
      <c r="N458" s="468"/>
      <c r="O458" s="468"/>
      <c r="P458" s="468"/>
      <c r="Q458" s="468"/>
      <c r="R458" s="468"/>
      <c r="S458" s="468"/>
      <c r="T458" s="468"/>
      <c r="U458" s="468"/>
      <c r="V458" s="468"/>
      <c r="W458" s="468"/>
      <c r="X458" s="468"/>
      <c r="Y458" s="468"/>
      <c r="Z458" s="468"/>
      <c r="AA458" s="468"/>
    </row>
    <row r="459" spans="10:27" x14ac:dyDescent="0.25">
      <c r="J459" s="468"/>
      <c r="K459" s="468"/>
      <c r="L459" s="468"/>
      <c r="M459" s="468"/>
      <c r="N459" s="468"/>
      <c r="O459" s="468"/>
      <c r="P459" s="468"/>
      <c r="Q459" s="468"/>
      <c r="R459" s="468"/>
      <c r="S459" s="468"/>
      <c r="T459" s="468"/>
      <c r="U459" s="468"/>
      <c r="V459" s="468"/>
      <c r="W459" s="468"/>
      <c r="X459" s="468"/>
      <c r="Y459" s="468"/>
      <c r="Z459" s="468"/>
      <c r="AA459" s="468"/>
    </row>
    <row r="460" spans="10:27" x14ac:dyDescent="0.25">
      <c r="J460" s="468"/>
      <c r="K460" s="468"/>
      <c r="L460" s="468"/>
      <c r="M460" s="468"/>
      <c r="N460" s="468"/>
      <c r="O460" s="468"/>
      <c r="P460" s="468"/>
      <c r="Q460" s="468"/>
      <c r="R460" s="468"/>
      <c r="S460" s="468"/>
      <c r="T460" s="468"/>
      <c r="U460" s="468"/>
      <c r="V460" s="468"/>
      <c r="W460" s="468"/>
      <c r="X460" s="468"/>
      <c r="Y460" s="468"/>
      <c r="Z460" s="468"/>
      <c r="AA460" s="468"/>
    </row>
    <row r="461" spans="10:27" x14ac:dyDescent="0.25">
      <c r="J461" s="468"/>
      <c r="K461" s="468"/>
      <c r="L461" s="468"/>
      <c r="M461" s="468"/>
      <c r="N461" s="468"/>
      <c r="O461" s="468"/>
      <c r="P461" s="468"/>
      <c r="Q461" s="468"/>
      <c r="R461" s="468"/>
      <c r="S461" s="468"/>
      <c r="T461" s="468"/>
      <c r="U461" s="468"/>
      <c r="V461" s="468"/>
      <c r="W461" s="468"/>
      <c r="X461" s="468"/>
      <c r="Y461" s="468"/>
      <c r="Z461" s="468"/>
      <c r="AA461" s="468"/>
    </row>
    <row r="462" spans="10:27" x14ac:dyDescent="0.25">
      <c r="J462" s="468"/>
      <c r="K462" s="468"/>
      <c r="L462" s="468"/>
      <c r="M462" s="468"/>
      <c r="N462" s="468"/>
      <c r="O462" s="468"/>
      <c r="P462" s="468"/>
      <c r="Q462" s="468"/>
      <c r="R462" s="468"/>
      <c r="S462" s="468"/>
      <c r="T462" s="468"/>
      <c r="U462" s="468"/>
      <c r="V462" s="468"/>
      <c r="W462" s="468"/>
      <c r="X462" s="468"/>
      <c r="Y462" s="468"/>
      <c r="Z462" s="468"/>
      <c r="AA462" s="468"/>
    </row>
    <row r="463" spans="10:27" x14ac:dyDescent="0.25">
      <c r="J463" s="468"/>
      <c r="K463" s="468"/>
      <c r="L463" s="468"/>
      <c r="M463" s="468"/>
      <c r="N463" s="468"/>
      <c r="O463" s="468"/>
      <c r="P463" s="468"/>
      <c r="Q463" s="468"/>
      <c r="R463" s="468"/>
      <c r="S463" s="468"/>
      <c r="T463" s="468"/>
      <c r="U463" s="468"/>
      <c r="V463" s="468"/>
      <c r="W463" s="468"/>
      <c r="X463" s="468"/>
      <c r="Y463" s="468"/>
      <c r="Z463" s="468"/>
      <c r="AA463" s="468"/>
    </row>
    <row r="464" spans="10:27" x14ac:dyDescent="0.25">
      <c r="J464" s="468"/>
      <c r="K464" s="468"/>
      <c r="L464" s="468"/>
      <c r="M464" s="468"/>
      <c r="N464" s="468"/>
      <c r="O464" s="468"/>
      <c r="P464" s="468"/>
      <c r="Q464" s="468"/>
      <c r="R464" s="468"/>
      <c r="S464" s="468"/>
      <c r="T464" s="468"/>
      <c r="U464" s="468"/>
      <c r="V464" s="468"/>
      <c r="W464" s="468"/>
      <c r="X464" s="468"/>
      <c r="Y464" s="468"/>
      <c r="Z464" s="468"/>
      <c r="AA464" s="468"/>
    </row>
    <row r="465" spans="10:27" x14ac:dyDescent="0.25">
      <c r="J465" s="468"/>
      <c r="K465" s="468"/>
      <c r="L465" s="468"/>
      <c r="M465" s="468"/>
      <c r="N465" s="468"/>
      <c r="O465" s="468"/>
      <c r="P465" s="468"/>
      <c r="Q465" s="468"/>
      <c r="R465" s="468"/>
      <c r="S465" s="468"/>
      <c r="T465" s="468"/>
      <c r="U465" s="468"/>
      <c r="V465" s="468"/>
      <c r="W465" s="468"/>
      <c r="X465" s="468"/>
      <c r="Y465" s="468"/>
      <c r="Z465" s="468"/>
      <c r="AA465" s="468"/>
    </row>
    <row r="466" spans="10:27" x14ac:dyDescent="0.25">
      <c r="J466" s="468"/>
      <c r="K466" s="468"/>
      <c r="L466" s="468"/>
      <c r="M466" s="468"/>
      <c r="N466" s="468"/>
      <c r="O466" s="468"/>
      <c r="P466" s="468"/>
      <c r="Q466" s="468"/>
      <c r="R466" s="468"/>
      <c r="S466" s="468"/>
      <c r="T466" s="468"/>
      <c r="U466" s="468"/>
      <c r="V466" s="468"/>
      <c r="W466" s="468"/>
      <c r="X466" s="468"/>
      <c r="Y466" s="468"/>
      <c r="Z466" s="468"/>
      <c r="AA466" s="468"/>
    </row>
    <row r="467" spans="10:27" x14ac:dyDescent="0.25">
      <c r="J467" s="468"/>
      <c r="K467" s="468"/>
      <c r="L467" s="468"/>
      <c r="M467" s="468"/>
      <c r="N467" s="468"/>
      <c r="O467" s="468"/>
      <c r="P467" s="468"/>
      <c r="Q467" s="468"/>
      <c r="R467" s="468"/>
      <c r="S467" s="468"/>
      <c r="T467" s="468"/>
      <c r="U467" s="468"/>
      <c r="V467" s="468"/>
      <c r="W467" s="468"/>
      <c r="X467" s="468"/>
      <c r="Y467" s="468"/>
      <c r="Z467" s="468"/>
      <c r="AA467" s="468"/>
    </row>
    <row r="468" spans="10:27" x14ac:dyDescent="0.25">
      <c r="J468" s="468"/>
      <c r="K468" s="468"/>
      <c r="L468" s="468"/>
      <c r="M468" s="468"/>
      <c r="N468" s="468"/>
      <c r="O468" s="468"/>
      <c r="P468" s="468"/>
      <c r="Q468" s="468"/>
      <c r="R468" s="468"/>
      <c r="S468" s="468"/>
      <c r="T468" s="468"/>
      <c r="U468" s="468"/>
      <c r="V468" s="468"/>
      <c r="W468" s="468"/>
      <c r="X468" s="468"/>
      <c r="Y468" s="468"/>
      <c r="Z468" s="468"/>
      <c r="AA468" s="468"/>
    </row>
    <row r="469" spans="10:27" x14ac:dyDescent="0.25">
      <c r="J469" s="468"/>
      <c r="K469" s="468"/>
      <c r="L469" s="468"/>
      <c r="M469" s="468"/>
      <c r="N469" s="468"/>
      <c r="O469" s="468"/>
      <c r="P469" s="468"/>
      <c r="Q469" s="468"/>
      <c r="R469" s="468"/>
      <c r="S469" s="468"/>
      <c r="T469" s="468"/>
      <c r="U469" s="468"/>
      <c r="V469" s="468"/>
      <c r="W469" s="468"/>
      <c r="X469" s="468"/>
      <c r="Y469" s="468"/>
      <c r="Z469" s="468"/>
      <c r="AA469" s="468"/>
    </row>
    <row r="470" spans="10:27" x14ac:dyDescent="0.25">
      <c r="J470" s="468"/>
      <c r="K470" s="468"/>
      <c r="L470" s="468"/>
      <c r="M470" s="468"/>
      <c r="N470" s="468"/>
      <c r="O470" s="468"/>
      <c r="P470" s="468"/>
      <c r="Q470" s="468"/>
      <c r="R470" s="468"/>
      <c r="S470" s="468"/>
      <c r="T470" s="468"/>
      <c r="U470" s="468"/>
      <c r="V470" s="468"/>
      <c r="W470" s="468"/>
      <c r="X470" s="468"/>
      <c r="Y470" s="468"/>
      <c r="Z470" s="468"/>
      <c r="AA470" s="468"/>
    </row>
    <row r="471" spans="10:27" x14ac:dyDescent="0.25">
      <c r="J471" s="468"/>
      <c r="K471" s="468"/>
      <c r="L471" s="468"/>
      <c r="M471" s="468"/>
      <c r="N471" s="468"/>
      <c r="O471" s="468"/>
      <c r="P471" s="468"/>
      <c r="Q471" s="468"/>
      <c r="R471" s="468"/>
      <c r="S471" s="468"/>
      <c r="T471" s="468"/>
      <c r="U471" s="468"/>
      <c r="V471" s="468"/>
      <c r="W471" s="468"/>
      <c r="X471" s="468"/>
      <c r="Y471" s="468"/>
      <c r="Z471" s="468"/>
      <c r="AA471" s="468"/>
    </row>
    <row r="472" spans="10:27" x14ac:dyDescent="0.25">
      <c r="J472" s="468"/>
      <c r="K472" s="468"/>
      <c r="L472" s="468"/>
      <c r="M472" s="468"/>
      <c r="N472" s="468"/>
      <c r="O472" s="468"/>
      <c r="P472" s="468"/>
      <c r="Q472" s="468"/>
      <c r="R472" s="468"/>
      <c r="S472" s="468"/>
      <c r="T472" s="468"/>
      <c r="U472" s="468"/>
      <c r="V472" s="468"/>
      <c r="W472" s="468"/>
      <c r="X472" s="468"/>
      <c r="Y472" s="468"/>
      <c r="Z472" s="468"/>
      <c r="AA472" s="468"/>
    </row>
    <row r="473" spans="10:27" x14ac:dyDescent="0.25">
      <c r="J473" s="468"/>
      <c r="K473" s="468"/>
      <c r="L473" s="468"/>
      <c r="M473" s="468"/>
      <c r="N473" s="468"/>
      <c r="O473" s="468"/>
      <c r="P473" s="468"/>
      <c r="Q473" s="468"/>
      <c r="R473" s="468"/>
      <c r="S473" s="468"/>
      <c r="T473" s="468"/>
      <c r="U473" s="468"/>
      <c r="V473" s="468"/>
      <c r="W473" s="468"/>
      <c r="X473" s="468"/>
      <c r="Y473" s="468"/>
      <c r="Z473" s="468"/>
      <c r="AA473" s="468"/>
    </row>
    <row r="474" spans="10:27" x14ac:dyDescent="0.25">
      <c r="J474" s="468"/>
      <c r="K474" s="468"/>
      <c r="L474" s="468"/>
      <c r="M474" s="468"/>
      <c r="N474" s="468"/>
      <c r="O474" s="468"/>
      <c r="P474" s="468"/>
      <c r="Q474" s="468"/>
      <c r="R474" s="468"/>
      <c r="S474" s="468"/>
      <c r="T474" s="468"/>
      <c r="U474" s="468"/>
      <c r="V474" s="468"/>
      <c r="W474" s="468"/>
      <c r="X474" s="468"/>
      <c r="Y474" s="468"/>
      <c r="Z474" s="468"/>
      <c r="AA474" s="468"/>
    </row>
    <row r="475" spans="10:27" x14ac:dyDescent="0.25">
      <c r="J475" s="468"/>
      <c r="K475" s="468"/>
      <c r="L475" s="468"/>
      <c r="M475" s="468"/>
      <c r="N475" s="468"/>
      <c r="O475" s="468"/>
      <c r="P475" s="468"/>
      <c r="Q475" s="468"/>
      <c r="R475" s="468"/>
      <c r="S475" s="468"/>
      <c r="T475" s="468"/>
      <c r="U475" s="468"/>
      <c r="V475" s="468"/>
      <c r="W475" s="468"/>
      <c r="X475" s="468"/>
      <c r="Y475" s="468"/>
      <c r="Z475" s="468"/>
      <c r="AA475" s="468"/>
    </row>
    <row r="476" spans="10:27" x14ac:dyDescent="0.25">
      <c r="J476" s="468"/>
      <c r="K476" s="468"/>
      <c r="L476" s="468"/>
      <c r="M476" s="468"/>
      <c r="N476" s="468"/>
      <c r="O476" s="468"/>
      <c r="P476" s="468"/>
      <c r="Q476" s="468"/>
      <c r="R476" s="468"/>
      <c r="S476" s="468"/>
      <c r="T476" s="468"/>
      <c r="U476" s="468"/>
      <c r="V476" s="468"/>
      <c r="W476" s="468"/>
      <c r="X476" s="468"/>
      <c r="Y476" s="468"/>
      <c r="Z476" s="468"/>
      <c r="AA476" s="468"/>
    </row>
    <row r="477" spans="10:27" x14ac:dyDescent="0.25">
      <c r="J477" s="468"/>
      <c r="K477" s="468"/>
      <c r="L477" s="468"/>
      <c r="M477" s="468"/>
      <c r="N477" s="468"/>
      <c r="O477" s="468"/>
      <c r="P477" s="468"/>
      <c r="Q477" s="468"/>
      <c r="R477" s="468"/>
      <c r="S477" s="468"/>
      <c r="T477" s="468"/>
      <c r="U477" s="468"/>
      <c r="V477" s="468"/>
      <c r="W477" s="468"/>
      <c r="X477" s="468"/>
      <c r="Y477" s="468"/>
      <c r="Z477" s="468"/>
      <c r="AA477" s="468"/>
    </row>
    <row r="478" spans="10:27" x14ac:dyDescent="0.25">
      <c r="J478" s="468"/>
      <c r="K478" s="468"/>
      <c r="L478" s="468"/>
      <c r="M478" s="468"/>
      <c r="N478" s="468"/>
      <c r="O478" s="468"/>
      <c r="P478" s="468"/>
      <c r="Q478" s="468"/>
      <c r="R478" s="468"/>
      <c r="S478" s="468"/>
      <c r="T478" s="468"/>
      <c r="U478" s="468"/>
      <c r="V478" s="468"/>
      <c r="W478" s="468"/>
      <c r="X478" s="468"/>
      <c r="Y478" s="468"/>
      <c r="Z478" s="468"/>
      <c r="AA478" s="468"/>
    </row>
    <row r="479" spans="10:27" x14ac:dyDescent="0.25">
      <c r="J479" s="468"/>
      <c r="K479" s="468"/>
      <c r="L479" s="468"/>
      <c r="M479" s="468"/>
      <c r="N479" s="468"/>
      <c r="O479" s="468"/>
      <c r="P479" s="468"/>
      <c r="Q479" s="468"/>
      <c r="R479" s="468"/>
      <c r="S479" s="468"/>
      <c r="T479" s="468"/>
      <c r="U479" s="468"/>
      <c r="V479" s="468"/>
      <c r="W479" s="468"/>
      <c r="X479" s="468"/>
      <c r="Y479" s="468"/>
      <c r="Z479" s="468"/>
      <c r="AA479" s="468"/>
    </row>
    <row r="480" spans="10:27" x14ac:dyDescent="0.25">
      <c r="J480" s="468"/>
      <c r="K480" s="468"/>
      <c r="L480" s="468"/>
      <c r="M480" s="468"/>
      <c r="N480" s="468"/>
      <c r="O480" s="468"/>
      <c r="P480" s="468"/>
      <c r="Q480" s="468"/>
      <c r="R480" s="468"/>
      <c r="S480" s="468"/>
      <c r="T480" s="468"/>
      <c r="U480" s="468"/>
      <c r="V480" s="468"/>
      <c r="W480" s="468"/>
      <c r="X480" s="468"/>
      <c r="Y480" s="468"/>
      <c r="Z480" s="468"/>
      <c r="AA480" s="468"/>
    </row>
    <row r="481" spans="10:27" x14ac:dyDescent="0.25">
      <c r="J481" s="468"/>
      <c r="K481" s="468"/>
      <c r="L481" s="468"/>
      <c r="M481" s="468"/>
      <c r="N481" s="468"/>
      <c r="O481" s="468"/>
      <c r="P481" s="468"/>
      <c r="Q481" s="468"/>
      <c r="R481" s="468"/>
      <c r="S481" s="468"/>
      <c r="T481" s="468"/>
      <c r="U481" s="468"/>
      <c r="V481" s="468"/>
      <c r="W481" s="468"/>
      <c r="X481" s="468"/>
      <c r="Y481" s="468"/>
      <c r="Z481" s="468"/>
      <c r="AA481" s="468"/>
    </row>
    <row r="482" spans="10:27" x14ac:dyDescent="0.25">
      <c r="J482" s="468"/>
      <c r="K482" s="468"/>
      <c r="L482" s="468"/>
      <c r="M482" s="468"/>
      <c r="N482" s="468"/>
      <c r="O482" s="468"/>
      <c r="P482" s="468"/>
      <c r="Q482" s="468"/>
      <c r="R482" s="468"/>
      <c r="S482" s="468"/>
      <c r="T482" s="468"/>
      <c r="U482" s="468"/>
      <c r="V482" s="468"/>
      <c r="W482" s="468"/>
      <c r="X482" s="468"/>
      <c r="Y482" s="468"/>
      <c r="Z482" s="468"/>
      <c r="AA482" s="468"/>
    </row>
    <row r="483" spans="10:27" x14ac:dyDescent="0.25">
      <c r="J483" s="468"/>
      <c r="K483" s="468"/>
      <c r="L483" s="468"/>
      <c r="M483" s="468"/>
      <c r="N483" s="468"/>
      <c r="O483" s="468"/>
      <c r="P483" s="468"/>
      <c r="Q483" s="468"/>
      <c r="R483" s="468"/>
      <c r="S483" s="468"/>
      <c r="T483" s="468"/>
      <c r="U483" s="468"/>
      <c r="V483" s="468"/>
      <c r="W483" s="468"/>
      <c r="X483" s="468"/>
      <c r="Y483" s="468"/>
      <c r="Z483" s="468"/>
      <c r="AA483" s="468"/>
    </row>
    <row r="484" spans="10:27" x14ac:dyDescent="0.25">
      <c r="J484" s="468"/>
      <c r="K484" s="468"/>
      <c r="L484" s="468"/>
      <c r="M484" s="468"/>
      <c r="N484" s="468"/>
      <c r="O484" s="468"/>
      <c r="P484" s="468"/>
      <c r="Q484" s="468"/>
      <c r="R484" s="468"/>
      <c r="S484" s="468"/>
      <c r="T484" s="468"/>
      <c r="U484" s="468"/>
      <c r="V484" s="468"/>
      <c r="W484" s="468"/>
      <c r="X484" s="468"/>
      <c r="Y484" s="468"/>
      <c r="Z484" s="468"/>
      <c r="AA484" s="468"/>
    </row>
    <row r="485" spans="10:27" x14ac:dyDescent="0.25">
      <c r="J485" s="468"/>
      <c r="K485" s="468"/>
      <c r="L485" s="468"/>
      <c r="M485" s="468"/>
      <c r="N485" s="468"/>
      <c r="O485" s="468"/>
      <c r="P485" s="468"/>
      <c r="Q485" s="468"/>
      <c r="R485" s="468"/>
      <c r="S485" s="468"/>
      <c r="T485" s="468"/>
      <c r="U485" s="468"/>
      <c r="V485" s="468"/>
      <c r="W485" s="468"/>
      <c r="X485" s="468"/>
      <c r="Y485" s="468"/>
      <c r="Z485" s="468"/>
      <c r="AA485" s="468"/>
    </row>
    <row r="486" spans="10:27" x14ac:dyDescent="0.25">
      <c r="J486" s="468"/>
      <c r="K486" s="468"/>
      <c r="L486" s="468"/>
      <c r="M486" s="468"/>
      <c r="N486" s="468"/>
      <c r="O486" s="468"/>
      <c r="P486" s="468"/>
      <c r="Q486" s="468"/>
      <c r="R486" s="468"/>
      <c r="S486" s="468"/>
      <c r="T486" s="468"/>
      <c r="U486" s="468"/>
      <c r="V486" s="468"/>
      <c r="W486" s="468"/>
      <c r="X486" s="468"/>
      <c r="Y486" s="468"/>
      <c r="Z486" s="468"/>
      <c r="AA486" s="468"/>
    </row>
    <row r="487" spans="10:27" x14ac:dyDescent="0.25">
      <c r="J487" s="468"/>
      <c r="K487" s="468"/>
      <c r="L487" s="468"/>
      <c r="M487" s="468"/>
      <c r="N487" s="468"/>
      <c r="O487" s="468"/>
      <c r="P487" s="468"/>
      <c r="Q487" s="468"/>
      <c r="R487" s="468"/>
      <c r="S487" s="468"/>
      <c r="T487" s="468"/>
      <c r="U487" s="468"/>
      <c r="V487" s="468"/>
      <c r="W487" s="468"/>
      <c r="X487" s="468"/>
      <c r="Y487" s="468"/>
      <c r="Z487" s="468"/>
      <c r="AA487" s="468"/>
    </row>
    <row r="488" spans="10:27" x14ac:dyDescent="0.25">
      <c r="J488" s="468"/>
      <c r="K488" s="468"/>
      <c r="L488" s="468"/>
      <c r="M488" s="468"/>
      <c r="N488" s="468"/>
      <c r="O488" s="468"/>
      <c r="P488" s="468"/>
      <c r="Q488" s="468"/>
      <c r="R488" s="468"/>
      <c r="S488" s="468"/>
      <c r="T488" s="468"/>
      <c r="U488" s="468"/>
      <c r="V488" s="468"/>
      <c r="W488" s="468"/>
      <c r="X488" s="468"/>
      <c r="Y488" s="468"/>
      <c r="Z488" s="468"/>
      <c r="AA488" s="468"/>
    </row>
    <row r="489" spans="10:27" x14ac:dyDescent="0.25">
      <c r="J489" s="468"/>
      <c r="K489" s="468"/>
      <c r="L489" s="468"/>
      <c r="M489" s="468"/>
      <c r="N489" s="468"/>
      <c r="O489" s="468"/>
      <c r="P489" s="468"/>
      <c r="Q489" s="468"/>
      <c r="R489" s="468"/>
      <c r="S489" s="468"/>
      <c r="T489" s="468"/>
      <c r="U489" s="468"/>
      <c r="V489" s="468"/>
      <c r="W489" s="468"/>
      <c r="X489" s="468"/>
      <c r="Y489" s="468"/>
      <c r="Z489" s="468"/>
      <c r="AA489" s="468"/>
    </row>
    <row r="490" spans="10:27" x14ac:dyDescent="0.25">
      <c r="J490" s="468"/>
      <c r="K490" s="468"/>
      <c r="L490" s="468"/>
      <c r="M490" s="468"/>
      <c r="N490" s="468"/>
      <c r="O490" s="468"/>
      <c r="P490" s="468"/>
      <c r="Q490" s="468"/>
      <c r="R490" s="468"/>
      <c r="S490" s="468"/>
      <c r="T490" s="468"/>
      <c r="U490" s="468"/>
      <c r="V490" s="468"/>
      <c r="W490" s="468"/>
      <c r="X490" s="468"/>
      <c r="Y490" s="468"/>
      <c r="Z490" s="468"/>
      <c r="AA490" s="468"/>
    </row>
    <row r="491" spans="10:27" x14ac:dyDescent="0.25">
      <c r="J491" s="468"/>
      <c r="K491" s="468"/>
      <c r="L491" s="468"/>
      <c r="M491" s="468"/>
      <c r="N491" s="468"/>
      <c r="O491" s="468"/>
      <c r="P491" s="468"/>
      <c r="Q491" s="468"/>
      <c r="R491" s="468"/>
      <c r="S491" s="468"/>
      <c r="T491" s="468"/>
      <c r="U491" s="468"/>
      <c r="V491" s="468"/>
      <c r="W491" s="468"/>
      <c r="X491" s="468"/>
      <c r="Y491" s="468"/>
      <c r="Z491" s="468"/>
      <c r="AA491" s="468"/>
    </row>
    <row r="492" spans="10:27" x14ac:dyDescent="0.25">
      <c r="J492" s="468"/>
      <c r="K492" s="468"/>
      <c r="L492" s="468"/>
      <c r="M492" s="468"/>
      <c r="N492" s="468"/>
      <c r="O492" s="468"/>
      <c r="P492" s="468"/>
      <c r="Q492" s="468"/>
      <c r="R492" s="468"/>
      <c r="S492" s="468"/>
      <c r="T492" s="468"/>
      <c r="U492" s="468"/>
      <c r="V492" s="468"/>
      <c r="W492" s="468"/>
      <c r="X492" s="468"/>
      <c r="Y492" s="468"/>
      <c r="Z492" s="468"/>
      <c r="AA492" s="468"/>
    </row>
    <row r="493" spans="10:27" x14ac:dyDescent="0.25">
      <c r="J493" s="468"/>
      <c r="K493" s="468"/>
      <c r="L493" s="468"/>
      <c r="M493" s="468"/>
      <c r="N493" s="468"/>
      <c r="O493" s="468"/>
      <c r="P493" s="468"/>
      <c r="Q493" s="468"/>
      <c r="R493" s="468"/>
      <c r="S493" s="468"/>
      <c r="T493" s="468"/>
      <c r="U493" s="468"/>
      <c r="V493" s="468"/>
      <c r="W493" s="468"/>
      <c r="X493" s="468"/>
      <c r="Y493" s="468"/>
      <c r="Z493" s="468"/>
      <c r="AA493" s="468"/>
    </row>
    <row r="494" spans="10:27" x14ac:dyDescent="0.25">
      <c r="J494" s="468"/>
      <c r="K494" s="468"/>
      <c r="L494" s="468"/>
      <c r="M494" s="468"/>
      <c r="N494" s="468"/>
      <c r="O494" s="468"/>
      <c r="P494" s="468"/>
      <c r="Q494" s="468"/>
      <c r="R494" s="468"/>
      <c r="S494" s="468"/>
      <c r="T494" s="468"/>
      <c r="U494" s="468"/>
      <c r="V494" s="468"/>
      <c r="W494" s="468"/>
      <c r="X494" s="468"/>
      <c r="Y494" s="468"/>
      <c r="Z494" s="468"/>
      <c r="AA494" s="468"/>
    </row>
    <row r="495" spans="10:27" x14ac:dyDescent="0.25">
      <c r="J495" s="468"/>
      <c r="K495" s="468"/>
      <c r="L495" s="468"/>
      <c r="M495" s="468"/>
      <c r="N495" s="468"/>
      <c r="O495" s="468"/>
      <c r="P495" s="468"/>
      <c r="Q495" s="468"/>
      <c r="R495" s="468"/>
      <c r="S495" s="468"/>
      <c r="T495" s="468"/>
      <c r="U495" s="468"/>
      <c r="V495" s="468"/>
      <c r="W495" s="468"/>
      <c r="X495" s="468"/>
      <c r="Y495" s="468"/>
      <c r="Z495" s="468"/>
      <c r="AA495" s="468"/>
    </row>
    <row r="496" spans="10:27" x14ac:dyDescent="0.25">
      <c r="J496" s="468"/>
      <c r="K496" s="468"/>
      <c r="L496" s="468"/>
      <c r="M496" s="468"/>
      <c r="N496" s="468"/>
      <c r="O496" s="468"/>
      <c r="P496" s="468"/>
      <c r="Q496" s="468"/>
      <c r="R496" s="468"/>
      <c r="S496" s="468"/>
      <c r="T496" s="468"/>
      <c r="U496" s="468"/>
      <c r="V496" s="468"/>
      <c r="W496" s="468"/>
      <c r="X496" s="468"/>
      <c r="Y496" s="468"/>
      <c r="Z496" s="468"/>
      <c r="AA496" s="468"/>
    </row>
    <row r="497" spans="10:27" x14ac:dyDescent="0.25">
      <c r="J497" s="468"/>
      <c r="K497" s="468"/>
      <c r="L497" s="468"/>
      <c r="M497" s="468"/>
      <c r="N497" s="468"/>
      <c r="O497" s="468"/>
      <c r="P497" s="468"/>
      <c r="Q497" s="468"/>
      <c r="R497" s="468"/>
      <c r="S497" s="468"/>
      <c r="T497" s="468"/>
      <c r="U497" s="468"/>
      <c r="V497" s="468"/>
      <c r="W497" s="468"/>
      <c r="X497" s="468"/>
      <c r="Y497" s="468"/>
      <c r="Z497" s="468"/>
      <c r="AA497" s="468"/>
    </row>
    <row r="498" spans="10:27" x14ac:dyDescent="0.25">
      <c r="J498" s="468"/>
      <c r="K498" s="468"/>
      <c r="L498" s="468"/>
      <c r="M498" s="468"/>
      <c r="N498" s="468"/>
      <c r="O498" s="468"/>
      <c r="P498" s="468"/>
      <c r="Q498" s="468"/>
      <c r="R498" s="468"/>
      <c r="S498" s="468"/>
      <c r="T498" s="468"/>
      <c r="U498" s="468"/>
      <c r="V498" s="468"/>
      <c r="W498" s="468"/>
      <c r="X498" s="468"/>
      <c r="Y498" s="468"/>
      <c r="Z498" s="468"/>
      <c r="AA498" s="468"/>
    </row>
    <row r="499" spans="10:27" x14ac:dyDescent="0.25">
      <c r="J499" s="468"/>
      <c r="K499" s="468"/>
      <c r="L499" s="468"/>
      <c r="M499" s="468"/>
      <c r="N499" s="468"/>
      <c r="O499" s="468"/>
      <c r="P499" s="468"/>
      <c r="Q499" s="468"/>
      <c r="R499" s="468"/>
      <c r="S499" s="468"/>
      <c r="T499" s="468"/>
      <c r="U499" s="468"/>
      <c r="V499" s="468"/>
      <c r="W499" s="468"/>
      <c r="X499" s="468"/>
      <c r="Y499" s="468"/>
      <c r="Z499" s="468"/>
      <c r="AA499" s="468"/>
    </row>
    <row r="500" spans="10:27" x14ac:dyDescent="0.25">
      <c r="J500" s="468"/>
      <c r="K500" s="468"/>
      <c r="L500" s="468"/>
      <c r="M500" s="468"/>
      <c r="N500" s="468"/>
      <c r="O500" s="468"/>
      <c r="P500" s="468"/>
      <c r="Q500" s="468"/>
      <c r="R500" s="468"/>
      <c r="S500" s="468"/>
      <c r="T500" s="468"/>
      <c r="U500" s="468"/>
      <c r="V500" s="468"/>
      <c r="W500" s="468"/>
      <c r="X500" s="468"/>
      <c r="Y500" s="468"/>
      <c r="Z500" s="468"/>
      <c r="AA500" s="468"/>
    </row>
    <row r="501" spans="10:27" x14ac:dyDescent="0.25">
      <c r="J501" s="468"/>
      <c r="K501" s="468"/>
      <c r="L501" s="468"/>
      <c r="M501" s="468"/>
      <c r="N501" s="468"/>
      <c r="O501" s="468"/>
      <c r="P501" s="468"/>
      <c r="Q501" s="468"/>
      <c r="R501" s="468"/>
      <c r="S501" s="468"/>
      <c r="T501" s="468"/>
      <c r="U501" s="468"/>
      <c r="V501" s="468"/>
      <c r="W501" s="468"/>
      <c r="X501" s="468"/>
      <c r="Y501" s="468"/>
      <c r="Z501" s="468"/>
      <c r="AA501" s="468"/>
    </row>
    <row r="502" spans="10:27" x14ac:dyDescent="0.25">
      <c r="J502" s="468"/>
      <c r="K502" s="468"/>
      <c r="L502" s="468"/>
      <c r="M502" s="468"/>
      <c r="N502" s="468"/>
      <c r="O502" s="468"/>
      <c r="P502" s="468"/>
      <c r="Q502" s="468"/>
      <c r="R502" s="468"/>
      <c r="S502" s="468"/>
      <c r="T502" s="468"/>
      <c r="U502" s="468"/>
      <c r="V502" s="468"/>
      <c r="W502" s="468"/>
      <c r="X502" s="468"/>
      <c r="Y502" s="468"/>
      <c r="Z502" s="468"/>
      <c r="AA502" s="468"/>
    </row>
    <row r="503" spans="10:27" x14ac:dyDescent="0.25">
      <c r="J503" s="468"/>
      <c r="K503" s="468"/>
      <c r="L503" s="468"/>
      <c r="M503" s="468"/>
      <c r="N503" s="468"/>
      <c r="O503" s="468"/>
      <c r="P503" s="468"/>
      <c r="Q503" s="468"/>
      <c r="R503" s="468"/>
      <c r="S503" s="468"/>
      <c r="T503" s="468"/>
      <c r="U503" s="468"/>
      <c r="V503" s="468"/>
      <c r="W503" s="468"/>
      <c r="X503" s="468"/>
      <c r="Y503" s="468"/>
      <c r="Z503" s="468"/>
      <c r="AA503" s="468"/>
    </row>
    <row r="504" spans="10:27" x14ac:dyDescent="0.25">
      <c r="J504" s="468"/>
      <c r="K504" s="468"/>
      <c r="L504" s="468"/>
      <c r="M504" s="468"/>
      <c r="N504" s="468"/>
      <c r="O504" s="468"/>
      <c r="P504" s="468"/>
      <c r="Q504" s="468"/>
      <c r="R504" s="468"/>
      <c r="S504" s="468"/>
      <c r="T504" s="468"/>
      <c r="U504" s="468"/>
      <c r="V504" s="468"/>
      <c r="W504" s="468"/>
      <c r="X504" s="468"/>
      <c r="Y504" s="468"/>
      <c r="Z504" s="468"/>
      <c r="AA504" s="468"/>
    </row>
    <row r="505" spans="10:27" x14ac:dyDescent="0.25">
      <c r="J505" s="468"/>
      <c r="K505" s="468"/>
      <c r="L505" s="468"/>
      <c r="M505" s="468"/>
      <c r="N505" s="468"/>
      <c r="O505" s="468"/>
      <c r="P505" s="468"/>
      <c r="Q505" s="468"/>
      <c r="R505" s="468"/>
      <c r="S505" s="468"/>
      <c r="T505" s="468"/>
      <c r="U505" s="468"/>
      <c r="V505" s="468"/>
      <c r="W505" s="468"/>
      <c r="X505" s="468"/>
      <c r="Y505" s="468"/>
      <c r="Z505" s="468"/>
      <c r="AA505" s="468"/>
    </row>
    <row r="506" spans="10:27" x14ac:dyDescent="0.25">
      <c r="J506" s="468"/>
      <c r="K506" s="468"/>
      <c r="L506" s="468"/>
      <c r="M506" s="468"/>
      <c r="N506" s="468"/>
      <c r="O506" s="468"/>
      <c r="P506" s="468"/>
      <c r="Q506" s="468"/>
      <c r="R506" s="468"/>
      <c r="S506" s="468"/>
      <c r="T506" s="468"/>
      <c r="U506" s="468"/>
      <c r="V506" s="468"/>
      <c r="W506" s="468"/>
      <c r="X506" s="468"/>
      <c r="Y506" s="468"/>
      <c r="Z506" s="468"/>
      <c r="AA506" s="468"/>
    </row>
    <row r="507" spans="10:27" x14ac:dyDescent="0.25">
      <c r="J507" s="468"/>
      <c r="K507" s="468"/>
      <c r="L507" s="468"/>
      <c r="M507" s="468"/>
      <c r="N507" s="468"/>
      <c r="O507" s="468"/>
      <c r="P507" s="468"/>
      <c r="Q507" s="468"/>
      <c r="R507" s="468"/>
      <c r="S507" s="468"/>
      <c r="T507" s="468"/>
      <c r="U507" s="468"/>
      <c r="V507" s="468"/>
      <c r="W507" s="468"/>
      <c r="X507" s="468"/>
      <c r="Y507" s="468"/>
      <c r="Z507" s="468"/>
      <c r="AA507" s="468"/>
    </row>
    <row r="508" spans="10:27" x14ac:dyDescent="0.25">
      <c r="J508" s="468"/>
      <c r="K508" s="468"/>
      <c r="L508" s="468"/>
      <c r="M508" s="468"/>
      <c r="N508" s="468"/>
      <c r="O508" s="468"/>
      <c r="P508" s="468"/>
      <c r="Q508" s="468"/>
      <c r="R508" s="468"/>
      <c r="S508" s="468"/>
      <c r="T508" s="468"/>
      <c r="U508" s="468"/>
      <c r="V508" s="468"/>
      <c r="W508" s="468"/>
      <c r="X508" s="468"/>
      <c r="Y508" s="468"/>
      <c r="Z508" s="468"/>
      <c r="AA508" s="468"/>
    </row>
    <row r="509" spans="10:27" x14ac:dyDescent="0.25">
      <c r="J509" s="468"/>
      <c r="K509" s="468"/>
      <c r="L509" s="468"/>
      <c r="M509" s="468"/>
      <c r="N509" s="468"/>
      <c r="O509" s="468"/>
      <c r="P509" s="468"/>
      <c r="Q509" s="468"/>
      <c r="R509" s="468"/>
      <c r="S509" s="468"/>
      <c r="T509" s="468"/>
      <c r="U509" s="468"/>
      <c r="V509" s="468"/>
      <c r="W509" s="468"/>
      <c r="X509" s="468"/>
      <c r="Y509" s="468"/>
      <c r="Z509" s="468"/>
      <c r="AA509" s="468"/>
    </row>
    <row r="510" spans="10:27" x14ac:dyDescent="0.25">
      <c r="J510" s="468"/>
      <c r="K510" s="468"/>
      <c r="L510" s="468"/>
      <c r="M510" s="468"/>
      <c r="N510" s="468"/>
      <c r="O510" s="468"/>
      <c r="P510" s="468"/>
      <c r="Q510" s="468"/>
      <c r="R510" s="468"/>
      <c r="S510" s="468"/>
      <c r="T510" s="468"/>
      <c r="U510" s="468"/>
      <c r="V510" s="468"/>
      <c r="W510" s="468"/>
      <c r="X510" s="468"/>
      <c r="Y510" s="468"/>
      <c r="Z510" s="468"/>
      <c r="AA510" s="468"/>
    </row>
    <row r="511" spans="10:27" x14ac:dyDescent="0.25">
      <c r="J511" s="468"/>
      <c r="K511" s="468"/>
      <c r="L511" s="468"/>
      <c r="M511" s="468"/>
      <c r="N511" s="468"/>
      <c r="O511" s="468"/>
      <c r="P511" s="468"/>
      <c r="Q511" s="468"/>
      <c r="R511" s="468"/>
      <c r="S511" s="468"/>
      <c r="T511" s="468"/>
      <c r="U511" s="468"/>
      <c r="V511" s="468"/>
      <c r="W511" s="468"/>
      <c r="X511" s="468"/>
      <c r="Y511" s="468"/>
      <c r="Z511" s="468"/>
      <c r="AA511" s="468"/>
    </row>
    <row r="512" spans="10:27" x14ac:dyDescent="0.25">
      <c r="J512" s="468"/>
      <c r="K512" s="468"/>
      <c r="L512" s="468"/>
      <c r="M512" s="468"/>
      <c r="N512" s="468"/>
      <c r="O512" s="468"/>
      <c r="P512" s="468"/>
      <c r="Q512" s="468"/>
      <c r="R512" s="468"/>
      <c r="S512" s="468"/>
      <c r="T512" s="468"/>
      <c r="U512" s="468"/>
      <c r="V512" s="468"/>
      <c r="W512" s="468"/>
      <c r="X512" s="468"/>
      <c r="Y512" s="468"/>
      <c r="Z512" s="468"/>
      <c r="AA512" s="468"/>
    </row>
    <row r="513" spans="10:27" x14ac:dyDescent="0.25">
      <c r="J513" s="468"/>
      <c r="K513" s="468"/>
      <c r="L513" s="468"/>
      <c r="M513" s="468"/>
      <c r="N513" s="468"/>
      <c r="O513" s="468"/>
      <c r="P513" s="468"/>
      <c r="Q513" s="468"/>
      <c r="R513" s="468"/>
      <c r="S513" s="468"/>
      <c r="T513" s="468"/>
      <c r="U513" s="468"/>
      <c r="V513" s="468"/>
      <c r="W513" s="468"/>
      <c r="X513" s="468"/>
      <c r="Y513" s="468"/>
      <c r="Z513" s="468"/>
      <c r="AA513" s="468"/>
    </row>
    <row r="514" spans="10:27" x14ac:dyDescent="0.25">
      <c r="J514" s="468"/>
      <c r="K514" s="468"/>
      <c r="L514" s="468"/>
      <c r="M514" s="468"/>
      <c r="N514" s="468"/>
      <c r="O514" s="468"/>
      <c r="P514" s="468"/>
      <c r="Q514" s="468"/>
      <c r="R514" s="468"/>
      <c r="S514" s="468"/>
      <c r="T514" s="468"/>
      <c r="U514" s="468"/>
      <c r="V514" s="468"/>
      <c r="W514" s="468"/>
      <c r="X514" s="468"/>
      <c r="Y514" s="468"/>
      <c r="Z514" s="468"/>
      <c r="AA514" s="468"/>
    </row>
    <row r="515" spans="10:27" x14ac:dyDescent="0.25">
      <c r="J515" s="468"/>
      <c r="K515" s="468"/>
      <c r="L515" s="468"/>
      <c r="M515" s="468"/>
      <c r="N515" s="468"/>
      <c r="O515" s="468"/>
      <c r="P515" s="468"/>
      <c r="Q515" s="468"/>
      <c r="R515" s="468"/>
      <c r="S515" s="468"/>
      <c r="T515" s="468"/>
      <c r="U515" s="468"/>
      <c r="V515" s="468"/>
      <c r="W515" s="468"/>
      <c r="X515" s="468"/>
      <c r="Y515" s="468"/>
      <c r="Z515" s="468"/>
      <c r="AA515" s="468"/>
    </row>
    <row r="516" spans="10:27" x14ac:dyDescent="0.25">
      <c r="J516" s="468"/>
      <c r="K516" s="468"/>
      <c r="L516" s="468"/>
      <c r="M516" s="468"/>
      <c r="N516" s="468"/>
      <c r="O516" s="468"/>
      <c r="P516" s="468"/>
      <c r="Q516" s="468"/>
      <c r="R516" s="468"/>
      <c r="S516" s="468"/>
      <c r="T516" s="468"/>
      <c r="U516" s="468"/>
      <c r="V516" s="468"/>
      <c r="W516" s="468"/>
      <c r="X516" s="468"/>
      <c r="Y516" s="468"/>
      <c r="Z516" s="468"/>
      <c r="AA516" s="468"/>
    </row>
    <row r="517" spans="10:27" x14ac:dyDescent="0.25">
      <c r="J517" s="468"/>
      <c r="K517" s="468"/>
      <c r="L517" s="468"/>
      <c r="M517" s="468"/>
      <c r="N517" s="468"/>
      <c r="O517" s="468"/>
      <c r="P517" s="468"/>
      <c r="Q517" s="468"/>
      <c r="R517" s="468"/>
      <c r="S517" s="468"/>
      <c r="T517" s="468"/>
      <c r="U517" s="468"/>
      <c r="V517" s="468"/>
      <c r="W517" s="468"/>
      <c r="X517" s="468"/>
      <c r="Y517" s="468"/>
      <c r="Z517" s="468"/>
      <c r="AA517" s="468"/>
    </row>
    <row r="518" spans="10:27" x14ac:dyDescent="0.25">
      <c r="J518" s="468"/>
      <c r="K518" s="468"/>
      <c r="L518" s="468"/>
      <c r="M518" s="468"/>
      <c r="N518" s="468"/>
      <c r="O518" s="468"/>
      <c r="P518" s="468"/>
      <c r="Q518" s="468"/>
      <c r="R518" s="468"/>
      <c r="S518" s="468"/>
      <c r="T518" s="468"/>
      <c r="U518" s="468"/>
      <c r="V518" s="468"/>
      <c r="W518" s="468"/>
      <c r="X518" s="468"/>
      <c r="Y518" s="468"/>
      <c r="Z518" s="468"/>
      <c r="AA518" s="468"/>
    </row>
    <row r="519" spans="10:27" x14ac:dyDescent="0.25">
      <c r="J519" s="468"/>
      <c r="K519" s="468"/>
      <c r="L519" s="468"/>
      <c r="M519" s="468"/>
      <c r="N519" s="468"/>
      <c r="O519" s="468"/>
      <c r="P519" s="468"/>
      <c r="Q519" s="468"/>
      <c r="R519" s="468"/>
      <c r="S519" s="468"/>
      <c r="T519" s="468"/>
      <c r="U519" s="468"/>
      <c r="V519" s="468"/>
      <c r="W519" s="468"/>
      <c r="X519" s="468"/>
      <c r="Y519" s="468"/>
      <c r="Z519" s="468"/>
      <c r="AA519" s="468"/>
    </row>
    <row r="520" spans="10:27" x14ac:dyDescent="0.25">
      <c r="J520" s="468"/>
      <c r="K520" s="468"/>
      <c r="L520" s="468"/>
      <c r="M520" s="468"/>
      <c r="N520" s="468"/>
      <c r="O520" s="468"/>
      <c r="P520" s="468"/>
      <c r="Q520" s="468"/>
      <c r="R520" s="468"/>
      <c r="S520" s="468"/>
      <c r="T520" s="468"/>
      <c r="U520" s="468"/>
      <c r="V520" s="468"/>
      <c r="W520" s="468"/>
      <c r="X520" s="468"/>
      <c r="Y520" s="468"/>
      <c r="Z520" s="468"/>
      <c r="AA520" s="468"/>
    </row>
    <row r="521" spans="10:27" x14ac:dyDescent="0.25">
      <c r="J521" s="468"/>
      <c r="K521" s="468"/>
      <c r="L521" s="468"/>
      <c r="M521" s="468"/>
      <c r="N521" s="468"/>
      <c r="O521" s="468"/>
      <c r="P521" s="468"/>
      <c r="Q521" s="468"/>
      <c r="R521" s="468"/>
      <c r="S521" s="468"/>
      <c r="T521" s="468"/>
      <c r="U521" s="468"/>
      <c r="V521" s="468"/>
      <c r="W521" s="468"/>
      <c r="X521" s="468"/>
      <c r="Y521" s="468"/>
      <c r="Z521" s="468"/>
      <c r="AA521" s="468"/>
    </row>
    <row r="522" spans="10:27" x14ac:dyDescent="0.25">
      <c r="J522" s="468"/>
      <c r="K522" s="468"/>
      <c r="L522" s="468"/>
      <c r="M522" s="468"/>
      <c r="N522" s="468"/>
      <c r="O522" s="468"/>
      <c r="P522" s="468"/>
      <c r="Q522" s="468"/>
      <c r="R522" s="468"/>
      <c r="S522" s="468"/>
      <c r="T522" s="468"/>
      <c r="U522" s="468"/>
      <c r="V522" s="468"/>
      <c r="W522" s="468"/>
      <c r="X522" s="468"/>
      <c r="Y522" s="468"/>
      <c r="Z522" s="468"/>
      <c r="AA522" s="468"/>
    </row>
    <row r="523" spans="10:27" x14ac:dyDescent="0.25">
      <c r="J523" s="468"/>
      <c r="K523" s="468"/>
      <c r="L523" s="468"/>
      <c r="M523" s="468"/>
      <c r="N523" s="468"/>
      <c r="O523" s="468"/>
      <c r="P523" s="468"/>
      <c r="Q523" s="468"/>
      <c r="R523" s="468"/>
      <c r="S523" s="468"/>
      <c r="T523" s="468"/>
      <c r="U523" s="468"/>
      <c r="V523" s="468"/>
      <c r="W523" s="468"/>
      <c r="X523" s="468"/>
      <c r="Y523" s="468"/>
      <c r="Z523" s="468"/>
      <c r="AA523" s="468"/>
    </row>
    <row r="524" spans="10:27" x14ac:dyDescent="0.25">
      <c r="J524" s="468"/>
      <c r="K524" s="468"/>
      <c r="L524" s="468"/>
      <c r="M524" s="468"/>
      <c r="N524" s="468"/>
      <c r="O524" s="468"/>
      <c r="P524" s="468"/>
      <c r="Q524" s="468"/>
      <c r="R524" s="468"/>
      <c r="S524" s="468"/>
      <c r="T524" s="468"/>
      <c r="U524" s="468"/>
      <c r="V524" s="468"/>
      <c r="W524" s="468"/>
      <c r="X524" s="468"/>
      <c r="Y524" s="468"/>
      <c r="Z524" s="468"/>
      <c r="AA524" s="468"/>
    </row>
    <row r="525" spans="10:27" x14ac:dyDescent="0.25">
      <c r="J525" s="468"/>
      <c r="K525" s="468"/>
      <c r="L525" s="468"/>
      <c r="M525" s="468"/>
      <c r="N525" s="468"/>
      <c r="O525" s="468"/>
      <c r="P525" s="468"/>
      <c r="Q525" s="468"/>
      <c r="R525" s="468"/>
      <c r="S525" s="468"/>
      <c r="T525" s="468"/>
      <c r="U525" s="468"/>
      <c r="V525" s="468"/>
      <c r="W525" s="468"/>
      <c r="X525" s="468"/>
      <c r="Y525" s="468"/>
      <c r="Z525" s="468"/>
      <c r="AA525" s="468"/>
    </row>
    <row r="526" spans="10:27" x14ac:dyDescent="0.25">
      <c r="J526" s="468"/>
      <c r="K526" s="468"/>
      <c r="L526" s="468"/>
      <c r="M526" s="468"/>
      <c r="N526" s="468"/>
      <c r="O526" s="468"/>
      <c r="P526" s="468"/>
      <c r="Q526" s="468"/>
      <c r="R526" s="468"/>
      <c r="S526" s="468"/>
      <c r="T526" s="468"/>
      <c r="U526" s="468"/>
      <c r="V526" s="468"/>
      <c r="W526" s="468"/>
      <c r="X526" s="468"/>
      <c r="Y526" s="468"/>
      <c r="Z526" s="468"/>
      <c r="AA526" s="468"/>
    </row>
    <row r="527" spans="10:27" x14ac:dyDescent="0.25">
      <c r="J527" s="468"/>
      <c r="K527" s="468"/>
      <c r="L527" s="468"/>
      <c r="M527" s="468"/>
      <c r="N527" s="468"/>
      <c r="O527" s="468"/>
      <c r="P527" s="468"/>
      <c r="Q527" s="468"/>
      <c r="R527" s="468"/>
      <c r="S527" s="468"/>
      <c r="T527" s="468"/>
      <c r="U527" s="468"/>
      <c r="V527" s="468"/>
      <c r="W527" s="468"/>
      <c r="X527" s="468"/>
      <c r="Y527" s="468"/>
      <c r="Z527" s="468"/>
      <c r="AA527" s="468"/>
    </row>
    <row r="528" spans="10:27" x14ac:dyDescent="0.25">
      <c r="J528" s="468"/>
      <c r="K528" s="468"/>
      <c r="L528" s="468"/>
      <c r="M528" s="468"/>
      <c r="N528" s="468"/>
      <c r="O528" s="468"/>
      <c r="P528" s="468"/>
      <c r="Q528" s="468"/>
      <c r="R528" s="468"/>
      <c r="S528" s="468"/>
      <c r="T528" s="468"/>
      <c r="U528" s="468"/>
      <c r="V528" s="468"/>
      <c r="W528" s="468"/>
      <c r="X528" s="468"/>
      <c r="Y528" s="468"/>
      <c r="Z528" s="468"/>
      <c r="AA528" s="468"/>
    </row>
    <row r="529" spans="10:27" x14ac:dyDescent="0.25">
      <c r="J529" s="468"/>
      <c r="K529" s="468"/>
      <c r="L529" s="468"/>
      <c r="M529" s="468"/>
      <c r="N529" s="468"/>
      <c r="O529" s="468"/>
      <c r="P529" s="468"/>
      <c r="Q529" s="468"/>
      <c r="R529" s="468"/>
      <c r="S529" s="468"/>
      <c r="T529" s="468"/>
      <c r="U529" s="468"/>
      <c r="V529" s="468"/>
      <c r="W529" s="468"/>
      <c r="X529" s="468"/>
      <c r="Y529" s="468"/>
      <c r="Z529" s="468"/>
      <c r="AA529" s="468"/>
    </row>
    <row r="530" spans="10:27" x14ac:dyDescent="0.25">
      <c r="J530" s="468"/>
      <c r="K530" s="468"/>
      <c r="L530" s="468"/>
      <c r="M530" s="468"/>
      <c r="N530" s="468"/>
      <c r="O530" s="468"/>
      <c r="P530" s="468"/>
      <c r="Q530" s="468"/>
      <c r="R530" s="468"/>
      <c r="S530" s="468"/>
      <c r="T530" s="468"/>
      <c r="U530" s="468"/>
      <c r="V530" s="468"/>
      <c r="W530" s="468"/>
      <c r="X530" s="468"/>
      <c r="Y530" s="468"/>
      <c r="Z530" s="468"/>
      <c r="AA530" s="468"/>
    </row>
    <row r="531" spans="10:27" x14ac:dyDescent="0.25">
      <c r="J531" s="468"/>
      <c r="K531" s="468"/>
      <c r="L531" s="468"/>
      <c r="M531" s="468"/>
      <c r="N531" s="468"/>
      <c r="O531" s="468"/>
      <c r="P531" s="468"/>
      <c r="Q531" s="468"/>
      <c r="R531" s="468"/>
      <c r="S531" s="468"/>
      <c r="T531" s="468"/>
      <c r="U531" s="468"/>
      <c r="V531" s="468"/>
      <c r="W531" s="468"/>
      <c r="X531" s="468"/>
      <c r="Y531" s="468"/>
      <c r="Z531" s="468"/>
      <c r="AA531" s="468"/>
    </row>
    <row r="532" spans="10:27" x14ac:dyDescent="0.25">
      <c r="J532" s="468"/>
      <c r="K532" s="468"/>
      <c r="L532" s="468"/>
      <c r="M532" s="468"/>
      <c r="N532" s="468"/>
      <c r="O532" s="468"/>
      <c r="P532" s="468"/>
      <c r="Q532" s="468"/>
      <c r="R532" s="468"/>
      <c r="S532" s="468"/>
      <c r="T532" s="468"/>
      <c r="U532" s="468"/>
      <c r="V532" s="468"/>
      <c r="W532" s="468"/>
      <c r="X532" s="468"/>
      <c r="Y532" s="468"/>
      <c r="Z532" s="468"/>
      <c r="AA532" s="468"/>
    </row>
    <row r="533" spans="10:27" x14ac:dyDescent="0.25">
      <c r="J533" s="468"/>
      <c r="K533" s="468"/>
      <c r="L533" s="468"/>
      <c r="M533" s="468"/>
      <c r="N533" s="468"/>
      <c r="O533" s="468"/>
      <c r="P533" s="468"/>
      <c r="Q533" s="468"/>
      <c r="R533" s="468"/>
      <c r="S533" s="468"/>
      <c r="T533" s="468"/>
      <c r="U533" s="468"/>
      <c r="V533" s="468"/>
      <c r="W533" s="468"/>
      <c r="X533" s="468"/>
      <c r="Y533" s="468"/>
      <c r="Z533" s="468"/>
      <c r="AA533" s="468"/>
    </row>
    <row r="534" spans="10:27" x14ac:dyDescent="0.25">
      <c r="J534" s="468"/>
      <c r="K534" s="468"/>
      <c r="L534" s="468"/>
      <c r="M534" s="468"/>
      <c r="N534" s="468"/>
      <c r="O534" s="468"/>
      <c r="P534" s="468"/>
      <c r="Q534" s="468"/>
      <c r="R534" s="468"/>
      <c r="S534" s="468"/>
      <c r="T534" s="468"/>
      <c r="U534" s="468"/>
      <c r="V534" s="468"/>
      <c r="W534" s="468"/>
      <c r="X534" s="468"/>
      <c r="Y534" s="468"/>
      <c r="Z534" s="468"/>
      <c r="AA534" s="468"/>
    </row>
    <row r="535" spans="10:27" x14ac:dyDescent="0.25">
      <c r="J535" s="468"/>
      <c r="K535" s="468"/>
      <c r="L535" s="468"/>
      <c r="M535" s="468"/>
      <c r="N535" s="468"/>
      <c r="O535" s="468"/>
      <c r="P535" s="468"/>
      <c r="Q535" s="468"/>
      <c r="R535" s="468"/>
      <c r="S535" s="468"/>
      <c r="T535" s="468"/>
      <c r="U535" s="468"/>
      <c r="V535" s="468"/>
      <c r="W535" s="468"/>
      <c r="X535" s="468"/>
      <c r="Y535" s="468"/>
      <c r="Z535" s="468"/>
      <c r="AA535" s="468"/>
    </row>
    <row r="536" spans="10:27" x14ac:dyDescent="0.25">
      <c r="J536" s="468"/>
      <c r="K536" s="468"/>
      <c r="L536" s="468"/>
      <c r="M536" s="468"/>
      <c r="N536" s="468"/>
      <c r="O536" s="468"/>
      <c r="P536" s="468"/>
      <c r="Q536" s="468"/>
      <c r="R536" s="468"/>
      <c r="S536" s="468"/>
      <c r="T536" s="468"/>
      <c r="U536" s="468"/>
      <c r="V536" s="468"/>
      <c r="W536" s="468"/>
      <c r="X536" s="468"/>
      <c r="Y536" s="468"/>
      <c r="Z536" s="468"/>
      <c r="AA536" s="468"/>
    </row>
    <row r="537" spans="10:27" x14ac:dyDescent="0.25">
      <c r="J537" s="468"/>
      <c r="K537" s="468"/>
      <c r="L537" s="468"/>
      <c r="M537" s="468"/>
      <c r="N537" s="468"/>
      <c r="O537" s="468"/>
      <c r="P537" s="468"/>
      <c r="Q537" s="468"/>
      <c r="R537" s="468"/>
      <c r="S537" s="468"/>
      <c r="T537" s="468"/>
      <c r="U537" s="468"/>
      <c r="V537" s="468"/>
      <c r="W537" s="468"/>
      <c r="X537" s="468"/>
      <c r="Y537" s="468"/>
      <c r="Z537" s="468"/>
      <c r="AA537" s="468"/>
    </row>
    <row r="538" spans="10:27" x14ac:dyDescent="0.25">
      <c r="J538" s="468"/>
      <c r="K538" s="468"/>
      <c r="L538" s="468"/>
      <c r="M538" s="468"/>
      <c r="N538" s="468"/>
      <c r="O538" s="468"/>
      <c r="P538" s="468"/>
      <c r="Q538" s="468"/>
      <c r="R538" s="468"/>
      <c r="S538" s="468"/>
      <c r="T538" s="468"/>
      <c r="U538" s="468"/>
      <c r="V538" s="468"/>
      <c r="W538" s="468"/>
      <c r="X538" s="468"/>
      <c r="Y538" s="468"/>
      <c r="Z538" s="468"/>
      <c r="AA538" s="468"/>
    </row>
    <row r="539" spans="10:27" x14ac:dyDescent="0.25">
      <c r="J539" s="468"/>
      <c r="K539" s="468"/>
      <c r="L539" s="468"/>
      <c r="M539" s="468"/>
      <c r="N539" s="468"/>
      <c r="O539" s="468"/>
      <c r="P539" s="468"/>
      <c r="Q539" s="468"/>
      <c r="R539" s="468"/>
      <c r="S539" s="468"/>
      <c r="T539" s="468"/>
      <c r="U539" s="468"/>
      <c r="V539" s="468"/>
      <c r="W539" s="468"/>
      <c r="X539" s="468"/>
      <c r="Y539" s="468"/>
      <c r="Z539" s="468"/>
      <c r="AA539" s="468"/>
    </row>
    <row r="540" spans="10:27" x14ac:dyDescent="0.25">
      <c r="J540" s="468"/>
      <c r="K540" s="468"/>
      <c r="L540" s="468"/>
      <c r="M540" s="468"/>
      <c r="N540" s="468"/>
      <c r="O540" s="468"/>
      <c r="P540" s="468"/>
      <c r="Q540" s="468"/>
      <c r="R540" s="468"/>
      <c r="S540" s="468"/>
      <c r="T540" s="468"/>
      <c r="U540" s="468"/>
      <c r="V540" s="468"/>
      <c r="W540" s="468"/>
      <c r="X540" s="468"/>
      <c r="Y540" s="468"/>
      <c r="Z540" s="468"/>
      <c r="AA540" s="468"/>
    </row>
    <row r="541" spans="10:27" x14ac:dyDescent="0.25">
      <c r="J541" s="468"/>
      <c r="K541" s="468"/>
      <c r="L541" s="468"/>
      <c r="M541" s="468"/>
      <c r="N541" s="468"/>
      <c r="O541" s="468"/>
      <c r="P541" s="468"/>
      <c r="Q541" s="468"/>
      <c r="R541" s="468"/>
      <c r="S541" s="468"/>
      <c r="T541" s="468"/>
      <c r="U541" s="468"/>
      <c r="V541" s="468"/>
      <c r="W541" s="468"/>
      <c r="X541" s="468"/>
      <c r="Y541" s="468"/>
      <c r="Z541" s="468"/>
      <c r="AA541" s="468"/>
    </row>
    <row r="542" spans="10:27" x14ac:dyDescent="0.25">
      <c r="J542" s="468"/>
      <c r="K542" s="468"/>
      <c r="L542" s="468"/>
      <c r="M542" s="468"/>
      <c r="N542" s="468"/>
      <c r="O542" s="468"/>
      <c r="P542" s="468"/>
      <c r="Q542" s="468"/>
      <c r="R542" s="468"/>
      <c r="S542" s="468"/>
      <c r="T542" s="468"/>
      <c r="U542" s="468"/>
      <c r="V542" s="468"/>
      <c r="W542" s="468"/>
      <c r="X542" s="468"/>
      <c r="Y542" s="468"/>
      <c r="Z542" s="468"/>
      <c r="AA542" s="468"/>
    </row>
    <row r="543" spans="10:27" x14ac:dyDescent="0.25">
      <c r="J543" s="468"/>
      <c r="K543" s="468"/>
      <c r="L543" s="468"/>
      <c r="M543" s="468"/>
      <c r="N543" s="468"/>
      <c r="O543" s="468"/>
      <c r="P543" s="468"/>
      <c r="Q543" s="468"/>
      <c r="R543" s="468"/>
      <c r="S543" s="468"/>
      <c r="T543" s="468"/>
      <c r="U543" s="468"/>
      <c r="V543" s="468"/>
      <c r="W543" s="468"/>
      <c r="X543" s="468"/>
      <c r="Y543" s="468"/>
      <c r="Z543" s="468"/>
      <c r="AA543" s="468"/>
    </row>
    <row r="544" spans="10:27" x14ac:dyDescent="0.25">
      <c r="J544" s="468"/>
      <c r="K544" s="468"/>
      <c r="L544" s="468"/>
      <c r="M544" s="468"/>
      <c r="N544" s="468"/>
      <c r="O544" s="468"/>
      <c r="P544" s="468"/>
      <c r="Q544" s="468"/>
      <c r="R544" s="468"/>
      <c r="S544" s="468"/>
      <c r="T544" s="468"/>
      <c r="U544" s="468"/>
      <c r="V544" s="468"/>
      <c r="W544" s="468"/>
      <c r="X544" s="468"/>
      <c r="Y544" s="468"/>
      <c r="Z544" s="468"/>
      <c r="AA544" s="468"/>
    </row>
    <row r="545" spans="10:27" x14ac:dyDescent="0.25">
      <c r="J545" s="468"/>
      <c r="K545" s="468"/>
      <c r="L545" s="468"/>
      <c r="M545" s="468"/>
      <c r="N545" s="468"/>
      <c r="O545" s="468"/>
      <c r="P545" s="468"/>
      <c r="Q545" s="468"/>
      <c r="R545" s="468"/>
      <c r="S545" s="468"/>
      <c r="T545" s="468"/>
      <c r="U545" s="468"/>
      <c r="V545" s="468"/>
      <c r="W545" s="468"/>
      <c r="X545" s="468"/>
      <c r="Y545" s="468"/>
      <c r="Z545" s="468"/>
      <c r="AA545" s="468"/>
    </row>
    <row r="546" spans="10:27" x14ac:dyDescent="0.25">
      <c r="J546" s="468"/>
      <c r="K546" s="468"/>
      <c r="L546" s="468"/>
      <c r="M546" s="468"/>
      <c r="N546" s="468"/>
      <c r="O546" s="468"/>
      <c r="P546" s="468"/>
      <c r="Q546" s="468"/>
      <c r="R546" s="468"/>
      <c r="S546" s="468"/>
      <c r="T546" s="468"/>
      <c r="U546" s="468"/>
      <c r="V546" s="468"/>
      <c r="W546" s="468"/>
      <c r="X546" s="468"/>
      <c r="Y546" s="468"/>
      <c r="Z546" s="468"/>
      <c r="AA546" s="468"/>
    </row>
    <row r="547" spans="10:27" x14ac:dyDescent="0.25">
      <c r="J547" s="468"/>
      <c r="K547" s="468"/>
      <c r="L547" s="468"/>
      <c r="M547" s="468"/>
      <c r="N547" s="468"/>
      <c r="O547" s="468"/>
      <c r="P547" s="468"/>
      <c r="Q547" s="468"/>
      <c r="R547" s="468"/>
      <c r="S547" s="468"/>
      <c r="T547" s="468"/>
      <c r="U547" s="468"/>
      <c r="V547" s="468"/>
      <c r="W547" s="468"/>
      <c r="X547" s="468"/>
      <c r="Y547" s="468"/>
      <c r="Z547" s="468"/>
      <c r="AA547" s="468"/>
    </row>
    <row r="548" spans="10:27" x14ac:dyDescent="0.25">
      <c r="J548" s="468"/>
      <c r="K548" s="468"/>
      <c r="L548" s="468"/>
      <c r="M548" s="468"/>
      <c r="N548" s="468"/>
      <c r="O548" s="468"/>
      <c r="P548" s="468"/>
      <c r="Q548" s="468"/>
      <c r="R548" s="468"/>
      <c r="S548" s="468"/>
      <c r="T548" s="468"/>
      <c r="U548" s="468"/>
      <c r="V548" s="468"/>
      <c r="W548" s="468"/>
      <c r="X548" s="468"/>
      <c r="Y548" s="468"/>
      <c r="Z548" s="468"/>
      <c r="AA548" s="468"/>
    </row>
    <row r="549" spans="10:27" x14ac:dyDescent="0.25">
      <c r="J549" s="468"/>
      <c r="K549" s="468"/>
      <c r="L549" s="468"/>
      <c r="M549" s="468"/>
      <c r="N549" s="468"/>
      <c r="O549" s="468"/>
      <c r="P549" s="468"/>
      <c r="Q549" s="468"/>
      <c r="R549" s="468"/>
      <c r="S549" s="468"/>
      <c r="T549" s="468"/>
      <c r="U549" s="468"/>
      <c r="V549" s="468"/>
      <c r="W549" s="468"/>
      <c r="X549" s="468"/>
      <c r="Y549" s="468"/>
      <c r="Z549" s="468"/>
      <c r="AA549" s="468"/>
    </row>
    <row r="550" spans="10:27" x14ac:dyDescent="0.25">
      <c r="J550" s="468"/>
      <c r="K550" s="468"/>
      <c r="L550" s="468"/>
      <c r="M550" s="468"/>
      <c r="N550" s="468"/>
      <c r="O550" s="468"/>
      <c r="P550" s="468"/>
      <c r="Q550" s="468"/>
      <c r="R550" s="468"/>
      <c r="S550" s="468"/>
      <c r="T550" s="468"/>
      <c r="U550" s="468"/>
      <c r="V550" s="468"/>
      <c r="W550" s="468"/>
      <c r="X550" s="468"/>
      <c r="Y550" s="468"/>
      <c r="Z550" s="468"/>
      <c r="AA550" s="468"/>
    </row>
    <row r="551" spans="10:27" x14ac:dyDescent="0.25">
      <c r="J551" s="468"/>
      <c r="K551" s="468"/>
      <c r="L551" s="468"/>
      <c r="M551" s="468"/>
      <c r="N551" s="468"/>
      <c r="O551" s="468"/>
      <c r="P551" s="468"/>
      <c r="Q551" s="468"/>
      <c r="R551" s="468"/>
      <c r="S551" s="468"/>
      <c r="T551" s="468"/>
      <c r="U551" s="468"/>
      <c r="V551" s="468"/>
      <c r="W551" s="468"/>
      <c r="X551" s="468"/>
      <c r="Y551" s="468"/>
      <c r="Z551" s="468"/>
      <c r="AA551" s="468"/>
    </row>
    <row r="552" spans="10:27" x14ac:dyDescent="0.25">
      <c r="J552" s="468"/>
      <c r="K552" s="468"/>
      <c r="L552" s="468"/>
      <c r="M552" s="468"/>
      <c r="N552" s="468"/>
      <c r="O552" s="468"/>
      <c r="P552" s="468"/>
      <c r="Q552" s="468"/>
      <c r="R552" s="468"/>
      <c r="S552" s="468"/>
      <c r="T552" s="468"/>
      <c r="U552" s="468"/>
      <c r="V552" s="468"/>
      <c r="W552" s="468"/>
      <c r="X552" s="468"/>
      <c r="Y552" s="468"/>
      <c r="Z552" s="468"/>
      <c r="AA552" s="468"/>
    </row>
    <row r="553" spans="10:27" x14ac:dyDescent="0.25">
      <c r="J553" s="468"/>
      <c r="K553" s="468"/>
      <c r="L553" s="468"/>
      <c r="M553" s="468"/>
      <c r="N553" s="468"/>
      <c r="O553" s="468"/>
      <c r="P553" s="468"/>
      <c r="Q553" s="468"/>
      <c r="R553" s="468"/>
      <c r="S553" s="468"/>
      <c r="T553" s="468"/>
      <c r="U553" s="468"/>
      <c r="V553" s="468"/>
      <c r="W553" s="468"/>
      <c r="X553" s="468"/>
      <c r="Y553" s="468"/>
      <c r="Z553" s="468"/>
      <c r="AA553" s="468"/>
    </row>
    <row r="554" spans="10:27" x14ac:dyDescent="0.25">
      <c r="J554" s="468"/>
      <c r="K554" s="468"/>
      <c r="L554" s="468"/>
      <c r="M554" s="468"/>
      <c r="N554" s="468"/>
      <c r="O554" s="468"/>
      <c r="P554" s="468"/>
      <c r="Q554" s="468"/>
      <c r="R554" s="468"/>
      <c r="S554" s="468"/>
      <c r="T554" s="468"/>
      <c r="U554" s="468"/>
      <c r="V554" s="468"/>
      <c r="W554" s="468"/>
      <c r="X554" s="468"/>
      <c r="Y554" s="468"/>
      <c r="Z554" s="468"/>
      <c r="AA554" s="468"/>
    </row>
    <row r="555" spans="10:27" x14ac:dyDescent="0.25">
      <c r="J555" s="468"/>
      <c r="K555" s="468"/>
      <c r="L555" s="468"/>
      <c r="M555" s="468"/>
      <c r="N555" s="468"/>
      <c r="O555" s="468"/>
      <c r="P555" s="468"/>
      <c r="Q555" s="468"/>
      <c r="R555" s="468"/>
      <c r="S555" s="468"/>
      <c r="T555" s="468"/>
      <c r="U555" s="468"/>
      <c r="V555" s="468"/>
      <c r="W555" s="468"/>
      <c r="X555" s="468"/>
      <c r="Y555" s="468"/>
      <c r="Z555" s="468"/>
      <c r="AA555" s="468"/>
    </row>
    <row r="556" spans="10:27" x14ac:dyDescent="0.25">
      <c r="J556" s="468"/>
      <c r="K556" s="468"/>
      <c r="L556" s="468"/>
      <c r="M556" s="468"/>
      <c r="N556" s="468"/>
      <c r="O556" s="468"/>
      <c r="P556" s="468"/>
      <c r="Q556" s="468"/>
      <c r="R556" s="468"/>
      <c r="S556" s="468"/>
      <c r="T556" s="468"/>
      <c r="U556" s="468"/>
      <c r="V556" s="468"/>
      <c r="W556" s="468"/>
      <c r="X556" s="468"/>
      <c r="Y556" s="468"/>
      <c r="Z556" s="468"/>
      <c r="AA556" s="468"/>
    </row>
    <row r="557" spans="10:27" x14ac:dyDescent="0.25">
      <c r="J557" s="468"/>
      <c r="K557" s="468"/>
      <c r="L557" s="468"/>
      <c r="M557" s="468"/>
      <c r="N557" s="468"/>
      <c r="O557" s="468"/>
      <c r="P557" s="468"/>
      <c r="Q557" s="468"/>
      <c r="R557" s="468"/>
      <c r="S557" s="468"/>
      <c r="T557" s="468"/>
      <c r="U557" s="468"/>
      <c r="V557" s="468"/>
      <c r="W557" s="468"/>
      <c r="X557" s="468"/>
      <c r="Y557" s="468"/>
      <c r="Z557" s="468"/>
      <c r="AA557" s="468"/>
    </row>
    <row r="558" spans="10:27" x14ac:dyDescent="0.25">
      <c r="J558" s="468"/>
      <c r="K558" s="468"/>
      <c r="L558" s="468"/>
      <c r="M558" s="468"/>
      <c r="N558" s="468"/>
      <c r="O558" s="468"/>
      <c r="P558" s="468"/>
      <c r="Q558" s="468"/>
      <c r="R558" s="468"/>
      <c r="S558" s="468"/>
      <c r="T558" s="468"/>
      <c r="U558" s="468"/>
      <c r="V558" s="468"/>
      <c r="W558" s="468"/>
      <c r="X558" s="468"/>
      <c r="Y558" s="468"/>
      <c r="Z558" s="468"/>
      <c r="AA558" s="468"/>
    </row>
    <row r="559" spans="10:27" x14ac:dyDescent="0.25">
      <c r="J559" s="468"/>
      <c r="K559" s="468"/>
      <c r="L559" s="468"/>
      <c r="M559" s="468"/>
      <c r="N559" s="468"/>
      <c r="O559" s="468"/>
      <c r="P559" s="468"/>
      <c r="Q559" s="468"/>
      <c r="R559" s="468"/>
      <c r="S559" s="468"/>
      <c r="T559" s="468"/>
      <c r="U559" s="468"/>
      <c r="V559" s="468"/>
      <c r="W559" s="468"/>
      <c r="X559" s="468"/>
      <c r="Y559" s="468"/>
      <c r="Z559" s="468"/>
      <c r="AA559" s="468"/>
    </row>
    <row r="560" spans="10:27" x14ac:dyDescent="0.25">
      <c r="J560" s="468"/>
      <c r="K560" s="468"/>
      <c r="L560" s="468"/>
      <c r="M560" s="468"/>
      <c r="N560" s="468"/>
      <c r="O560" s="468"/>
      <c r="P560" s="468"/>
      <c r="Q560" s="468"/>
      <c r="R560" s="468"/>
      <c r="S560" s="468"/>
      <c r="T560" s="468"/>
      <c r="U560" s="468"/>
      <c r="V560" s="468"/>
      <c r="W560" s="468"/>
      <c r="X560" s="468"/>
      <c r="Y560" s="468"/>
      <c r="Z560" s="468"/>
      <c r="AA560" s="468"/>
    </row>
    <row r="561" spans="10:27" x14ac:dyDescent="0.25">
      <c r="J561" s="468"/>
      <c r="K561" s="468"/>
      <c r="L561" s="468"/>
      <c r="M561" s="468"/>
      <c r="N561" s="468"/>
      <c r="O561" s="468"/>
      <c r="P561" s="468"/>
      <c r="Q561" s="468"/>
      <c r="R561" s="468"/>
      <c r="S561" s="468"/>
      <c r="T561" s="468"/>
      <c r="U561" s="468"/>
      <c r="V561" s="468"/>
      <c r="W561" s="468"/>
      <c r="X561" s="468"/>
      <c r="Y561" s="468"/>
      <c r="Z561" s="468"/>
      <c r="AA561" s="468"/>
    </row>
    <row r="562" spans="10:27" x14ac:dyDescent="0.25">
      <c r="J562" s="468"/>
      <c r="K562" s="468"/>
      <c r="L562" s="468"/>
      <c r="M562" s="468"/>
      <c r="N562" s="468"/>
      <c r="O562" s="468"/>
      <c r="P562" s="468"/>
      <c r="Q562" s="468"/>
      <c r="R562" s="468"/>
      <c r="S562" s="468"/>
      <c r="T562" s="468"/>
      <c r="U562" s="468"/>
      <c r="V562" s="468"/>
      <c r="W562" s="468"/>
      <c r="X562" s="468"/>
      <c r="Y562" s="468"/>
      <c r="Z562" s="468"/>
      <c r="AA562" s="468"/>
    </row>
    <row r="563" spans="10:27" x14ac:dyDescent="0.25">
      <c r="J563" s="468"/>
      <c r="K563" s="468"/>
      <c r="L563" s="468"/>
      <c r="M563" s="468"/>
      <c r="N563" s="468"/>
      <c r="O563" s="468"/>
      <c r="P563" s="468"/>
      <c r="Q563" s="468"/>
      <c r="R563" s="468"/>
      <c r="S563" s="468"/>
      <c r="T563" s="468"/>
      <c r="U563" s="468"/>
      <c r="V563" s="468"/>
      <c r="W563" s="468"/>
      <c r="X563" s="468"/>
      <c r="Y563" s="468"/>
      <c r="Z563" s="468"/>
      <c r="AA563" s="468"/>
    </row>
    <row r="564" spans="10:27" x14ac:dyDescent="0.25">
      <c r="J564" s="468"/>
      <c r="K564" s="468"/>
      <c r="L564" s="468"/>
      <c r="M564" s="468"/>
      <c r="N564" s="468"/>
      <c r="O564" s="468"/>
      <c r="P564" s="468"/>
      <c r="Q564" s="468"/>
      <c r="R564" s="468"/>
      <c r="S564" s="468"/>
      <c r="T564" s="468"/>
      <c r="U564" s="468"/>
      <c r="V564" s="468"/>
      <c r="W564" s="468"/>
      <c r="X564" s="468"/>
      <c r="Y564" s="468"/>
      <c r="Z564" s="468"/>
      <c r="AA564" s="468"/>
    </row>
    <row r="565" spans="10:27" x14ac:dyDescent="0.25">
      <c r="J565" s="468"/>
      <c r="K565" s="468"/>
      <c r="L565" s="468"/>
      <c r="M565" s="468"/>
      <c r="N565" s="468"/>
      <c r="O565" s="468"/>
      <c r="P565" s="468"/>
      <c r="Q565" s="468"/>
      <c r="R565" s="468"/>
      <c r="S565" s="468"/>
      <c r="T565" s="468"/>
      <c r="U565" s="468"/>
      <c r="V565" s="468"/>
      <c r="W565" s="468"/>
      <c r="X565" s="468"/>
      <c r="Y565" s="468"/>
      <c r="Z565" s="468"/>
      <c r="AA565" s="468"/>
    </row>
    <row r="566" spans="10:27" x14ac:dyDescent="0.25">
      <c r="J566" s="468"/>
      <c r="K566" s="468"/>
      <c r="L566" s="468"/>
      <c r="M566" s="468"/>
      <c r="N566" s="468"/>
      <c r="O566" s="468"/>
      <c r="P566" s="468"/>
      <c r="Q566" s="468"/>
      <c r="R566" s="468"/>
      <c r="S566" s="468"/>
      <c r="T566" s="468"/>
      <c r="U566" s="468"/>
      <c r="V566" s="468"/>
      <c r="W566" s="468"/>
      <c r="X566" s="468"/>
      <c r="Y566" s="468"/>
      <c r="Z566" s="468"/>
      <c r="AA566" s="468"/>
    </row>
    <row r="567" spans="10:27" x14ac:dyDescent="0.25">
      <c r="J567" s="468"/>
      <c r="K567" s="468"/>
      <c r="L567" s="468"/>
      <c r="M567" s="468"/>
      <c r="N567" s="468"/>
      <c r="O567" s="468"/>
      <c r="P567" s="468"/>
      <c r="Q567" s="468"/>
      <c r="R567" s="468"/>
      <c r="S567" s="468"/>
      <c r="T567" s="468"/>
      <c r="U567" s="468"/>
      <c r="V567" s="468"/>
      <c r="W567" s="468"/>
      <c r="X567" s="468"/>
      <c r="Y567" s="468"/>
      <c r="Z567" s="468"/>
      <c r="AA567" s="468"/>
    </row>
    <row r="568" spans="10:27" x14ac:dyDescent="0.25">
      <c r="J568" s="468"/>
      <c r="K568" s="468"/>
      <c r="L568" s="468"/>
      <c r="M568" s="468"/>
      <c r="N568" s="468"/>
      <c r="O568" s="468"/>
      <c r="P568" s="468"/>
      <c r="Q568" s="468"/>
      <c r="R568" s="468"/>
      <c r="S568" s="468"/>
      <c r="T568" s="468"/>
      <c r="U568" s="468"/>
      <c r="V568" s="468"/>
      <c r="W568" s="468"/>
      <c r="X568" s="468"/>
      <c r="Y568" s="468"/>
      <c r="Z568" s="468"/>
      <c r="AA568" s="468"/>
    </row>
    <row r="569" spans="10:27" x14ac:dyDescent="0.25">
      <c r="J569" s="468"/>
      <c r="K569" s="468"/>
      <c r="L569" s="468"/>
      <c r="M569" s="468"/>
      <c r="N569" s="468"/>
      <c r="O569" s="468"/>
      <c r="P569" s="468"/>
      <c r="Q569" s="468"/>
      <c r="R569" s="468"/>
      <c r="S569" s="468"/>
      <c r="T569" s="468"/>
      <c r="U569" s="468"/>
      <c r="V569" s="468"/>
      <c r="W569" s="468"/>
      <c r="X569" s="468"/>
      <c r="Y569" s="468"/>
      <c r="Z569" s="468"/>
      <c r="AA569" s="468"/>
    </row>
    <row r="570" spans="10:27" x14ac:dyDescent="0.25">
      <c r="J570" s="468"/>
      <c r="K570" s="468"/>
      <c r="L570" s="468"/>
      <c r="M570" s="468"/>
      <c r="N570" s="468"/>
      <c r="O570" s="468"/>
      <c r="P570" s="468"/>
      <c r="Q570" s="468"/>
      <c r="R570" s="468"/>
      <c r="S570" s="468"/>
      <c r="T570" s="468"/>
      <c r="U570" s="468"/>
      <c r="V570" s="468"/>
      <c r="W570" s="468"/>
      <c r="X570" s="468"/>
      <c r="Y570" s="468"/>
      <c r="Z570" s="468"/>
      <c r="AA570" s="468"/>
    </row>
    <row r="571" spans="10:27" x14ac:dyDescent="0.25">
      <c r="J571" s="468"/>
      <c r="K571" s="468"/>
      <c r="L571" s="468"/>
      <c r="M571" s="468"/>
      <c r="N571" s="468"/>
      <c r="O571" s="468"/>
      <c r="P571" s="468"/>
      <c r="Q571" s="468"/>
      <c r="R571" s="468"/>
      <c r="S571" s="468"/>
      <c r="T571" s="468"/>
      <c r="U571" s="468"/>
      <c r="V571" s="468"/>
      <c r="W571" s="468"/>
      <c r="X571" s="468"/>
      <c r="Y571" s="468"/>
      <c r="Z571" s="468"/>
      <c r="AA571" s="468"/>
    </row>
    <row r="572" spans="10:27" x14ac:dyDescent="0.25">
      <c r="J572" s="468"/>
      <c r="K572" s="468"/>
      <c r="L572" s="468"/>
      <c r="M572" s="468"/>
      <c r="N572" s="468"/>
      <c r="O572" s="468"/>
      <c r="P572" s="468"/>
      <c r="Q572" s="468"/>
      <c r="R572" s="468"/>
      <c r="S572" s="468"/>
      <c r="T572" s="468"/>
      <c r="U572" s="468"/>
      <c r="V572" s="468"/>
      <c r="W572" s="468"/>
      <c r="X572" s="468"/>
      <c r="Y572" s="468"/>
      <c r="Z572" s="468"/>
      <c r="AA572" s="468"/>
    </row>
    <row r="573" spans="10:27" x14ac:dyDescent="0.25">
      <c r="J573" s="468"/>
      <c r="K573" s="468"/>
      <c r="L573" s="468"/>
      <c r="M573" s="468"/>
      <c r="N573" s="468"/>
      <c r="O573" s="468"/>
      <c r="P573" s="468"/>
      <c r="Q573" s="468"/>
      <c r="R573" s="468"/>
      <c r="S573" s="468"/>
      <c r="T573" s="468"/>
      <c r="U573" s="468"/>
      <c r="V573" s="468"/>
      <c r="W573" s="468"/>
      <c r="X573" s="468"/>
      <c r="Y573" s="468"/>
      <c r="Z573" s="468"/>
      <c r="AA573" s="468"/>
    </row>
    <row r="574" spans="10:27" x14ac:dyDescent="0.25">
      <c r="J574" s="468"/>
      <c r="K574" s="468"/>
      <c r="L574" s="468"/>
      <c r="M574" s="468"/>
      <c r="N574" s="468"/>
      <c r="O574" s="468"/>
      <c r="P574" s="468"/>
      <c r="Q574" s="468"/>
      <c r="R574" s="468"/>
      <c r="S574" s="468"/>
      <c r="T574" s="468"/>
      <c r="U574" s="468"/>
      <c r="V574" s="468"/>
      <c r="W574" s="468"/>
      <c r="X574" s="468"/>
      <c r="Y574" s="468"/>
      <c r="Z574" s="468"/>
      <c r="AA574" s="468"/>
    </row>
    <row r="575" spans="10:27" x14ac:dyDescent="0.25">
      <c r="J575" s="468"/>
      <c r="K575" s="468"/>
      <c r="L575" s="468"/>
      <c r="M575" s="468"/>
      <c r="N575" s="468"/>
      <c r="O575" s="468"/>
      <c r="P575" s="468"/>
      <c r="Q575" s="468"/>
      <c r="R575" s="468"/>
      <c r="S575" s="468"/>
      <c r="T575" s="468"/>
      <c r="U575" s="468"/>
      <c r="V575" s="468"/>
      <c r="W575" s="468"/>
      <c r="X575" s="468"/>
      <c r="Y575" s="468"/>
      <c r="Z575" s="468"/>
      <c r="AA575" s="468"/>
    </row>
    <row r="576" spans="10:27" x14ac:dyDescent="0.25">
      <c r="J576" s="468"/>
      <c r="K576" s="468"/>
      <c r="L576" s="468"/>
      <c r="M576" s="468"/>
      <c r="N576" s="468"/>
      <c r="O576" s="468"/>
      <c r="P576" s="468"/>
      <c r="Q576" s="468"/>
      <c r="R576" s="468"/>
      <c r="S576" s="468"/>
      <c r="T576" s="468"/>
      <c r="U576" s="468"/>
      <c r="V576" s="468"/>
      <c r="W576" s="468"/>
      <c r="X576" s="468"/>
      <c r="Y576" s="468"/>
      <c r="Z576" s="468"/>
      <c r="AA576" s="468"/>
    </row>
    <row r="577" spans="10:27" x14ac:dyDescent="0.25">
      <c r="J577" s="468"/>
      <c r="K577" s="468"/>
      <c r="L577" s="468"/>
      <c r="M577" s="468"/>
      <c r="N577" s="468"/>
      <c r="O577" s="468"/>
      <c r="P577" s="468"/>
      <c r="Q577" s="468"/>
      <c r="R577" s="468"/>
      <c r="S577" s="468"/>
      <c r="T577" s="468"/>
      <c r="U577" s="468"/>
      <c r="V577" s="468"/>
      <c r="W577" s="468"/>
      <c r="X577" s="468"/>
      <c r="Y577" s="468"/>
      <c r="Z577" s="468"/>
      <c r="AA577" s="468"/>
    </row>
    <row r="578" spans="10:27" x14ac:dyDescent="0.25">
      <c r="J578" s="468"/>
      <c r="K578" s="468"/>
      <c r="L578" s="468"/>
      <c r="M578" s="468"/>
      <c r="N578" s="468"/>
      <c r="O578" s="468"/>
      <c r="P578" s="468"/>
      <c r="Q578" s="468"/>
      <c r="R578" s="468"/>
      <c r="S578" s="468"/>
      <c r="T578" s="468"/>
      <c r="U578" s="468"/>
      <c r="V578" s="468"/>
      <c r="W578" s="468"/>
      <c r="X578" s="468"/>
      <c r="Y578" s="468"/>
      <c r="Z578" s="468"/>
      <c r="AA578" s="468"/>
    </row>
    <row r="579" spans="10:27" x14ac:dyDescent="0.25">
      <c r="J579" s="468"/>
      <c r="K579" s="468"/>
      <c r="L579" s="468"/>
      <c r="M579" s="468"/>
      <c r="N579" s="468"/>
      <c r="O579" s="468"/>
      <c r="P579" s="468"/>
      <c r="Q579" s="468"/>
      <c r="R579" s="468"/>
      <c r="S579" s="468"/>
      <c r="T579" s="468"/>
      <c r="U579" s="468"/>
      <c r="V579" s="468"/>
      <c r="W579" s="468"/>
      <c r="X579" s="468"/>
      <c r="Y579" s="468"/>
      <c r="Z579" s="468"/>
      <c r="AA579" s="468"/>
    </row>
    <row r="580" spans="10:27" x14ac:dyDescent="0.25">
      <c r="J580" s="468"/>
      <c r="K580" s="468"/>
      <c r="L580" s="468"/>
      <c r="M580" s="468"/>
      <c r="N580" s="468"/>
      <c r="O580" s="468"/>
      <c r="P580" s="468"/>
      <c r="Q580" s="468"/>
      <c r="R580" s="468"/>
      <c r="S580" s="468"/>
      <c r="T580" s="468"/>
      <c r="U580" s="468"/>
      <c r="V580" s="468"/>
      <c r="W580" s="468"/>
      <c r="X580" s="468"/>
      <c r="Y580" s="468"/>
      <c r="Z580" s="468"/>
      <c r="AA580" s="468"/>
    </row>
    <row r="581" spans="10:27" x14ac:dyDescent="0.25">
      <c r="J581" s="468"/>
      <c r="K581" s="468"/>
      <c r="L581" s="468"/>
      <c r="M581" s="468"/>
      <c r="N581" s="468"/>
      <c r="O581" s="468"/>
      <c r="P581" s="468"/>
      <c r="Q581" s="468"/>
      <c r="R581" s="468"/>
      <c r="S581" s="468"/>
      <c r="T581" s="468"/>
      <c r="U581" s="468"/>
      <c r="V581" s="468"/>
      <c r="W581" s="468"/>
      <c r="X581" s="468"/>
      <c r="Y581" s="468"/>
      <c r="Z581" s="468"/>
      <c r="AA581" s="468"/>
    </row>
    <row r="582" spans="10:27" x14ac:dyDescent="0.25">
      <c r="J582" s="468"/>
      <c r="K582" s="468"/>
      <c r="L582" s="468"/>
      <c r="M582" s="468"/>
      <c r="N582" s="468"/>
      <c r="O582" s="468"/>
      <c r="P582" s="468"/>
      <c r="Q582" s="468"/>
      <c r="R582" s="468"/>
      <c r="S582" s="468"/>
      <c r="T582" s="468"/>
      <c r="U582" s="468"/>
      <c r="V582" s="468"/>
      <c r="W582" s="468"/>
      <c r="X582" s="468"/>
      <c r="Y582" s="468"/>
      <c r="Z582" s="468"/>
      <c r="AA582" s="468"/>
    </row>
    <row r="583" spans="10:27" x14ac:dyDescent="0.25">
      <c r="J583" s="468"/>
      <c r="K583" s="468"/>
      <c r="L583" s="468"/>
      <c r="M583" s="468"/>
      <c r="N583" s="468"/>
      <c r="O583" s="468"/>
      <c r="P583" s="468"/>
      <c r="Q583" s="468"/>
      <c r="R583" s="468"/>
      <c r="S583" s="468"/>
      <c r="T583" s="468"/>
      <c r="U583" s="468"/>
      <c r="V583" s="468"/>
      <c r="W583" s="468"/>
      <c r="X583" s="468"/>
      <c r="Y583" s="468"/>
      <c r="Z583" s="468"/>
      <c r="AA583" s="468"/>
    </row>
    <row r="584" spans="10:27" x14ac:dyDescent="0.25">
      <c r="J584" s="468"/>
      <c r="K584" s="468"/>
      <c r="L584" s="468"/>
      <c r="M584" s="468"/>
      <c r="N584" s="468"/>
      <c r="O584" s="468"/>
      <c r="P584" s="468"/>
      <c r="Q584" s="468"/>
      <c r="R584" s="468"/>
      <c r="S584" s="468"/>
      <c r="T584" s="468"/>
      <c r="U584" s="468"/>
      <c r="V584" s="468"/>
      <c r="W584" s="468"/>
      <c r="X584" s="468"/>
      <c r="Y584" s="468"/>
      <c r="Z584" s="468"/>
      <c r="AA584" s="468"/>
    </row>
    <row r="585" spans="10:27" x14ac:dyDescent="0.25">
      <c r="J585" s="468"/>
      <c r="K585" s="468"/>
      <c r="L585" s="468"/>
      <c r="M585" s="468"/>
      <c r="N585" s="468"/>
      <c r="O585" s="468"/>
      <c r="P585" s="468"/>
      <c r="Q585" s="468"/>
      <c r="R585" s="468"/>
      <c r="S585" s="468"/>
      <c r="T585" s="468"/>
      <c r="U585" s="468"/>
      <c r="V585" s="468"/>
      <c r="W585" s="468"/>
      <c r="X585" s="468"/>
      <c r="Y585" s="468"/>
      <c r="Z585" s="468"/>
      <c r="AA585" s="468"/>
    </row>
    <row r="586" spans="10:27" x14ac:dyDescent="0.25">
      <c r="J586" s="468"/>
      <c r="K586" s="468"/>
      <c r="L586" s="468"/>
      <c r="M586" s="468"/>
      <c r="N586" s="468"/>
      <c r="O586" s="468"/>
      <c r="P586" s="468"/>
      <c r="Q586" s="468"/>
      <c r="R586" s="468"/>
      <c r="S586" s="468"/>
      <c r="T586" s="468"/>
      <c r="U586" s="468"/>
      <c r="V586" s="468"/>
      <c r="W586" s="468"/>
      <c r="X586" s="468"/>
      <c r="Y586" s="468"/>
      <c r="Z586" s="468"/>
      <c r="AA586" s="468"/>
    </row>
    <row r="587" spans="10:27" x14ac:dyDescent="0.25">
      <c r="J587" s="468"/>
      <c r="K587" s="468"/>
      <c r="L587" s="468"/>
      <c r="M587" s="468"/>
      <c r="N587" s="468"/>
      <c r="O587" s="468"/>
      <c r="P587" s="468"/>
      <c r="Q587" s="468"/>
      <c r="R587" s="468"/>
      <c r="S587" s="468"/>
      <c r="T587" s="468"/>
      <c r="U587" s="468"/>
      <c r="V587" s="468"/>
      <c r="W587" s="468"/>
      <c r="X587" s="468"/>
      <c r="Y587" s="468"/>
      <c r="Z587" s="468"/>
      <c r="AA587" s="468"/>
    </row>
    <row r="588" spans="10:27" x14ac:dyDescent="0.25">
      <c r="J588" s="468"/>
      <c r="K588" s="468"/>
      <c r="L588" s="468"/>
      <c r="M588" s="468"/>
      <c r="N588" s="468"/>
      <c r="O588" s="468"/>
      <c r="P588" s="468"/>
      <c r="Q588" s="468"/>
      <c r="R588" s="468"/>
      <c r="S588" s="468"/>
      <c r="T588" s="468"/>
      <c r="U588" s="468"/>
      <c r="V588" s="468"/>
      <c r="W588" s="468"/>
      <c r="X588" s="468"/>
      <c r="Y588" s="468"/>
      <c r="Z588" s="468"/>
      <c r="AA588" s="468"/>
    </row>
    <row r="589" spans="10:27" x14ac:dyDescent="0.25">
      <c r="J589" s="468"/>
      <c r="K589" s="468"/>
      <c r="L589" s="468"/>
      <c r="M589" s="468"/>
      <c r="N589" s="468"/>
      <c r="O589" s="468"/>
      <c r="P589" s="468"/>
      <c r="Q589" s="468"/>
      <c r="R589" s="468"/>
      <c r="S589" s="468"/>
      <c r="T589" s="468"/>
      <c r="U589" s="468"/>
      <c r="V589" s="468"/>
      <c r="W589" s="468"/>
      <c r="X589" s="468"/>
      <c r="Y589" s="468"/>
      <c r="Z589" s="468"/>
      <c r="AA589" s="468"/>
    </row>
    <row r="590" spans="10:27" x14ac:dyDescent="0.25">
      <c r="J590" s="468"/>
      <c r="K590" s="468"/>
      <c r="L590" s="468"/>
      <c r="M590" s="468"/>
      <c r="N590" s="468"/>
      <c r="O590" s="468"/>
      <c r="P590" s="468"/>
      <c r="Q590" s="468"/>
      <c r="R590" s="468"/>
      <c r="S590" s="468"/>
      <c r="T590" s="468"/>
      <c r="U590" s="468"/>
      <c r="V590" s="468"/>
      <c r="W590" s="468"/>
      <c r="X590" s="468"/>
      <c r="Y590" s="468"/>
      <c r="Z590" s="468"/>
      <c r="AA590" s="468"/>
    </row>
    <row r="591" spans="10:27" x14ac:dyDescent="0.25">
      <c r="J591" s="468"/>
      <c r="K591" s="468"/>
      <c r="L591" s="468"/>
      <c r="M591" s="468"/>
      <c r="N591" s="468"/>
      <c r="O591" s="468"/>
      <c r="P591" s="468"/>
      <c r="Q591" s="468"/>
      <c r="R591" s="468"/>
      <c r="S591" s="468"/>
      <c r="T591" s="468"/>
      <c r="U591" s="468"/>
      <c r="V591" s="468"/>
      <c r="W591" s="468"/>
      <c r="X591" s="468"/>
      <c r="Y591" s="468"/>
      <c r="Z591" s="468"/>
      <c r="AA591" s="468"/>
    </row>
    <row r="592" spans="10:27" x14ac:dyDescent="0.25">
      <c r="J592" s="468"/>
      <c r="K592" s="468"/>
      <c r="L592" s="468"/>
      <c r="M592" s="468"/>
      <c r="N592" s="468"/>
      <c r="O592" s="468"/>
      <c r="P592" s="468"/>
      <c r="Q592" s="468"/>
      <c r="R592" s="468"/>
      <c r="S592" s="468"/>
      <c r="T592" s="468"/>
      <c r="U592" s="468"/>
      <c r="V592" s="468"/>
      <c r="W592" s="468"/>
      <c r="X592" s="468"/>
      <c r="Y592" s="468"/>
      <c r="Z592" s="468"/>
      <c r="AA592" s="468"/>
    </row>
    <row r="593" spans="10:27" x14ac:dyDescent="0.25">
      <c r="J593" s="468"/>
      <c r="K593" s="468"/>
      <c r="L593" s="468"/>
      <c r="M593" s="468"/>
      <c r="N593" s="468"/>
      <c r="O593" s="468"/>
      <c r="P593" s="468"/>
      <c r="Q593" s="468"/>
      <c r="R593" s="468"/>
      <c r="S593" s="468"/>
      <c r="T593" s="468"/>
      <c r="U593" s="468"/>
      <c r="V593" s="468"/>
      <c r="W593" s="468"/>
      <c r="X593" s="468"/>
      <c r="Y593" s="468"/>
      <c r="Z593" s="468"/>
      <c r="AA593" s="468"/>
    </row>
    <row r="594" spans="10:27" x14ac:dyDescent="0.25">
      <c r="J594" s="468"/>
      <c r="K594" s="468"/>
      <c r="L594" s="468"/>
      <c r="M594" s="468"/>
      <c r="N594" s="468"/>
      <c r="O594" s="468"/>
      <c r="P594" s="468"/>
      <c r="Q594" s="468"/>
      <c r="R594" s="468"/>
      <c r="S594" s="468"/>
      <c r="T594" s="468"/>
      <c r="U594" s="468"/>
      <c r="V594" s="468"/>
      <c r="W594" s="468"/>
      <c r="X594" s="468"/>
      <c r="Y594" s="468"/>
      <c r="Z594" s="468"/>
      <c r="AA594" s="468"/>
    </row>
    <row r="595" spans="10:27" x14ac:dyDescent="0.25">
      <c r="J595" s="468"/>
      <c r="K595" s="468"/>
      <c r="L595" s="468"/>
      <c r="M595" s="468"/>
      <c r="N595" s="468"/>
      <c r="O595" s="468"/>
      <c r="P595" s="468"/>
      <c r="Q595" s="468"/>
      <c r="R595" s="468"/>
      <c r="S595" s="468"/>
      <c r="T595" s="468"/>
      <c r="U595" s="468"/>
      <c r="V595" s="468"/>
      <c r="W595" s="468"/>
      <c r="X595" s="468"/>
      <c r="Y595" s="468"/>
      <c r="Z595" s="468"/>
      <c r="AA595" s="468"/>
    </row>
    <row r="596" spans="10:27" x14ac:dyDescent="0.25">
      <c r="J596" s="468"/>
      <c r="K596" s="468"/>
      <c r="L596" s="468"/>
      <c r="M596" s="468"/>
      <c r="N596" s="468"/>
      <c r="O596" s="468"/>
      <c r="P596" s="468"/>
      <c r="Q596" s="468"/>
      <c r="R596" s="468"/>
      <c r="S596" s="468"/>
      <c r="T596" s="468"/>
      <c r="U596" s="468"/>
      <c r="V596" s="468"/>
      <c r="W596" s="468"/>
      <c r="X596" s="468"/>
      <c r="Y596" s="468"/>
      <c r="Z596" s="468"/>
      <c r="AA596" s="468"/>
    </row>
    <row r="597" spans="10:27" x14ac:dyDescent="0.25">
      <c r="J597" s="468"/>
      <c r="K597" s="468"/>
      <c r="L597" s="468"/>
      <c r="M597" s="468"/>
      <c r="N597" s="468"/>
      <c r="O597" s="468"/>
      <c r="P597" s="468"/>
      <c r="Q597" s="468"/>
      <c r="R597" s="468"/>
      <c r="S597" s="468"/>
      <c r="T597" s="468"/>
      <c r="U597" s="468"/>
      <c r="V597" s="468"/>
      <c r="W597" s="468"/>
      <c r="X597" s="468"/>
      <c r="Y597" s="468"/>
      <c r="Z597" s="468"/>
      <c r="AA597" s="468"/>
    </row>
    <row r="598" spans="10:27" x14ac:dyDescent="0.25">
      <c r="J598" s="468"/>
      <c r="K598" s="468"/>
      <c r="L598" s="468"/>
      <c r="M598" s="468"/>
      <c r="N598" s="468"/>
      <c r="O598" s="468"/>
      <c r="P598" s="468"/>
      <c r="Q598" s="468"/>
      <c r="R598" s="468"/>
      <c r="S598" s="468"/>
      <c r="T598" s="468"/>
      <c r="U598" s="468"/>
      <c r="V598" s="468"/>
      <c r="W598" s="468"/>
      <c r="X598" s="468"/>
      <c r="Y598" s="468"/>
      <c r="Z598" s="468"/>
      <c r="AA598" s="468"/>
    </row>
    <row r="599" spans="10:27" x14ac:dyDescent="0.25">
      <c r="J599" s="468"/>
      <c r="K599" s="468"/>
      <c r="L599" s="468"/>
      <c r="M599" s="468"/>
      <c r="N599" s="468"/>
      <c r="O599" s="468"/>
      <c r="P599" s="468"/>
      <c r="Q599" s="468"/>
      <c r="R599" s="468"/>
      <c r="S599" s="468"/>
      <c r="T599" s="468"/>
      <c r="U599" s="468"/>
      <c r="V599" s="468"/>
      <c r="W599" s="468"/>
      <c r="X599" s="468"/>
      <c r="Y599" s="468"/>
      <c r="Z599" s="468"/>
      <c r="AA599" s="468"/>
    </row>
    <row r="600" spans="10:27" x14ac:dyDescent="0.25">
      <c r="J600" s="468"/>
      <c r="K600" s="468"/>
      <c r="L600" s="468"/>
      <c r="M600" s="468"/>
      <c r="N600" s="468"/>
      <c r="O600" s="468"/>
      <c r="P600" s="468"/>
      <c r="Q600" s="468"/>
      <c r="R600" s="468"/>
      <c r="S600" s="468"/>
      <c r="T600" s="468"/>
      <c r="U600" s="468"/>
      <c r="V600" s="468"/>
      <c r="W600" s="468"/>
      <c r="X600" s="468"/>
      <c r="Y600" s="468"/>
      <c r="Z600" s="468"/>
      <c r="AA600" s="468"/>
    </row>
    <row r="601" spans="10:27" x14ac:dyDescent="0.25">
      <c r="J601" s="468"/>
      <c r="K601" s="468"/>
      <c r="L601" s="468"/>
      <c r="M601" s="468"/>
      <c r="N601" s="468"/>
      <c r="O601" s="468"/>
      <c r="P601" s="468"/>
      <c r="Q601" s="468"/>
      <c r="R601" s="468"/>
      <c r="S601" s="468"/>
      <c r="T601" s="468"/>
      <c r="U601" s="468"/>
      <c r="V601" s="468"/>
      <c r="W601" s="468"/>
      <c r="X601" s="468"/>
      <c r="Y601" s="468"/>
      <c r="Z601" s="468"/>
      <c r="AA601" s="468"/>
    </row>
    <row r="602" spans="10:27" x14ac:dyDescent="0.25">
      <c r="J602" s="468"/>
      <c r="K602" s="468"/>
      <c r="L602" s="468"/>
      <c r="M602" s="468"/>
      <c r="N602" s="468"/>
      <c r="O602" s="468"/>
      <c r="P602" s="468"/>
      <c r="Q602" s="468"/>
      <c r="R602" s="468"/>
      <c r="S602" s="468"/>
      <c r="T602" s="468"/>
      <c r="U602" s="468"/>
      <c r="V602" s="468"/>
      <c r="W602" s="468"/>
      <c r="X602" s="468"/>
      <c r="Y602" s="468"/>
      <c r="Z602" s="468"/>
      <c r="AA602" s="468"/>
    </row>
    <row r="603" spans="10:27" x14ac:dyDescent="0.25">
      <c r="J603" s="468"/>
      <c r="K603" s="468"/>
      <c r="L603" s="468"/>
      <c r="M603" s="468"/>
      <c r="N603" s="468"/>
      <c r="O603" s="468"/>
      <c r="P603" s="468"/>
      <c r="Q603" s="468"/>
      <c r="R603" s="468"/>
      <c r="S603" s="468"/>
      <c r="T603" s="468"/>
      <c r="U603" s="468"/>
      <c r="V603" s="468"/>
      <c r="W603" s="468"/>
      <c r="X603" s="468"/>
      <c r="Y603" s="468"/>
      <c r="Z603" s="468"/>
      <c r="AA603" s="468"/>
    </row>
    <row r="604" spans="10:27" x14ac:dyDescent="0.25">
      <c r="J604" s="468"/>
      <c r="K604" s="468"/>
      <c r="L604" s="468"/>
      <c r="M604" s="468"/>
      <c r="N604" s="468"/>
      <c r="O604" s="468"/>
      <c r="P604" s="468"/>
      <c r="Q604" s="468"/>
      <c r="R604" s="468"/>
      <c r="S604" s="468"/>
      <c r="T604" s="468"/>
      <c r="U604" s="468"/>
      <c r="V604" s="468"/>
      <c r="W604" s="468"/>
      <c r="X604" s="468"/>
      <c r="Y604" s="468"/>
      <c r="Z604" s="468"/>
      <c r="AA604" s="468"/>
    </row>
    <row r="605" spans="10:27" x14ac:dyDescent="0.25">
      <c r="J605" s="468"/>
      <c r="K605" s="468"/>
      <c r="L605" s="468"/>
      <c r="M605" s="468"/>
      <c r="N605" s="468"/>
      <c r="O605" s="468"/>
      <c r="P605" s="468"/>
      <c r="Q605" s="468"/>
      <c r="R605" s="468"/>
      <c r="S605" s="468"/>
      <c r="T605" s="468"/>
      <c r="U605" s="468"/>
      <c r="V605" s="468"/>
      <c r="W605" s="468"/>
      <c r="X605" s="468"/>
      <c r="Y605" s="468"/>
      <c r="Z605" s="468"/>
      <c r="AA605" s="468"/>
    </row>
    <row r="606" spans="10:27" x14ac:dyDescent="0.25">
      <c r="J606" s="468"/>
      <c r="K606" s="468"/>
      <c r="L606" s="468"/>
      <c r="M606" s="468"/>
      <c r="N606" s="468"/>
      <c r="O606" s="468"/>
      <c r="P606" s="468"/>
      <c r="Q606" s="468"/>
      <c r="R606" s="468"/>
      <c r="S606" s="468"/>
      <c r="T606" s="468"/>
      <c r="U606" s="468"/>
      <c r="V606" s="468"/>
      <c r="W606" s="468"/>
      <c r="X606" s="468"/>
      <c r="Y606" s="468"/>
      <c r="Z606" s="468"/>
      <c r="AA606" s="468"/>
    </row>
    <row r="607" spans="10:27" x14ac:dyDescent="0.25">
      <c r="J607" s="468"/>
      <c r="K607" s="468"/>
      <c r="L607" s="468"/>
      <c r="M607" s="468"/>
      <c r="N607" s="468"/>
      <c r="O607" s="468"/>
      <c r="P607" s="468"/>
      <c r="Q607" s="468"/>
      <c r="R607" s="468"/>
      <c r="S607" s="468"/>
      <c r="T607" s="468"/>
      <c r="U607" s="468"/>
      <c r="V607" s="468"/>
      <c r="W607" s="468"/>
      <c r="X607" s="468"/>
      <c r="Y607" s="468"/>
      <c r="Z607" s="468"/>
      <c r="AA607" s="468"/>
    </row>
    <row r="608" spans="10:27" x14ac:dyDescent="0.25">
      <c r="J608" s="468"/>
      <c r="K608" s="468"/>
      <c r="L608" s="468"/>
      <c r="M608" s="468"/>
      <c r="N608" s="468"/>
      <c r="O608" s="468"/>
      <c r="P608" s="468"/>
      <c r="Q608" s="468"/>
      <c r="R608" s="468"/>
      <c r="S608" s="468"/>
      <c r="T608" s="468"/>
      <c r="U608" s="468"/>
      <c r="V608" s="468"/>
      <c r="W608" s="468"/>
      <c r="X608" s="468"/>
      <c r="Y608" s="468"/>
      <c r="Z608" s="468"/>
      <c r="AA608" s="468"/>
    </row>
    <row r="609" spans="10:27" x14ac:dyDescent="0.25">
      <c r="J609" s="468"/>
      <c r="K609" s="468"/>
      <c r="L609" s="468"/>
      <c r="M609" s="468"/>
      <c r="N609" s="468"/>
      <c r="O609" s="468"/>
      <c r="P609" s="468"/>
      <c r="Q609" s="468"/>
      <c r="R609" s="468"/>
      <c r="S609" s="468"/>
      <c r="T609" s="468"/>
      <c r="U609" s="468"/>
      <c r="V609" s="468"/>
      <c r="W609" s="468"/>
      <c r="X609" s="468"/>
      <c r="Y609" s="468"/>
      <c r="Z609" s="468"/>
      <c r="AA609" s="468"/>
    </row>
    <row r="610" spans="10:27" x14ac:dyDescent="0.25">
      <c r="J610" s="468"/>
      <c r="K610" s="468"/>
      <c r="L610" s="468"/>
      <c r="M610" s="468"/>
      <c r="N610" s="468"/>
      <c r="O610" s="468"/>
      <c r="P610" s="468"/>
      <c r="Q610" s="468"/>
      <c r="R610" s="468"/>
      <c r="S610" s="468"/>
      <c r="T610" s="468"/>
      <c r="U610" s="468"/>
      <c r="V610" s="468"/>
      <c r="W610" s="468"/>
      <c r="X610" s="468"/>
      <c r="Y610" s="468"/>
      <c r="Z610" s="468"/>
      <c r="AA610" s="468"/>
    </row>
    <row r="611" spans="10:27" x14ac:dyDescent="0.25">
      <c r="J611" s="468"/>
      <c r="K611" s="468"/>
      <c r="L611" s="468"/>
      <c r="M611" s="468"/>
      <c r="N611" s="468"/>
      <c r="O611" s="468"/>
      <c r="P611" s="468"/>
      <c r="Q611" s="468"/>
      <c r="R611" s="468"/>
      <c r="S611" s="468"/>
      <c r="T611" s="468"/>
      <c r="U611" s="468"/>
      <c r="V611" s="468"/>
      <c r="W611" s="468"/>
      <c r="X611" s="468"/>
      <c r="Y611" s="468"/>
      <c r="Z611" s="468"/>
      <c r="AA611" s="468"/>
    </row>
    <row r="612" spans="10:27" x14ac:dyDescent="0.25">
      <c r="J612" s="468"/>
      <c r="K612" s="468"/>
      <c r="L612" s="468"/>
      <c r="M612" s="468"/>
      <c r="N612" s="468"/>
      <c r="O612" s="468"/>
      <c r="P612" s="468"/>
      <c r="Q612" s="468"/>
      <c r="R612" s="468"/>
      <c r="S612" s="468"/>
      <c r="T612" s="468"/>
      <c r="U612" s="468"/>
      <c r="V612" s="468"/>
      <c r="W612" s="468"/>
      <c r="X612" s="468"/>
      <c r="Y612" s="468"/>
      <c r="Z612" s="468"/>
      <c r="AA612" s="468"/>
    </row>
    <row r="613" spans="10:27" x14ac:dyDescent="0.25">
      <c r="J613" s="468"/>
      <c r="K613" s="468"/>
      <c r="L613" s="468"/>
      <c r="M613" s="468"/>
      <c r="N613" s="468"/>
      <c r="O613" s="468"/>
      <c r="P613" s="468"/>
      <c r="Q613" s="468"/>
      <c r="R613" s="468"/>
      <c r="S613" s="468"/>
      <c r="T613" s="468"/>
      <c r="U613" s="468"/>
      <c r="V613" s="468"/>
      <c r="W613" s="468"/>
      <c r="X613" s="468"/>
      <c r="Y613" s="468"/>
      <c r="Z613" s="468"/>
      <c r="AA613" s="468"/>
    </row>
    <row r="614" spans="10:27" x14ac:dyDescent="0.25">
      <c r="J614" s="468"/>
      <c r="K614" s="468"/>
      <c r="L614" s="468"/>
      <c r="M614" s="468"/>
      <c r="N614" s="468"/>
      <c r="O614" s="468"/>
      <c r="P614" s="468"/>
      <c r="Q614" s="468"/>
      <c r="R614" s="468"/>
      <c r="S614" s="468"/>
      <c r="T614" s="468"/>
      <c r="U614" s="468"/>
      <c r="V614" s="468"/>
      <c r="W614" s="468"/>
      <c r="X614" s="468"/>
      <c r="Y614" s="468"/>
      <c r="Z614" s="468"/>
      <c r="AA614" s="468"/>
    </row>
    <row r="615" spans="10:27" x14ac:dyDescent="0.25">
      <c r="J615" s="468"/>
      <c r="K615" s="468"/>
      <c r="L615" s="468"/>
      <c r="M615" s="468"/>
      <c r="N615" s="468"/>
      <c r="O615" s="468"/>
      <c r="P615" s="468"/>
      <c r="Q615" s="468"/>
      <c r="R615" s="468"/>
      <c r="S615" s="468"/>
      <c r="T615" s="468"/>
      <c r="U615" s="468"/>
      <c r="V615" s="468"/>
      <c r="W615" s="468"/>
      <c r="X615" s="468"/>
      <c r="Y615" s="468"/>
      <c r="Z615" s="468"/>
      <c r="AA615" s="468"/>
    </row>
    <row r="616" spans="10:27" x14ac:dyDescent="0.25">
      <c r="J616" s="468"/>
      <c r="K616" s="468"/>
      <c r="L616" s="468"/>
      <c r="M616" s="468"/>
      <c r="N616" s="468"/>
      <c r="O616" s="468"/>
      <c r="P616" s="468"/>
      <c r="Q616" s="468"/>
      <c r="R616" s="468"/>
      <c r="S616" s="468"/>
      <c r="T616" s="468"/>
      <c r="U616" s="468"/>
      <c r="V616" s="468"/>
      <c r="W616" s="468"/>
      <c r="X616" s="468"/>
      <c r="Y616" s="468"/>
      <c r="Z616" s="468"/>
      <c r="AA616" s="468"/>
    </row>
    <row r="617" spans="10:27" x14ac:dyDescent="0.25">
      <c r="J617" s="468"/>
      <c r="K617" s="468"/>
      <c r="L617" s="468"/>
      <c r="M617" s="468"/>
      <c r="N617" s="468"/>
      <c r="O617" s="468"/>
      <c r="P617" s="468"/>
      <c r="Q617" s="468"/>
      <c r="R617" s="468"/>
      <c r="S617" s="468"/>
      <c r="T617" s="468"/>
      <c r="U617" s="468"/>
      <c r="V617" s="468"/>
      <c r="W617" s="468"/>
      <c r="X617" s="468"/>
      <c r="Y617" s="468"/>
      <c r="Z617" s="468"/>
      <c r="AA617" s="468"/>
    </row>
    <row r="618" spans="10:27" x14ac:dyDescent="0.25">
      <c r="J618" s="468"/>
      <c r="K618" s="468"/>
      <c r="L618" s="468"/>
      <c r="M618" s="468"/>
      <c r="N618" s="468"/>
      <c r="O618" s="468"/>
      <c r="P618" s="468"/>
      <c r="Q618" s="468"/>
      <c r="R618" s="468"/>
      <c r="S618" s="468"/>
      <c r="T618" s="468"/>
      <c r="U618" s="468"/>
      <c r="V618" s="468"/>
      <c r="W618" s="468"/>
      <c r="X618" s="468"/>
      <c r="Y618" s="468"/>
      <c r="Z618" s="468"/>
      <c r="AA618" s="468"/>
    </row>
    <row r="619" spans="10:27" x14ac:dyDescent="0.25">
      <c r="J619" s="468"/>
      <c r="K619" s="468"/>
      <c r="L619" s="468"/>
      <c r="M619" s="468"/>
      <c r="N619" s="468"/>
      <c r="O619" s="468"/>
      <c r="P619" s="468"/>
      <c r="Q619" s="468"/>
      <c r="R619" s="468"/>
      <c r="S619" s="468"/>
      <c r="T619" s="468"/>
      <c r="U619" s="468"/>
      <c r="V619" s="468"/>
      <c r="W619" s="468"/>
      <c r="X619" s="468"/>
      <c r="Y619" s="468"/>
      <c r="Z619" s="468"/>
      <c r="AA619" s="468"/>
    </row>
    <row r="620" spans="10:27" x14ac:dyDescent="0.25">
      <c r="J620" s="468"/>
      <c r="K620" s="468"/>
      <c r="L620" s="468"/>
      <c r="M620" s="468"/>
      <c r="N620" s="468"/>
      <c r="O620" s="468"/>
      <c r="P620" s="468"/>
      <c r="Q620" s="468"/>
      <c r="R620" s="468"/>
      <c r="S620" s="468"/>
      <c r="T620" s="468"/>
      <c r="U620" s="468"/>
      <c r="V620" s="468"/>
      <c r="W620" s="468"/>
      <c r="X620" s="468"/>
      <c r="Y620" s="468"/>
      <c r="Z620" s="468"/>
      <c r="AA620" s="468"/>
    </row>
    <row r="621" spans="10:27" x14ac:dyDescent="0.25">
      <c r="J621" s="468"/>
      <c r="K621" s="468"/>
      <c r="L621" s="468"/>
      <c r="M621" s="468"/>
      <c r="N621" s="468"/>
      <c r="O621" s="468"/>
      <c r="P621" s="468"/>
      <c r="Q621" s="468"/>
      <c r="R621" s="468"/>
      <c r="S621" s="468"/>
      <c r="T621" s="468"/>
      <c r="U621" s="468"/>
      <c r="V621" s="468"/>
      <c r="W621" s="468"/>
      <c r="X621" s="468"/>
      <c r="Y621" s="468"/>
      <c r="Z621" s="468"/>
      <c r="AA621" s="468"/>
    </row>
    <row r="622" spans="10:27" x14ac:dyDescent="0.25">
      <c r="J622" s="468"/>
      <c r="K622" s="468"/>
      <c r="L622" s="468"/>
      <c r="M622" s="468"/>
      <c r="N622" s="468"/>
      <c r="O622" s="468"/>
      <c r="P622" s="468"/>
      <c r="Q622" s="468"/>
      <c r="R622" s="468"/>
      <c r="S622" s="468"/>
      <c r="T622" s="468"/>
      <c r="U622" s="468"/>
      <c r="V622" s="468"/>
      <c r="W622" s="468"/>
      <c r="X622" s="468"/>
      <c r="Y622" s="468"/>
      <c r="Z622" s="468"/>
      <c r="AA622" s="468"/>
    </row>
    <row r="623" spans="10:27" x14ac:dyDescent="0.25">
      <c r="J623" s="468"/>
      <c r="K623" s="468"/>
      <c r="L623" s="468"/>
      <c r="M623" s="468"/>
      <c r="N623" s="468"/>
      <c r="O623" s="468"/>
      <c r="P623" s="468"/>
      <c r="Q623" s="468"/>
      <c r="R623" s="468"/>
      <c r="S623" s="468"/>
      <c r="T623" s="468"/>
      <c r="U623" s="468"/>
      <c r="V623" s="468"/>
      <c r="W623" s="468"/>
      <c r="X623" s="468"/>
      <c r="Y623" s="468"/>
      <c r="Z623" s="468"/>
      <c r="AA623" s="468"/>
    </row>
    <row r="624" spans="10:27" x14ac:dyDescent="0.25">
      <c r="J624" s="468"/>
      <c r="K624" s="468"/>
      <c r="L624" s="468"/>
      <c r="M624" s="468"/>
      <c r="N624" s="468"/>
      <c r="O624" s="468"/>
      <c r="P624" s="468"/>
      <c r="Q624" s="468"/>
      <c r="R624" s="468"/>
      <c r="S624" s="468"/>
      <c r="T624" s="468"/>
      <c r="U624" s="468"/>
      <c r="V624" s="468"/>
      <c r="W624" s="468"/>
      <c r="X624" s="468"/>
      <c r="Y624" s="468"/>
      <c r="Z624" s="468"/>
      <c r="AA624" s="468"/>
    </row>
    <row r="625" spans="10:27" x14ac:dyDescent="0.25">
      <c r="J625" s="468"/>
      <c r="K625" s="468"/>
      <c r="L625" s="468"/>
      <c r="M625" s="468"/>
      <c r="N625" s="468"/>
      <c r="O625" s="468"/>
      <c r="P625" s="468"/>
      <c r="Q625" s="468"/>
      <c r="R625" s="468"/>
      <c r="S625" s="468"/>
      <c r="T625" s="468"/>
      <c r="U625" s="468"/>
      <c r="V625" s="468"/>
      <c r="W625" s="468"/>
      <c r="X625" s="468"/>
      <c r="Y625" s="468"/>
      <c r="Z625" s="468"/>
      <c r="AA625" s="468"/>
    </row>
    <row r="626" spans="10:27" x14ac:dyDescent="0.25">
      <c r="J626" s="468"/>
      <c r="K626" s="468"/>
      <c r="L626" s="468"/>
      <c r="M626" s="468"/>
      <c r="N626" s="468"/>
      <c r="O626" s="468"/>
      <c r="P626" s="468"/>
      <c r="Q626" s="468"/>
      <c r="R626" s="468"/>
      <c r="S626" s="468"/>
      <c r="T626" s="468"/>
      <c r="U626" s="468"/>
      <c r="V626" s="468"/>
      <c r="W626" s="468"/>
      <c r="X626" s="468"/>
      <c r="Y626" s="468"/>
      <c r="Z626" s="468"/>
      <c r="AA626" s="468"/>
    </row>
    <row r="627" spans="10:27" x14ac:dyDescent="0.25">
      <c r="J627" s="468"/>
      <c r="K627" s="468"/>
      <c r="L627" s="468"/>
      <c r="M627" s="468"/>
      <c r="N627" s="468"/>
      <c r="O627" s="468"/>
      <c r="P627" s="468"/>
      <c r="Q627" s="468"/>
      <c r="R627" s="468"/>
      <c r="S627" s="468"/>
      <c r="T627" s="468"/>
      <c r="U627" s="468"/>
      <c r="V627" s="468"/>
      <c r="W627" s="468"/>
      <c r="X627" s="468"/>
      <c r="Y627" s="468"/>
      <c r="Z627" s="468"/>
      <c r="AA627" s="468"/>
    </row>
    <row r="628" spans="10:27" x14ac:dyDescent="0.25">
      <c r="J628" s="468"/>
      <c r="K628" s="468"/>
      <c r="L628" s="468"/>
      <c r="M628" s="468"/>
      <c r="N628" s="468"/>
      <c r="O628" s="468"/>
      <c r="P628" s="468"/>
      <c r="Q628" s="468"/>
      <c r="R628" s="468"/>
      <c r="S628" s="468"/>
      <c r="T628" s="468"/>
      <c r="U628" s="468"/>
      <c r="V628" s="468"/>
      <c r="W628" s="468"/>
      <c r="X628" s="468"/>
      <c r="Y628" s="468"/>
      <c r="Z628" s="468"/>
      <c r="AA628" s="468"/>
    </row>
    <row r="629" spans="10:27" x14ac:dyDescent="0.25">
      <c r="J629" s="468"/>
      <c r="K629" s="468"/>
      <c r="L629" s="468"/>
      <c r="M629" s="468"/>
      <c r="N629" s="468"/>
      <c r="O629" s="468"/>
      <c r="P629" s="468"/>
      <c r="Q629" s="468"/>
      <c r="R629" s="468"/>
      <c r="S629" s="468"/>
      <c r="T629" s="468"/>
      <c r="U629" s="468"/>
      <c r="V629" s="468"/>
      <c r="W629" s="468"/>
      <c r="X629" s="468"/>
      <c r="Y629" s="468"/>
      <c r="Z629" s="468"/>
      <c r="AA629" s="468"/>
    </row>
    <row r="630" spans="10:27" x14ac:dyDescent="0.25">
      <c r="J630" s="468"/>
      <c r="K630" s="468"/>
      <c r="L630" s="468"/>
      <c r="M630" s="468"/>
      <c r="N630" s="468"/>
      <c r="O630" s="468"/>
      <c r="P630" s="468"/>
      <c r="Q630" s="468"/>
      <c r="R630" s="468"/>
      <c r="S630" s="468"/>
      <c r="T630" s="468"/>
      <c r="U630" s="468"/>
      <c r="V630" s="468"/>
      <c r="W630" s="468"/>
      <c r="X630" s="468"/>
      <c r="Y630" s="468"/>
      <c r="Z630" s="468"/>
      <c r="AA630" s="468"/>
    </row>
    <row r="631" spans="10:27" x14ac:dyDescent="0.25">
      <c r="J631" s="468"/>
      <c r="K631" s="468"/>
      <c r="L631" s="468"/>
      <c r="M631" s="468"/>
      <c r="N631" s="468"/>
      <c r="O631" s="468"/>
      <c r="P631" s="468"/>
      <c r="Q631" s="468"/>
      <c r="R631" s="468"/>
      <c r="S631" s="468"/>
      <c r="T631" s="468"/>
      <c r="U631" s="468"/>
      <c r="V631" s="468"/>
      <c r="W631" s="468"/>
      <c r="X631" s="468"/>
      <c r="Y631" s="468"/>
      <c r="Z631" s="468"/>
      <c r="AA631" s="468"/>
    </row>
    <row r="632" spans="10:27" x14ac:dyDescent="0.25">
      <c r="J632" s="468"/>
      <c r="K632" s="468"/>
      <c r="L632" s="468"/>
      <c r="M632" s="468"/>
      <c r="N632" s="468"/>
      <c r="O632" s="468"/>
      <c r="P632" s="468"/>
      <c r="Q632" s="468"/>
      <c r="R632" s="468"/>
      <c r="S632" s="468"/>
      <c r="T632" s="468"/>
      <c r="U632" s="468"/>
      <c r="V632" s="468"/>
      <c r="W632" s="468"/>
      <c r="X632" s="468"/>
      <c r="Y632" s="468"/>
      <c r="Z632" s="468"/>
      <c r="AA632" s="468"/>
    </row>
    <row r="633" spans="10:27" x14ac:dyDescent="0.25">
      <c r="J633" s="468"/>
      <c r="K633" s="468"/>
      <c r="L633" s="468"/>
      <c r="M633" s="468"/>
      <c r="N633" s="468"/>
      <c r="O633" s="468"/>
      <c r="P633" s="468"/>
      <c r="Q633" s="468"/>
      <c r="R633" s="468"/>
      <c r="S633" s="468"/>
      <c r="T633" s="468"/>
      <c r="U633" s="468"/>
      <c r="V633" s="468"/>
      <c r="W633" s="468"/>
      <c r="X633" s="468"/>
      <c r="Y633" s="468"/>
      <c r="Z633" s="468"/>
      <c r="AA633" s="468"/>
    </row>
    <row r="634" spans="10:27" x14ac:dyDescent="0.25">
      <c r="J634" s="468"/>
      <c r="K634" s="468"/>
      <c r="L634" s="468"/>
      <c r="M634" s="468"/>
      <c r="N634" s="468"/>
      <c r="O634" s="468"/>
      <c r="P634" s="468"/>
      <c r="Q634" s="468"/>
      <c r="R634" s="468"/>
      <c r="S634" s="468"/>
      <c r="T634" s="468"/>
      <c r="U634" s="468"/>
      <c r="V634" s="468"/>
      <c r="W634" s="468"/>
      <c r="X634" s="468"/>
      <c r="Y634" s="468"/>
      <c r="Z634" s="468"/>
      <c r="AA634" s="468"/>
    </row>
    <row r="635" spans="10:27" x14ac:dyDescent="0.25">
      <c r="J635" s="468"/>
      <c r="K635" s="468"/>
      <c r="L635" s="468"/>
      <c r="M635" s="468"/>
      <c r="N635" s="468"/>
      <c r="O635" s="468"/>
      <c r="P635" s="468"/>
      <c r="Q635" s="468"/>
      <c r="R635" s="468"/>
      <c r="S635" s="468"/>
      <c r="T635" s="468"/>
      <c r="U635" s="468"/>
      <c r="V635" s="468"/>
      <c r="W635" s="468"/>
      <c r="X635" s="468"/>
      <c r="Y635" s="468"/>
      <c r="Z635" s="468"/>
      <c r="AA635" s="468"/>
    </row>
    <row r="636" spans="10:27" x14ac:dyDescent="0.25">
      <c r="J636" s="468"/>
      <c r="K636" s="468"/>
      <c r="L636" s="468"/>
      <c r="M636" s="468"/>
      <c r="N636" s="468"/>
      <c r="O636" s="468"/>
      <c r="P636" s="468"/>
      <c r="Q636" s="468"/>
      <c r="R636" s="468"/>
      <c r="S636" s="468"/>
      <c r="T636" s="468"/>
      <c r="U636" s="468"/>
      <c r="V636" s="468"/>
      <c r="W636" s="468"/>
      <c r="X636" s="468"/>
      <c r="Y636" s="468"/>
      <c r="Z636" s="468"/>
      <c r="AA636" s="468"/>
    </row>
    <row r="637" spans="10:27" x14ac:dyDescent="0.25">
      <c r="J637" s="468"/>
      <c r="K637" s="468"/>
      <c r="L637" s="468"/>
      <c r="M637" s="468"/>
      <c r="N637" s="468"/>
      <c r="O637" s="468"/>
      <c r="P637" s="468"/>
      <c r="Q637" s="468"/>
      <c r="R637" s="468"/>
      <c r="S637" s="468"/>
      <c r="T637" s="468"/>
      <c r="U637" s="468"/>
      <c r="V637" s="468"/>
      <c r="W637" s="468"/>
      <c r="X637" s="468"/>
      <c r="Y637" s="468"/>
      <c r="Z637" s="468"/>
      <c r="AA637" s="468"/>
    </row>
    <row r="638" spans="10:27" x14ac:dyDescent="0.25">
      <c r="J638" s="468"/>
      <c r="K638" s="468"/>
      <c r="L638" s="468"/>
      <c r="M638" s="468"/>
      <c r="N638" s="468"/>
      <c r="O638" s="468"/>
      <c r="P638" s="468"/>
      <c r="Q638" s="468"/>
      <c r="R638" s="468"/>
      <c r="S638" s="468"/>
      <c r="T638" s="468"/>
      <c r="U638" s="468"/>
      <c r="V638" s="468"/>
      <c r="W638" s="468"/>
      <c r="X638" s="468"/>
      <c r="Y638" s="468"/>
      <c r="Z638" s="468"/>
      <c r="AA638" s="468"/>
    </row>
    <row r="639" spans="10:27" x14ac:dyDescent="0.25">
      <c r="J639" s="468"/>
      <c r="K639" s="468"/>
      <c r="L639" s="468"/>
      <c r="M639" s="468"/>
      <c r="N639" s="468"/>
      <c r="O639" s="468"/>
      <c r="P639" s="468"/>
      <c r="Q639" s="468"/>
      <c r="R639" s="468"/>
      <c r="S639" s="468"/>
      <c r="T639" s="468"/>
      <c r="U639" s="468"/>
      <c r="V639" s="468"/>
      <c r="W639" s="468"/>
      <c r="X639" s="468"/>
      <c r="Y639" s="468"/>
      <c r="Z639" s="468"/>
      <c r="AA639" s="468"/>
    </row>
    <row r="640" spans="10:27" x14ac:dyDescent="0.25">
      <c r="J640" s="468"/>
      <c r="K640" s="468"/>
      <c r="L640" s="468"/>
      <c r="M640" s="468"/>
      <c r="N640" s="468"/>
      <c r="O640" s="468"/>
      <c r="P640" s="468"/>
      <c r="Q640" s="468"/>
      <c r="R640" s="468"/>
      <c r="S640" s="468"/>
      <c r="T640" s="468"/>
      <c r="U640" s="468"/>
      <c r="V640" s="468"/>
      <c r="W640" s="468"/>
      <c r="X640" s="468"/>
      <c r="Y640" s="468"/>
      <c r="Z640" s="468"/>
      <c r="AA640" s="468"/>
    </row>
    <row r="641" spans="10:27" x14ac:dyDescent="0.25">
      <c r="J641" s="468"/>
      <c r="K641" s="468"/>
      <c r="L641" s="468"/>
      <c r="M641" s="468"/>
      <c r="N641" s="468"/>
      <c r="O641" s="468"/>
      <c r="P641" s="468"/>
      <c r="Q641" s="468"/>
      <c r="R641" s="468"/>
      <c r="S641" s="468"/>
      <c r="T641" s="468"/>
      <c r="U641" s="468"/>
      <c r="V641" s="468"/>
      <c r="W641" s="468"/>
      <c r="X641" s="468"/>
      <c r="Y641" s="468"/>
      <c r="Z641" s="468"/>
      <c r="AA641" s="468"/>
    </row>
    <row r="642" spans="10:27" x14ac:dyDescent="0.25">
      <c r="J642" s="468"/>
      <c r="K642" s="468"/>
      <c r="L642" s="468"/>
      <c r="M642" s="468"/>
      <c r="N642" s="468"/>
      <c r="O642" s="468"/>
      <c r="P642" s="468"/>
      <c r="Q642" s="468"/>
      <c r="R642" s="468"/>
      <c r="S642" s="468"/>
      <c r="T642" s="468"/>
      <c r="U642" s="468"/>
      <c r="V642" s="468"/>
      <c r="W642" s="468"/>
      <c r="X642" s="468"/>
      <c r="Y642" s="468"/>
      <c r="Z642" s="468"/>
      <c r="AA642" s="468"/>
    </row>
    <row r="643" spans="10:27" x14ac:dyDescent="0.25">
      <c r="J643" s="468"/>
      <c r="K643" s="468"/>
      <c r="L643" s="468"/>
      <c r="M643" s="468"/>
      <c r="N643" s="468"/>
      <c r="O643" s="468"/>
      <c r="P643" s="468"/>
      <c r="Q643" s="468"/>
      <c r="R643" s="468"/>
      <c r="S643" s="468"/>
      <c r="T643" s="468"/>
      <c r="U643" s="468"/>
      <c r="V643" s="468"/>
      <c r="W643" s="468"/>
      <c r="X643" s="468"/>
      <c r="Y643" s="468"/>
      <c r="Z643" s="468"/>
      <c r="AA643" s="468"/>
    </row>
    <row r="644" spans="10:27" x14ac:dyDescent="0.25">
      <c r="J644" s="468"/>
      <c r="K644" s="468"/>
      <c r="L644" s="468"/>
      <c r="M644" s="468"/>
      <c r="N644" s="468"/>
      <c r="O644" s="468"/>
      <c r="P644" s="468"/>
      <c r="Q644" s="468"/>
      <c r="R644" s="468"/>
      <c r="S644" s="468"/>
      <c r="T644" s="468"/>
      <c r="U644" s="468"/>
      <c r="V644" s="468"/>
      <c r="W644" s="468"/>
      <c r="X644" s="468"/>
      <c r="Y644" s="468"/>
      <c r="Z644" s="468"/>
      <c r="AA644" s="468"/>
    </row>
    <row r="645" spans="10:27" x14ac:dyDescent="0.25">
      <c r="J645" s="468"/>
      <c r="K645" s="468"/>
      <c r="L645" s="468"/>
      <c r="M645" s="468"/>
      <c r="N645" s="468"/>
      <c r="O645" s="468"/>
      <c r="P645" s="468"/>
      <c r="Q645" s="468"/>
      <c r="R645" s="468"/>
      <c r="S645" s="468"/>
      <c r="T645" s="468"/>
      <c r="U645" s="468"/>
      <c r="V645" s="468"/>
      <c r="W645" s="468"/>
      <c r="X645" s="468"/>
      <c r="Y645" s="468"/>
      <c r="Z645" s="468"/>
      <c r="AA645" s="468"/>
    </row>
    <row r="646" spans="10:27" x14ac:dyDescent="0.25">
      <c r="J646" s="468"/>
      <c r="K646" s="468"/>
      <c r="L646" s="468"/>
      <c r="M646" s="468"/>
      <c r="N646" s="468"/>
      <c r="O646" s="468"/>
      <c r="P646" s="468"/>
      <c r="Q646" s="468"/>
      <c r="R646" s="468"/>
      <c r="S646" s="468"/>
      <c r="T646" s="468"/>
      <c r="U646" s="468"/>
      <c r="V646" s="468"/>
      <c r="W646" s="468"/>
      <c r="X646" s="468"/>
      <c r="Y646" s="468"/>
      <c r="Z646" s="468"/>
      <c r="AA646" s="468"/>
    </row>
    <row r="647" spans="10:27" x14ac:dyDescent="0.25">
      <c r="J647" s="468"/>
      <c r="K647" s="468"/>
      <c r="L647" s="468"/>
      <c r="M647" s="468"/>
      <c r="N647" s="468"/>
      <c r="O647" s="468"/>
      <c r="P647" s="468"/>
      <c r="Q647" s="468"/>
      <c r="R647" s="468"/>
      <c r="S647" s="468"/>
      <c r="T647" s="468"/>
      <c r="U647" s="468"/>
      <c r="V647" s="468"/>
      <c r="W647" s="468"/>
      <c r="X647" s="468"/>
      <c r="Y647" s="468"/>
      <c r="Z647" s="468"/>
      <c r="AA647" s="468"/>
    </row>
    <row r="648" spans="10:27" x14ac:dyDescent="0.25">
      <c r="J648" s="468"/>
      <c r="K648" s="468"/>
      <c r="L648" s="468"/>
      <c r="M648" s="468"/>
      <c r="N648" s="468"/>
      <c r="O648" s="468"/>
      <c r="P648" s="468"/>
      <c r="Q648" s="468"/>
      <c r="R648" s="468"/>
      <c r="S648" s="468"/>
      <c r="T648" s="468"/>
      <c r="U648" s="468"/>
      <c r="V648" s="468"/>
      <c r="W648" s="468"/>
      <c r="X648" s="468"/>
      <c r="Y648" s="468"/>
      <c r="Z648" s="468"/>
      <c r="AA648" s="468"/>
    </row>
    <row r="649" spans="10:27" x14ac:dyDescent="0.25">
      <c r="J649" s="468"/>
      <c r="K649" s="468"/>
      <c r="L649" s="468"/>
      <c r="M649" s="468"/>
      <c r="N649" s="468"/>
      <c r="O649" s="468"/>
      <c r="P649" s="468"/>
      <c r="Q649" s="468"/>
      <c r="R649" s="468"/>
      <c r="S649" s="468"/>
      <c r="T649" s="468"/>
      <c r="U649" s="468"/>
      <c r="V649" s="468"/>
      <c r="W649" s="468"/>
      <c r="X649" s="468"/>
      <c r="Y649" s="468"/>
      <c r="Z649" s="468"/>
      <c r="AA649" s="468"/>
    </row>
    <row r="650" spans="10:27" x14ac:dyDescent="0.25">
      <c r="J650" s="468"/>
      <c r="K650" s="468"/>
      <c r="L650" s="468"/>
      <c r="M650" s="468"/>
      <c r="N650" s="468"/>
      <c r="O650" s="468"/>
      <c r="P650" s="468"/>
      <c r="Q650" s="468"/>
      <c r="R650" s="468"/>
      <c r="S650" s="468"/>
      <c r="T650" s="468"/>
      <c r="U650" s="468"/>
      <c r="V650" s="468"/>
      <c r="W650" s="468"/>
      <c r="X650" s="468"/>
      <c r="Y650" s="468"/>
      <c r="Z650" s="468"/>
      <c r="AA650" s="468"/>
    </row>
    <row r="651" spans="10:27" x14ac:dyDescent="0.25">
      <c r="J651" s="468"/>
      <c r="K651" s="468"/>
      <c r="L651" s="468"/>
      <c r="M651" s="468"/>
      <c r="N651" s="468"/>
      <c r="O651" s="468"/>
      <c r="P651" s="468"/>
      <c r="Q651" s="468"/>
      <c r="R651" s="468"/>
      <c r="S651" s="468"/>
      <c r="T651" s="468"/>
      <c r="U651" s="468"/>
      <c r="V651" s="468"/>
      <c r="W651" s="468"/>
      <c r="X651" s="468"/>
      <c r="Y651" s="468"/>
      <c r="Z651" s="468"/>
      <c r="AA651" s="468"/>
    </row>
    <row r="652" spans="10:27" x14ac:dyDescent="0.25">
      <c r="J652" s="468"/>
      <c r="K652" s="468"/>
      <c r="L652" s="468"/>
      <c r="M652" s="468"/>
      <c r="N652" s="468"/>
      <c r="O652" s="468"/>
      <c r="P652" s="468"/>
      <c r="Q652" s="468"/>
      <c r="R652" s="468"/>
      <c r="S652" s="468"/>
      <c r="T652" s="468"/>
      <c r="U652" s="468"/>
      <c r="V652" s="468"/>
      <c r="W652" s="468"/>
      <c r="X652" s="468"/>
      <c r="Y652" s="468"/>
      <c r="Z652" s="468"/>
      <c r="AA652" s="468"/>
    </row>
    <row r="653" spans="10:27" x14ac:dyDescent="0.25">
      <c r="J653" s="468"/>
      <c r="K653" s="468"/>
      <c r="L653" s="468"/>
      <c r="M653" s="468"/>
      <c r="N653" s="468"/>
      <c r="O653" s="468"/>
      <c r="P653" s="468"/>
      <c r="Q653" s="468"/>
      <c r="R653" s="468"/>
      <c r="S653" s="468"/>
      <c r="T653" s="468"/>
      <c r="U653" s="468"/>
      <c r="V653" s="468"/>
      <c r="W653" s="468"/>
      <c r="X653" s="468"/>
      <c r="Y653" s="468"/>
      <c r="Z653" s="468"/>
      <c r="AA653" s="468"/>
    </row>
    <row r="654" spans="10:27" x14ac:dyDescent="0.25">
      <c r="J654" s="468"/>
      <c r="K654" s="468"/>
      <c r="L654" s="468"/>
      <c r="M654" s="468"/>
      <c r="N654" s="468"/>
      <c r="O654" s="468"/>
      <c r="P654" s="468"/>
      <c r="Q654" s="468"/>
      <c r="R654" s="468"/>
      <c r="S654" s="468"/>
      <c r="T654" s="468"/>
      <c r="U654" s="468"/>
      <c r="V654" s="468"/>
      <c r="W654" s="468"/>
      <c r="X654" s="468"/>
      <c r="Y654" s="468"/>
      <c r="Z654" s="468"/>
      <c r="AA654" s="468"/>
    </row>
    <row r="655" spans="10:27" x14ac:dyDescent="0.25">
      <c r="J655" s="468"/>
      <c r="K655" s="468"/>
      <c r="L655" s="468"/>
      <c r="M655" s="468"/>
      <c r="N655" s="468"/>
      <c r="O655" s="468"/>
      <c r="P655" s="468"/>
      <c r="Q655" s="468"/>
      <c r="R655" s="468"/>
      <c r="S655" s="468"/>
      <c r="T655" s="468"/>
      <c r="U655" s="468"/>
      <c r="V655" s="468"/>
      <c r="W655" s="468"/>
      <c r="X655" s="468"/>
      <c r="Y655" s="468"/>
      <c r="Z655" s="468"/>
      <c r="AA655" s="468"/>
    </row>
    <row r="656" spans="10:27" x14ac:dyDescent="0.25">
      <c r="J656" s="468"/>
      <c r="K656" s="468"/>
      <c r="L656" s="468"/>
      <c r="M656" s="468"/>
      <c r="N656" s="468"/>
      <c r="O656" s="468"/>
      <c r="P656" s="468"/>
      <c r="Q656" s="468"/>
      <c r="R656" s="468"/>
      <c r="S656" s="468"/>
      <c r="T656" s="468"/>
      <c r="U656" s="468"/>
      <c r="V656" s="468"/>
      <c r="W656" s="468"/>
      <c r="X656" s="468"/>
      <c r="Y656" s="468"/>
      <c r="Z656" s="468"/>
      <c r="AA656" s="468"/>
    </row>
    <row r="657" spans="10:27" x14ac:dyDescent="0.25">
      <c r="J657" s="468"/>
      <c r="K657" s="468"/>
      <c r="L657" s="468"/>
      <c r="M657" s="468"/>
      <c r="N657" s="468"/>
      <c r="O657" s="468"/>
      <c r="P657" s="468"/>
      <c r="Q657" s="468"/>
      <c r="R657" s="468"/>
      <c r="S657" s="468"/>
      <c r="T657" s="468"/>
      <c r="U657" s="468"/>
      <c r="V657" s="468"/>
      <c r="W657" s="468"/>
      <c r="X657" s="468"/>
      <c r="Y657" s="468"/>
      <c r="Z657" s="468"/>
      <c r="AA657" s="468"/>
    </row>
    <row r="658" spans="10:27" x14ac:dyDescent="0.25">
      <c r="J658" s="468"/>
      <c r="K658" s="468"/>
      <c r="L658" s="468"/>
      <c r="M658" s="468"/>
      <c r="N658" s="468"/>
      <c r="O658" s="468"/>
      <c r="P658" s="468"/>
      <c r="Q658" s="468"/>
      <c r="R658" s="468"/>
      <c r="S658" s="468"/>
      <c r="T658" s="468"/>
      <c r="U658" s="468"/>
      <c r="V658" s="468"/>
      <c r="W658" s="468"/>
      <c r="X658" s="468"/>
      <c r="Y658" s="468"/>
      <c r="Z658" s="468"/>
      <c r="AA658" s="468"/>
    </row>
    <row r="659" spans="10:27" x14ac:dyDescent="0.25">
      <c r="J659" s="468"/>
      <c r="K659" s="468"/>
      <c r="L659" s="468"/>
      <c r="M659" s="468"/>
      <c r="N659" s="468"/>
      <c r="O659" s="468"/>
      <c r="P659" s="468"/>
      <c r="Q659" s="468"/>
      <c r="R659" s="468"/>
      <c r="S659" s="468"/>
      <c r="T659" s="468"/>
      <c r="U659" s="468"/>
      <c r="V659" s="468"/>
      <c r="W659" s="468"/>
      <c r="X659" s="468"/>
      <c r="Y659" s="468"/>
      <c r="Z659" s="468"/>
      <c r="AA659" s="468"/>
    </row>
    <row r="660" spans="10:27" x14ac:dyDescent="0.25">
      <c r="J660" s="468"/>
      <c r="K660" s="468"/>
      <c r="L660" s="468"/>
      <c r="M660" s="468"/>
      <c r="N660" s="468"/>
      <c r="O660" s="468"/>
      <c r="P660" s="468"/>
      <c r="Q660" s="468"/>
      <c r="R660" s="468"/>
      <c r="S660" s="468"/>
      <c r="T660" s="468"/>
      <c r="U660" s="468"/>
      <c r="V660" s="468"/>
      <c r="W660" s="468"/>
      <c r="X660" s="468"/>
      <c r="Y660" s="468"/>
      <c r="Z660" s="468"/>
      <c r="AA660" s="468"/>
    </row>
    <row r="661" spans="10:27" x14ac:dyDescent="0.25">
      <c r="J661" s="468"/>
      <c r="K661" s="468"/>
      <c r="L661" s="468"/>
      <c r="M661" s="468"/>
      <c r="N661" s="468"/>
      <c r="O661" s="468"/>
      <c r="P661" s="468"/>
      <c r="Q661" s="468"/>
      <c r="R661" s="468"/>
      <c r="S661" s="468"/>
      <c r="T661" s="468"/>
      <c r="U661" s="468"/>
      <c r="V661" s="468"/>
      <c r="W661" s="468"/>
      <c r="X661" s="468"/>
      <c r="Y661" s="468"/>
      <c r="Z661" s="468"/>
      <c r="AA661" s="468"/>
    </row>
    <row r="662" spans="10:27" x14ac:dyDescent="0.25">
      <c r="J662" s="468"/>
      <c r="K662" s="468"/>
      <c r="L662" s="468"/>
      <c r="M662" s="468"/>
      <c r="N662" s="468"/>
      <c r="O662" s="468"/>
      <c r="P662" s="468"/>
      <c r="Q662" s="468"/>
      <c r="R662" s="468"/>
      <c r="S662" s="468"/>
      <c r="T662" s="468"/>
      <c r="U662" s="468"/>
      <c r="V662" s="468"/>
      <c r="W662" s="468"/>
      <c r="X662" s="468"/>
      <c r="Y662" s="468"/>
      <c r="Z662" s="468"/>
      <c r="AA662" s="468"/>
    </row>
    <row r="663" spans="10:27" x14ac:dyDescent="0.25">
      <c r="J663" s="468"/>
      <c r="K663" s="468"/>
      <c r="L663" s="468"/>
      <c r="M663" s="468"/>
      <c r="N663" s="468"/>
      <c r="O663" s="468"/>
      <c r="P663" s="468"/>
      <c r="Q663" s="468"/>
      <c r="R663" s="468"/>
      <c r="S663" s="468"/>
      <c r="T663" s="468"/>
      <c r="U663" s="468"/>
      <c r="V663" s="468"/>
      <c r="W663" s="468"/>
      <c r="X663" s="468"/>
      <c r="Y663" s="468"/>
      <c r="Z663" s="468"/>
      <c r="AA663" s="468"/>
    </row>
    <row r="664" spans="10:27" x14ac:dyDescent="0.25">
      <c r="J664" s="468"/>
      <c r="K664" s="468"/>
      <c r="L664" s="468"/>
      <c r="M664" s="468"/>
      <c r="N664" s="468"/>
      <c r="O664" s="468"/>
      <c r="P664" s="468"/>
      <c r="Q664" s="468"/>
      <c r="R664" s="468"/>
      <c r="S664" s="468"/>
      <c r="T664" s="468"/>
      <c r="U664" s="468"/>
      <c r="V664" s="468"/>
      <c r="W664" s="468"/>
      <c r="X664" s="468"/>
      <c r="Y664" s="468"/>
      <c r="Z664" s="468"/>
      <c r="AA664" s="468"/>
    </row>
    <row r="665" spans="10:27" x14ac:dyDescent="0.25">
      <c r="J665" s="468"/>
      <c r="K665" s="468"/>
      <c r="L665" s="468"/>
      <c r="M665" s="468"/>
      <c r="N665" s="468"/>
      <c r="O665" s="468"/>
      <c r="P665" s="468"/>
      <c r="Q665" s="468"/>
      <c r="R665" s="468"/>
      <c r="S665" s="468"/>
      <c r="T665" s="468"/>
      <c r="U665" s="468"/>
      <c r="V665" s="468"/>
      <c r="W665" s="468"/>
      <c r="X665" s="468"/>
      <c r="Y665" s="468"/>
      <c r="Z665" s="468"/>
      <c r="AA665" s="468"/>
    </row>
    <row r="666" spans="10:27" x14ac:dyDescent="0.25">
      <c r="J666" s="468"/>
      <c r="K666" s="468"/>
      <c r="L666" s="468"/>
      <c r="M666" s="468"/>
      <c r="N666" s="468"/>
      <c r="O666" s="468"/>
      <c r="P666" s="468"/>
      <c r="Q666" s="468"/>
      <c r="R666" s="468"/>
      <c r="S666" s="468"/>
      <c r="T666" s="468"/>
      <c r="U666" s="468"/>
      <c r="V666" s="468"/>
      <c r="W666" s="468"/>
      <c r="X666" s="468"/>
      <c r="Y666" s="468"/>
      <c r="Z666" s="468"/>
      <c r="AA666" s="468"/>
    </row>
    <row r="667" spans="10:27" x14ac:dyDescent="0.25">
      <c r="J667" s="468"/>
      <c r="K667" s="468"/>
      <c r="L667" s="468"/>
      <c r="M667" s="468"/>
      <c r="N667" s="468"/>
      <c r="O667" s="468"/>
      <c r="P667" s="468"/>
      <c r="Q667" s="468"/>
      <c r="R667" s="468"/>
      <c r="S667" s="468"/>
      <c r="T667" s="468"/>
      <c r="U667" s="468"/>
      <c r="V667" s="468"/>
      <c r="W667" s="468"/>
      <c r="X667" s="468"/>
      <c r="Y667" s="468"/>
      <c r="Z667" s="468"/>
      <c r="AA667" s="468"/>
    </row>
    <row r="668" spans="10:27" x14ac:dyDescent="0.25">
      <c r="J668" s="468"/>
      <c r="K668" s="468"/>
      <c r="L668" s="468"/>
      <c r="M668" s="468"/>
      <c r="N668" s="468"/>
      <c r="O668" s="468"/>
      <c r="P668" s="468"/>
      <c r="Q668" s="468"/>
      <c r="R668" s="468"/>
      <c r="S668" s="468"/>
      <c r="T668" s="468"/>
      <c r="U668" s="468"/>
      <c r="V668" s="468"/>
      <c r="W668" s="468"/>
      <c r="X668" s="468"/>
      <c r="Y668" s="468"/>
      <c r="Z668" s="468"/>
      <c r="AA668" s="468"/>
    </row>
    <row r="669" spans="10:27" x14ac:dyDescent="0.25">
      <c r="J669" s="468"/>
      <c r="K669" s="468"/>
      <c r="L669" s="468"/>
      <c r="M669" s="468"/>
      <c r="N669" s="468"/>
      <c r="O669" s="468"/>
      <c r="P669" s="468"/>
      <c r="Q669" s="468"/>
      <c r="R669" s="468"/>
      <c r="S669" s="468"/>
      <c r="T669" s="468"/>
      <c r="U669" s="468"/>
      <c r="V669" s="468"/>
      <c r="W669" s="468"/>
      <c r="X669" s="468"/>
      <c r="Y669" s="468"/>
      <c r="Z669" s="468"/>
      <c r="AA669" s="468"/>
    </row>
    <row r="670" spans="10:27" x14ac:dyDescent="0.25">
      <c r="J670" s="468"/>
      <c r="K670" s="468"/>
      <c r="L670" s="468"/>
      <c r="M670" s="468"/>
      <c r="N670" s="468"/>
      <c r="O670" s="468"/>
      <c r="P670" s="468"/>
      <c r="Q670" s="468"/>
      <c r="R670" s="468"/>
      <c r="S670" s="468"/>
      <c r="T670" s="468"/>
      <c r="U670" s="468"/>
      <c r="V670" s="468"/>
      <c r="W670" s="468"/>
      <c r="X670" s="468"/>
      <c r="Y670" s="468"/>
      <c r="Z670" s="468"/>
      <c r="AA670" s="468"/>
    </row>
    <row r="671" spans="10:27" x14ac:dyDescent="0.25">
      <c r="J671" s="468"/>
      <c r="K671" s="468"/>
      <c r="L671" s="468"/>
      <c r="M671" s="468"/>
      <c r="N671" s="468"/>
      <c r="O671" s="468"/>
      <c r="P671" s="468"/>
      <c r="Q671" s="468"/>
      <c r="R671" s="468"/>
      <c r="S671" s="468"/>
      <c r="T671" s="468"/>
      <c r="U671" s="468"/>
      <c r="V671" s="468"/>
      <c r="W671" s="468"/>
      <c r="X671" s="468"/>
      <c r="Y671" s="468"/>
      <c r="Z671" s="468"/>
      <c r="AA671" s="468"/>
    </row>
    <row r="672" spans="10:27" x14ac:dyDescent="0.25">
      <c r="J672" s="468"/>
      <c r="K672" s="468"/>
      <c r="L672" s="468"/>
      <c r="M672" s="468"/>
      <c r="N672" s="468"/>
      <c r="O672" s="468"/>
      <c r="P672" s="468"/>
      <c r="Q672" s="468"/>
      <c r="R672" s="468"/>
      <c r="S672" s="468"/>
      <c r="T672" s="468"/>
      <c r="U672" s="468"/>
      <c r="V672" s="468"/>
      <c r="W672" s="468"/>
      <c r="X672" s="468"/>
      <c r="Y672" s="468"/>
      <c r="Z672" s="468"/>
      <c r="AA672" s="468"/>
    </row>
    <row r="673" spans="10:27" x14ac:dyDescent="0.25">
      <c r="J673" s="468"/>
      <c r="K673" s="468"/>
      <c r="L673" s="468"/>
      <c r="M673" s="468"/>
      <c r="N673" s="468"/>
      <c r="O673" s="468"/>
      <c r="P673" s="468"/>
      <c r="Q673" s="468"/>
      <c r="R673" s="468"/>
      <c r="S673" s="468"/>
      <c r="T673" s="468"/>
      <c r="U673" s="468"/>
      <c r="V673" s="468"/>
      <c r="W673" s="468"/>
      <c r="X673" s="468"/>
      <c r="Y673" s="468"/>
      <c r="Z673" s="468"/>
      <c r="AA673" s="468"/>
    </row>
    <row r="674" spans="10:27" x14ac:dyDescent="0.25">
      <c r="J674" s="468"/>
      <c r="K674" s="468"/>
      <c r="L674" s="468"/>
      <c r="M674" s="468"/>
      <c r="N674" s="468"/>
      <c r="O674" s="468"/>
      <c r="P674" s="468"/>
      <c r="Q674" s="468"/>
      <c r="R674" s="468"/>
      <c r="S674" s="468"/>
      <c r="T674" s="468"/>
      <c r="U674" s="468"/>
      <c r="V674" s="468"/>
      <c r="W674" s="468"/>
      <c r="X674" s="468"/>
      <c r="Y674" s="468"/>
      <c r="Z674" s="468"/>
      <c r="AA674" s="468"/>
    </row>
    <row r="675" spans="10:27" x14ac:dyDescent="0.25">
      <c r="J675" s="468"/>
      <c r="K675" s="468"/>
      <c r="L675" s="468"/>
      <c r="M675" s="468"/>
      <c r="N675" s="468"/>
      <c r="O675" s="468"/>
      <c r="P675" s="468"/>
      <c r="Q675" s="468"/>
      <c r="R675" s="468"/>
      <c r="S675" s="468"/>
      <c r="T675" s="468"/>
      <c r="U675" s="468"/>
      <c r="V675" s="468"/>
      <c r="W675" s="468"/>
      <c r="X675" s="468"/>
      <c r="Y675" s="468"/>
      <c r="Z675" s="468"/>
      <c r="AA675" s="468"/>
    </row>
    <row r="676" spans="10:27" x14ac:dyDescent="0.25">
      <c r="J676" s="468"/>
      <c r="K676" s="468"/>
      <c r="L676" s="468"/>
      <c r="M676" s="468"/>
      <c r="N676" s="468"/>
      <c r="O676" s="468"/>
      <c r="P676" s="468"/>
      <c r="Q676" s="468"/>
      <c r="R676" s="468"/>
      <c r="S676" s="468"/>
      <c r="T676" s="468"/>
      <c r="U676" s="468"/>
      <c r="V676" s="468"/>
      <c r="W676" s="468"/>
      <c r="X676" s="468"/>
      <c r="Y676" s="468"/>
      <c r="Z676" s="468"/>
      <c r="AA676" s="468"/>
    </row>
    <row r="677" spans="10:27" x14ac:dyDescent="0.25">
      <c r="J677" s="468"/>
      <c r="K677" s="468"/>
      <c r="L677" s="468"/>
      <c r="M677" s="468"/>
      <c r="N677" s="468"/>
      <c r="O677" s="468"/>
      <c r="P677" s="468"/>
      <c r="Q677" s="468"/>
      <c r="R677" s="468"/>
      <c r="S677" s="468"/>
      <c r="T677" s="468"/>
      <c r="U677" s="468"/>
      <c r="V677" s="468"/>
      <c r="W677" s="468"/>
      <c r="X677" s="468"/>
      <c r="Y677" s="468"/>
      <c r="Z677" s="468"/>
      <c r="AA677" s="468"/>
    </row>
    <row r="678" spans="10:27" x14ac:dyDescent="0.25">
      <c r="J678" s="468"/>
      <c r="K678" s="468"/>
      <c r="L678" s="468"/>
      <c r="M678" s="468"/>
      <c r="N678" s="468"/>
      <c r="O678" s="468"/>
      <c r="P678" s="468"/>
      <c r="Q678" s="468"/>
      <c r="R678" s="468"/>
      <c r="S678" s="468"/>
      <c r="T678" s="468"/>
      <c r="U678" s="468"/>
      <c r="V678" s="468"/>
      <c r="W678" s="468"/>
      <c r="X678" s="468"/>
      <c r="Y678" s="468"/>
      <c r="Z678" s="468"/>
      <c r="AA678" s="468"/>
    </row>
    <row r="679" spans="10:27" x14ac:dyDescent="0.25">
      <c r="J679" s="468"/>
      <c r="K679" s="468"/>
      <c r="L679" s="468"/>
      <c r="M679" s="468"/>
      <c r="N679" s="468"/>
      <c r="O679" s="468"/>
      <c r="P679" s="468"/>
      <c r="Q679" s="468"/>
      <c r="R679" s="468"/>
      <c r="S679" s="468"/>
      <c r="T679" s="468"/>
      <c r="U679" s="468"/>
      <c r="V679" s="468"/>
      <c r="W679" s="468"/>
      <c r="X679" s="468"/>
      <c r="Y679" s="468"/>
      <c r="Z679" s="468"/>
      <c r="AA679" s="468"/>
    </row>
    <row r="680" spans="10:27" x14ac:dyDescent="0.25">
      <c r="J680" s="468"/>
      <c r="K680" s="468"/>
      <c r="L680" s="468"/>
      <c r="M680" s="468"/>
      <c r="N680" s="468"/>
      <c r="O680" s="468"/>
      <c r="P680" s="468"/>
      <c r="Q680" s="468"/>
      <c r="R680" s="468"/>
      <c r="S680" s="468"/>
      <c r="T680" s="468"/>
      <c r="U680" s="468"/>
      <c r="V680" s="468"/>
      <c r="W680" s="468"/>
      <c r="X680" s="468"/>
      <c r="Y680" s="468"/>
      <c r="Z680" s="468"/>
      <c r="AA680" s="468"/>
    </row>
    <row r="681" spans="10:27" x14ac:dyDescent="0.25">
      <c r="J681" s="468"/>
      <c r="K681" s="468"/>
      <c r="L681" s="468"/>
      <c r="M681" s="468"/>
      <c r="N681" s="468"/>
      <c r="O681" s="468"/>
      <c r="P681" s="468"/>
      <c r="Q681" s="468"/>
      <c r="R681" s="468"/>
      <c r="S681" s="468"/>
      <c r="T681" s="468"/>
      <c r="U681" s="468"/>
      <c r="V681" s="468"/>
      <c r="W681" s="468"/>
      <c r="X681" s="468"/>
      <c r="Y681" s="468"/>
      <c r="Z681" s="468"/>
      <c r="AA681" s="468"/>
    </row>
    <row r="682" spans="10:27" x14ac:dyDescent="0.25">
      <c r="J682" s="468"/>
      <c r="K682" s="468"/>
      <c r="L682" s="468"/>
      <c r="M682" s="468"/>
      <c r="N682" s="468"/>
      <c r="O682" s="468"/>
      <c r="P682" s="468"/>
      <c r="Q682" s="468"/>
      <c r="R682" s="468"/>
      <c r="S682" s="468"/>
      <c r="T682" s="468"/>
      <c r="U682" s="468"/>
      <c r="V682" s="468"/>
      <c r="W682" s="468"/>
      <c r="X682" s="468"/>
      <c r="Y682" s="468"/>
      <c r="Z682" s="468"/>
      <c r="AA682" s="468"/>
    </row>
    <row r="683" spans="10:27" x14ac:dyDescent="0.25">
      <c r="J683" s="468"/>
      <c r="K683" s="468"/>
      <c r="L683" s="468"/>
      <c r="M683" s="468"/>
      <c r="N683" s="468"/>
      <c r="O683" s="468"/>
      <c r="P683" s="468"/>
      <c r="Q683" s="468"/>
      <c r="R683" s="468"/>
      <c r="S683" s="468"/>
      <c r="T683" s="468"/>
      <c r="U683" s="468"/>
      <c r="V683" s="468"/>
      <c r="W683" s="468"/>
      <c r="X683" s="468"/>
      <c r="Y683" s="468"/>
      <c r="Z683" s="468"/>
      <c r="AA683" s="468"/>
    </row>
    <row r="684" spans="10:27" x14ac:dyDescent="0.25">
      <c r="J684" s="468"/>
      <c r="K684" s="468"/>
      <c r="L684" s="468"/>
      <c r="M684" s="468"/>
      <c r="N684" s="468"/>
      <c r="O684" s="468"/>
      <c r="P684" s="468"/>
      <c r="Q684" s="468"/>
      <c r="R684" s="468"/>
      <c r="S684" s="468"/>
      <c r="T684" s="468"/>
      <c r="U684" s="468"/>
      <c r="V684" s="468"/>
      <c r="W684" s="468"/>
      <c r="X684" s="468"/>
      <c r="Y684" s="468"/>
      <c r="Z684" s="468"/>
      <c r="AA684" s="468"/>
    </row>
    <row r="685" spans="10:27" x14ac:dyDescent="0.25">
      <c r="J685" s="468"/>
      <c r="K685" s="468"/>
      <c r="L685" s="468"/>
      <c r="M685" s="468"/>
      <c r="N685" s="468"/>
      <c r="O685" s="468"/>
      <c r="P685" s="468"/>
      <c r="Q685" s="468"/>
      <c r="R685" s="468"/>
      <c r="S685" s="468"/>
      <c r="T685" s="468"/>
      <c r="U685" s="468"/>
      <c r="V685" s="468"/>
      <c r="W685" s="468"/>
      <c r="X685" s="468"/>
      <c r="Y685" s="468"/>
      <c r="Z685" s="468"/>
      <c r="AA685" s="468"/>
    </row>
    <row r="686" spans="10:27" x14ac:dyDescent="0.25">
      <c r="J686" s="468"/>
      <c r="K686" s="468"/>
      <c r="L686" s="468"/>
      <c r="M686" s="468"/>
      <c r="N686" s="468"/>
      <c r="O686" s="468"/>
      <c r="P686" s="468"/>
      <c r="Q686" s="468"/>
      <c r="R686" s="468"/>
      <c r="S686" s="468"/>
      <c r="T686" s="468"/>
      <c r="U686" s="468"/>
      <c r="V686" s="468"/>
      <c r="W686" s="468"/>
      <c r="X686" s="468"/>
      <c r="Y686" s="468"/>
      <c r="Z686" s="468"/>
      <c r="AA686" s="468"/>
    </row>
    <row r="687" spans="10:27" x14ac:dyDescent="0.25">
      <c r="J687" s="468"/>
      <c r="K687" s="468"/>
      <c r="L687" s="468"/>
      <c r="M687" s="468"/>
      <c r="N687" s="468"/>
      <c r="O687" s="468"/>
      <c r="P687" s="468"/>
      <c r="Q687" s="468"/>
      <c r="R687" s="468"/>
      <c r="S687" s="468"/>
      <c r="T687" s="468"/>
      <c r="U687" s="468"/>
      <c r="V687" s="468"/>
      <c r="W687" s="468"/>
      <c r="X687" s="468"/>
      <c r="Y687" s="468"/>
      <c r="Z687" s="468"/>
      <c r="AA687" s="468"/>
    </row>
    <row r="688" spans="10:27" x14ac:dyDescent="0.25">
      <c r="J688" s="468"/>
      <c r="K688" s="468"/>
      <c r="L688" s="468"/>
      <c r="M688" s="468"/>
      <c r="N688" s="468"/>
      <c r="O688" s="468"/>
      <c r="P688" s="468"/>
      <c r="Q688" s="468"/>
      <c r="R688" s="468"/>
      <c r="S688" s="468"/>
      <c r="T688" s="468"/>
      <c r="U688" s="468"/>
      <c r="V688" s="468"/>
      <c r="W688" s="468"/>
      <c r="X688" s="468"/>
      <c r="Y688" s="468"/>
      <c r="Z688" s="468"/>
      <c r="AA688" s="468"/>
    </row>
    <row r="689" spans="10:27" x14ac:dyDescent="0.25">
      <c r="J689" s="468"/>
      <c r="K689" s="468"/>
      <c r="L689" s="468"/>
      <c r="M689" s="468"/>
      <c r="N689" s="468"/>
      <c r="O689" s="468"/>
      <c r="P689" s="468"/>
      <c r="Q689" s="468"/>
      <c r="R689" s="468"/>
      <c r="S689" s="468"/>
      <c r="T689" s="468"/>
      <c r="U689" s="468"/>
      <c r="V689" s="468"/>
      <c r="W689" s="468"/>
      <c r="X689" s="468"/>
      <c r="Y689" s="468"/>
      <c r="Z689" s="468"/>
      <c r="AA689" s="468"/>
    </row>
    <row r="690" spans="10:27" x14ac:dyDescent="0.25">
      <c r="J690" s="468"/>
      <c r="K690" s="468"/>
      <c r="L690" s="468"/>
      <c r="M690" s="468"/>
      <c r="N690" s="468"/>
      <c r="O690" s="468"/>
      <c r="P690" s="468"/>
      <c r="Q690" s="468"/>
      <c r="R690" s="468"/>
      <c r="S690" s="468"/>
      <c r="T690" s="468"/>
      <c r="U690" s="468"/>
      <c r="V690" s="468"/>
      <c r="W690" s="468"/>
      <c r="X690" s="468"/>
      <c r="Y690" s="468"/>
      <c r="Z690" s="468"/>
      <c r="AA690" s="468"/>
    </row>
    <row r="691" spans="10:27" x14ac:dyDescent="0.25">
      <c r="J691" s="468"/>
      <c r="K691" s="468"/>
      <c r="L691" s="468"/>
      <c r="M691" s="468"/>
      <c r="N691" s="468"/>
      <c r="O691" s="468"/>
      <c r="P691" s="468"/>
      <c r="Q691" s="468"/>
      <c r="R691" s="468"/>
      <c r="S691" s="468"/>
      <c r="T691" s="468"/>
      <c r="U691" s="468"/>
      <c r="V691" s="468"/>
      <c r="W691" s="468"/>
      <c r="X691" s="468"/>
      <c r="Y691" s="468"/>
      <c r="Z691" s="468"/>
      <c r="AA691" s="468"/>
    </row>
    <row r="692" spans="10:27" x14ac:dyDescent="0.25">
      <c r="J692" s="468"/>
      <c r="K692" s="468"/>
      <c r="L692" s="468"/>
      <c r="M692" s="468"/>
      <c r="N692" s="468"/>
      <c r="O692" s="468"/>
      <c r="P692" s="468"/>
      <c r="Q692" s="468"/>
      <c r="R692" s="468"/>
      <c r="S692" s="468"/>
      <c r="T692" s="468"/>
      <c r="U692" s="468"/>
      <c r="V692" s="468"/>
      <c r="W692" s="468"/>
      <c r="X692" s="468"/>
      <c r="Y692" s="468"/>
      <c r="Z692" s="468"/>
      <c r="AA692" s="468"/>
    </row>
    <row r="693" spans="10:27" x14ac:dyDescent="0.25">
      <c r="J693" s="468"/>
      <c r="K693" s="468"/>
      <c r="L693" s="468"/>
      <c r="M693" s="468"/>
      <c r="N693" s="468"/>
      <c r="O693" s="468"/>
      <c r="P693" s="468"/>
      <c r="Q693" s="468"/>
      <c r="R693" s="468"/>
      <c r="S693" s="468"/>
      <c r="T693" s="468"/>
      <c r="U693" s="468"/>
      <c r="V693" s="468"/>
      <c r="W693" s="468"/>
      <c r="X693" s="468"/>
      <c r="Y693" s="468"/>
      <c r="Z693" s="468"/>
      <c r="AA693" s="468"/>
    </row>
    <row r="694" spans="10:27" x14ac:dyDescent="0.25">
      <c r="J694" s="468"/>
      <c r="K694" s="468"/>
      <c r="L694" s="468"/>
      <c r="M694" s="468"/>
      <c r="N694" s="468"/>
      <c r="O694" s="468"/>
      <c r="P694" s="468"/>
      <c r="Q694" s="468"/>
      <c r="R694" s="468"/>
      <c r="S694" s="468"/>
      <c r="T694" s="468"/>
      <c r="U694" s="468"/>
      <c r="V694" s="468"/>
      <c r="W694" s="468"/>
      <c r="X694" s="468"/>
      <c r="Y694" s="468"/>
      <c r="Z694" s="468"/>
      <c r="AA694" s="468"/>
    </row>
    <row r="695" spans="10:27" x14ac:dyDescent="0.25">
      <c r="J695" s="468"/>
      <c r="K695" s="468"/>
      <c r="L695" s="468"/>
      <c r="M695" s="468"/>
      <c r="N695" s="468"/>
      <c r="O695" s="468"/>
      <c r="P695" s="468"/>
      <c r="Q695" s="468"/>
      <c r="R695" s="468"/>
      <c r="S695" s="468"/>
      <c r="T695" s="468"/>
      <c r="U695" s="468"/>
      <c r="V695" s="468"/>
      <c r="W695" s="468"/>
      <c r="X695" s="468"/>
      <c r="Y695" s="468"/>
      <c r="Z695" s="468"/>
      <c r="AA695" s="468"/>
    </row>
    <row r="696" spans="10:27" x14ac:dyDescent="0.25">
      <c r="J696" s="468"/>
      <c r="K696" s="468"/>
      <c r="L696" s="468"/>
      <c r="M696" s="468"/>
      <c r="N696" s="468"/>
      <c r="O696" s="468"/>
      <c r="P696" s="468"/>
      <c r="Q696" s="468"/>
      <c r="R696" s="468"/>
      <c r="S696" s="468"/>
      <c r="T696" s="468"/>
      <c r="U696" s="468"/>
      <c r="V696" s="468"/>
      <c r="W696" s="468"/>
      <c r="X696" s="468"/>
      <c r="Y696" s="468"/>
      <c r="Z696" s="468"/>
      <c r="AA696" s="468"/>
    </row>
    <row r="697" spans="10:27" x14ac:dyDescent="0.25">
      <c r="J697" s="468"/>
      <c r="K697" s="468"/>
      <c r="L697" s="468"/>
      <c r="M697" s="468"/>
      <c r="N697" s="468"/>
      <c r="O697" s="468"/>
      <c r="P697" s="468"/>
      <c r="Q697" s="468"/>
      <c r="R697" s="468"/>
      <c r="S697" s="468"/>
      <c r="T697" s="468"/>
      <c r="U697" s="468"/>
      <c r="V697" s="468"/>
      <c r="W697" s="468"/>
      <c r="X697" s="468"/>
      <c r="Y697" s="468"/>
      <c r="Z697" s="468"/>
      <c r="AA697" s="468"/>
    </row>
    <row r="698" spans="10:27" x14ac:dyDescent="0.25">
      <c r="J698" s="468"/>
      <c r="K698" s="468"/>
      <c r="L698" s="468"/>
      <c r="M698" s="468"/>
      <c r="N698" s="468"/>
      <c r="O698" s="468"/>
      <c r="P698" s="468"/>
      <c r="Q698" s="468"/>
      <c r="R698" s="468"/>
      <c r="S698" s="468"/>
      <c r="T698" s="468"/>
      <c r="U698" s="468"/>
      <c r="V698" s="468"/>
      <c r="W698" s="468"/>
      <c r="X698" s="468"/>
      <c r="Y698" s="468"/>
      <c r="Z698" s="468"/>
      <c r="AA698" s="468"/>
    </row>
    <row r="699" spans="10:27" x14ac:dyDescent="0.25">
      <c r="J699" s="468"/>
      <c r="K699" s="468"/>
      <c r="L699" s="468"/>
      <c r="M699" s="468"/>
      <c r="N699" s="468"/>
      <c r="O699" s="468"/>
      <c r="P699" s="468"/>
      <c r="Q699" s="468"/>
      <c r="R699" s="468"/>
      <c r="S699" s="468"/>
      <c r="T699" s="468"/>
      <c r="U699" s="468"/>
      <c r="V699" s="468"/>
      <c r="W699" s="468"/>
      <c r="X699" s="468"/>
      <c r="Y699" s="468"/>
      <c r="Z699" s="468"/>
      <c r="AA699" s="468"/>
    </row>
    <row r="700" spans="10:27" x14ac:dyDescent="0.25">
      <c r="J700" s="468"/>
      <c r="K700" s="468"/>
      <c r="L700" s="468"/>
      <c r="M700" s="468"/>
      <c r="N700" s="468"/>
      <c r="O700" s="468"/>
      <c r="P700" s="468"/>
      <c r="Q700" s="468"/>
      <c r="R700" s="468"/>
      <c r="S700" s="468"/>
      <c r="T700" s="468"/>
      <c r="U700" s="468"/>
      <c r="V700" s="468"/>
      <c r="W700" s="468"/>
      <c r="X700" s="468"/>
      <c r="Y700" s="468"/>
      <c r="Z700" s="468"/>
      <c r="AA700" s="468"/>
    </row>
    <row r="701" spans="10:27" x14ac:dyDescent="0.25">
      <c r="J701" s="468"/>
      <c r="K701" s="468"/>
      <c r="L701" s="468"/>
      <c r="M701" s="468"/>
      <c r="N701" s="468"/>
      <c r="O701" s="468"/>
      <c r="P701" s="468"/>
      <c r="Q701" s="468"/>
      <c r="R701" s="468"/>
      <c r="S701" s="468"/>
      <c r="T701" s="468"/>
      <c r="U701" s="468"/>
      <c r="V701" s="468"/>
      <c r="W701" s="468"/>
      <c r="X701" s="468"/>
      <c r="Y701" s="468"/>
      <c r="Z701" s="468"/>
      <c r="AA701" s="468"/>
    </row>
    <row r="702" spans="10:27" x14ac:dyDescent="0.25">
      <c r="J702" s="468"/>
      <c r="K702" s="468"/>
      <c r="L702" s="468"/>
      <c r="M702" s="468"/>
      <c r="N702" s="468"/>
      <c r="O702" s="468"/>
      <c r="P702" s="468"/>
      <c r="Q702" s="468"/>
      <c r="R702" s="468"/>
      <c r="S702" s="468"/>
      <c r="T702" s="468"/>
      <c r="U702" s="468"/>
      <c r="V702" s="468"/>
      <c r="W702" s="468"/>
      <c r="X702" s="468"/>
      <c r="Y702" s="468"/>
      <c r="Z702" s="468"/>
      <c r="AA702" s="468"/>
    </row>
    <row r="703" spans="10:27" x14ac:dyDescent="0.25">
      <c r="J703" s="468"/>
      <c r="K703" s="468"/>
      <c r="L703" s="468"/>
      <c r="M703" s="468"/>
      <c r="N703" s="468"/>
      <c r="O703" s="468"/>
      <c r="P703" s="468"/>
      <c r="Q703" s="468"/>
      <c r="R703" s="468"/>
      <c r="S703" s="468"/>
      <c r="T703" s="468"/>
      <c r="U703" s="468"/>
      <c r="V703" s="468"/>
      <c r="W703" s="468"/>
      <c r="X703" s="468"/>
      <c r="Y703" s="468"/>
      <c r="Z703" s="468"/>
      <c r="AA703" s="468"/>
    </row>
    <row r="704" spans="10:27" x14ac:dyDescent="0.25">
      <c r="J704" s="468"/>
      <c r="K704" s="468"/>
      <c r="L704" s="468"/>
      <c r="M704" s="468"/>
      <c r="N704" s="468"/>
      <c r="O704" s="468"/>
      <c r="P704" s="468"/>
      <c r="Q704" s="468"/>
      <c r="R704" s="468"/>
      <c r="S704" s="468"/>
      <c r="T704" s="468"/>
      <c r="U704" s="468"/>
      <c r="V704" s="468"/>
      <c r="W704" s="468"/>
      <c r="X704" s="468"/>
      <c r="Y704" s="468"/>
      <c r="Z704" s="468"/>
      <c r="AA704" s="468"/>
    </row>
    <row r="705" spans="10:27" x14ac:dyDescent="0.25">
      <c r="J705" s="468"/>
      <c r="K705" s="468"/>
      <c r="L705" s="468"/>
      <c r="M705" s="468"/>
      <c r="N705" s="468"/>
      <c r="O705" s="468"/>
      <c r="P705" s="468"/>
      <c r="Q705" s="468"/>
      <c r="R705" s="468"/>
      <c r="S705" s="468"/>
      <c r="T705" s="468"/>
      <c r="U705" s="468"/>
      <c r="V705" s="468"/>
      <c r="W705" s="468"/>
      <c r="X705" s="468"/>
      <c r="Y705" s="468"/>
      <c r="Z705" s="468"/>
      <c r="AA705" s="468"/>
    </row>
    <row r="706" spans="10:27" x14ac:dyDescent="0.25">
      <c r="J706" s="468"/>
      <c r="K706" s="468"/>
      <c r="L706" s="468"/>
      <c r="M706" s="468"/>
      <c r="N706" s="468"/>
      <c r="O706" s="468"/>
      <c r="P706" s="468"/>
      <c r="Q706" s="468"/>
      <c r="R706" s="468"/>
      <c r="S706" s="468"/>
      <c r="T706" s="468"/>
      <c r="U706" s="468"/>
      <c r="V706" s="468"/>
      <c r="W706" s="468"/>
      <c r="X706" s="468"/>
      <c r="Y706" s="468"/>
      <c r="Z706" s="468"/>
      <c r="AA706" s="468"/>
    </row>
    <row r="707" spans="10:27" x14ac:dyDescent="0.25">
      <c r="J707" s="468"/>
      <c r="K707" s="468"/>
      <c r="L707" s="468"/>
      <c r="M707" s="468"/>
      <c r="N707" s="468"/>
      <c r="O707" s="468"/>
      <c r="P707" s="468"/>
      <c r="Q707" s="468"/>
      <c r="R707" s="468"/>
      <c r="S707" s="468"/>
      <c r="T707" s="468"/>
      <c r="U707" s="468"/>
      <c r="V707" s="468"/>
      <c r="W707" s="468"/>
      <c r="X707" s="468"/>
      <c r="Y707" s="468"/>
      <c r="Z707" s="468"/>
      <c r="AA707" s="468"/>
    </row>
    <row r="708" spans="10:27" x14ac:dyDescent="0.25">
      <c r="J708" s="468"/>
      <c r="K708" s="468"/>
      <c r="L708" s="468"/>
      <c r="M708" s="468"/>
      <c r="N708" s="468"/>
      <c r="O708" s="468"/>
      <c r="P708" s="468"/>
      <c r="Q708" s="468"/>
      <c r="R708" s="468"/>
      <c r="S708" s="468"/>
      <c r="T708" s="468"/>
      <c r="U708" s="468"/>
      <c r="V708" s="468"/>
      <c r="W708" s="468"/>
      <c r="X708" s="468"/>
      <c r="Y708" s="468"/>
      <c r="Z708" s="468"/>
      <c r="AA708" s="468"/>
    </row>
    <row r="709" spans="10:27" x14ac:dyDescent="0.25">
      <c r="J709" s="468"/>
      <c r="K709" s="468"/>
      <c r="L709" s="468"/>
      <c r="M709" s="468"/>
      <c r="N709" s="468"/>
      <c r="O709" s="468"/>
      <c r="P709" s="468"/>
      <c r="Q709" s="468"/>
      <c r="R709" s="468"/>
      <c r="S709" s="468"/>
      <c r="T709" s="468"/>
      <c r="U709" s="468"/>
      <c r="V709" s="468"/>
      <c r="W709" s="468"/>
      <c r="X709" s="468"/>
      <c r="Y709" s="468"/>
      <c r="Z709" s="468"/>
      <c r="AA709" s="468"/>
    </row>
    <row r="710" spans="10:27" x14ac:dyDescent="0.25">
      <c r="J710" s="468"/>
      <c r="K710" s="468"/>
      <c r="L710" s="468"/>
      <c r="M710" s="468"/>
      <c r="N710" s="468"/>
      <c r="O710" s="468"/>
      <c r="P710" s="468"/>
      <c r="Q710" s="468"/>
      <c r="R710" s="468"/>
      <c r="S710" s="468"/>
      <c r="T710" s="468"/>
      <c r="U710" s="468"/>
      <c r="V710" s="468"/>
      <c r="W710" s="468"/>
      <c r="X710" s="468"/>
      <c r="Y710" s="468"/>
      <c r="Z710" s="468"/>
      <c r="AA710" s="468"/>
    </row>
    <row r="711" spans="10:27" x14ac:dyDescent="0.25">
      <c r="J711" s="468"/>
      <c r="K711" s="468"/>
      <c r="L711" s="468"/>
      <c r="M711" s="468"/>
      <c r="N711" s="468"/>
      <c r="O711" s="468"/>
      <c r="P711" s="468"/>
      <c r="Q711" s="468"/>
      <c r="R711" s="468"/>
      <c r="S711" s="468"/>
      <c r="T711" s="468"/>
      <c r="U711" s="468"/>
      <c r="V711" s="468"/>
      <c r="W711" s="468"/>
      <c r="X711" s="468"/>
      <c r="Y711" s="468"/>
      <c r="Z711" s="468"/>
      <c r="AA711" s="468"/>
    </row>
    <row r="712" spans="10:27" x14ac:dyDescent="0.25">
      <c r="J712" s="468"/>
      <c r="K712" s="468"/>
      <c r="L712" s="468"/>
      <c r="M712" s="468"/>
      <c r="N712" s="468"/>
      <c r="O712" s="468"/>
      <c r="P712" s="468"/>
      <c r="Q712" s="468"/>
      <c r="R712" s="468"/>
      <c r="S712" s="468"/>
      <c r="T712" s="468"/>
      <c r="U712" s="468"/>
      <c r="V712" s="468"/>
      <c r="W712" s="468"/>
      <c r="X712" s="468"/>
      <c r="Y712" s="468"/>
      <c r="Z712" s="468"/>
      <c r="AA712" s="468"/>
    </row>
    <row r="713" spans="10:27" x14ac:dyDescent="0.25">
      <c r="J713" s="468"/>
      <c r="K713" s="468"/>
      <c r="L713" s="468"/>
      <c r="M713" s="468"/>
      <c r="N713" s="468"/>
      <c r="O713" s="468"/>
      <c r="P713" s="468"/>
      <c r="Q713" s="468"/>
      <c r="R713" s="468"/>
      <c r="S713" s="468"/>
      <c r="T713" s="468"/>
      <c r="U713" s="468"/>
      <c r="V713" s="468"/>
      <c r="W713" s="468"/>
      <c r="X713" s="468"/>
      <c r="Y713" s="468"/>
      <c r="Z713" s="468"/>
      <c r="AA713" s="468"/>
    </row>
    <row r="714" spans="10:27" x14ac:dyDescent="0.25">
      <c r="J714" s="468"/>
      <c r="K714" s="468"/>
      <c r="L714" s="468"/>
      <c r="M714" s="468"/>
      <c r="N714" s="468"/>
      <c r="O714" s="468"/>
      <c r="P714" s="468"/>
      <c r="Q714" s="468"/>
      <c r="R714" s="468"/>
      <c r="S714" s="468"/>
      <c r="T714" s="468"/>
      <c r="U714" s="468"/>
      <c r="V714" s="468"/>
      <c r="W714" s="468"/>
      <c r="X714" s="468"/>
      <c r="Y714" s="468"/>
      <c r="Z714" s="468"/>
      <c r="AA714" s="468"/>
    </row>
    <row r="715" spans="10:27" x14ac:dyDescent="0.25">
      <c r="J715" s="468"/>
      <c r="K715" s="468"/>
      <c r="L715" s="468"/>
      <c r="M715" s="468"/>
      <c r="N715" s="468"/>
      <c r="O715" s="468"/>
      <c r="P715" s="468"/>
      <c r="Q715" s="468"/>
      <c r="R715" s="468"/>
      <c r="S715" s="468"/>
      <c r="T715" s="468"/>
      <c r="U715" s="468"/>
      <c r="V715" s="468"/>
      <c r="W715" s="468"/>
      <c r="X715" s="468"/>
      <c r="Y715" s="468"/>
      <c r="Z715" s="468"/>
      <c r="AA715" s="468"/>
    </row>
    <row r="716" spans="10:27" x14ac:dyDescent="0.25">
      <c r="J716" s="468"/>
      <c r="K716" s="468"/>
      <c r="L716" s="468"/>
      <c r="M716" s="468"/>
      <c r="N716" s="468"/>
      <c r="O716" s="468"/>
      <c r="P716" s="468"/>
      <c r="Q716" s="468"/>
      <c r="R716" s="468"/>
      <c r="S716" s="468"/>
      <c r="T716" s="468"/>
      <c r="U716" s="468"/>
      <c r="V716" s="468"/>
      <c r="W716" s="468"/>
      <c r="X716" s="468"/>
      <c r="Y716" s="468"/>
      <c r="Z716" s="468"/>
      <c r="AA716" s="468"/>
    </row>
    <row r="717" spans="10:27" x14ac:dyDescent="0.25">
      <c r="J717" s="468"/>
      <c r="K717" s="468"/>
      <c r="L717" s="468"/>
      <c r="M717" s="468"/>
      <c r="N717" s="468"/>
      <c r="O717" s="468"/>
      <c r="P717" s="468"/>
      <c r="Q717" s="468"/>
      <c r="R717" s="468"/>
      <c r="S717" s="468"/>
      <c r="T717" s="468"/>
      <c r="U717" s="468"/>
      <c r="V717" s="468"/>
      <c r="W717" s="468"/>
      <c r="X717" s="468"/>
      <c r="Y717" s="468"/>
      <c r="Z717" s="468"/>
      <c r="AA717" s="468"/>
    </row>
    <row r="718" spans="10:27" x14ac:dyDescent="0.25">
      <c r="J718" s="468"/>
      <c r="K718" s="468"/>
      <c r="L718" s="468"/>
      <c r="M718" s="468"/>
      <c r="N718" s="468"/>
      <c r="O718" s="468"/>
      <c r="P718" s="468"/>
      <c r="Q718" s="468"/>
      <c r="R718" s="468"/>
      <c r="S718" s="468"/>
      <c r="T718" s="468"/>
      <c r="U718" s="468"/>
      <c r="V718" s="468"/>
      <c r="W718" s="468"/>
      <c r="X718" s="468"/>
      <c r="Y718" s="468"/>
      <c r="Z718" s="468"/>
      <c r="AA718" s="468"/>
    </row>
    <row r="719" spans="10:27" x14ac:dyDescent="0.25">
      <c r="J719" s="468"/>
      <c r="K719" s="468"/>
      <c r="L719" s="468"/>
      <c r="M719" s="468"/>
      <c r="N719" s="468"/>
      <c r="O719" s="468"/>
      <c r="P719" s="468"/>
      <c r="Q719" s="468"/>
      <c r="R719" s="468"/>
      <c r="S719" s="468"/>
      <c r="T719" s="468"/>
      <c r="U719" s="468"/>
      <c r="V719" s="468"/>
      <c r="W719" s="468"/>
      <c r="X719" s="468"/>
      <c r="Y719" s="468"/>
      <c r="Z719" s="468"/>
      <c r="AA719" s="468"/>
    </row>
    <row r="720" spans="10:27" x14ac:dyDescent="0.25">
      <c r="J720" s="468"/>
      <c r="K720" s="468"/>
      <c r="L720" s="468"/>
      <c r="M720" s="468"/>
      <c r="N720" s="468"/>
      <c r="O720" s="468"/>
      <c r="P720" s="468"/>
      <c r="Q720" s="468"/>
      <c r="R720" s="468"/>
      <c r="S720" s="468"/>
      <c r="T720" s="468"/>
      <c r="U720" s="468"/>
      <c r="V720" s="468"/>
      <c r="W720" s="468"/>
      <c r="X720" s="468"/>
      <c r="Y720" s="468"/>
      <c r="Z720" s="468"/>
      <c r="AA720" s="468"/>
    </row>
    <row r="721" spans="10:27" x14ac:dyDescent="0.25">
      <c r="J721" s="468"/>
      <c r="K721" s="468"/>
      <c r="L721" s="468"/>
      <c r="M721" s="468"/>
      <c r="N721" s="468"/>
      <c r="O721" s="468"/>
      <c r="P721" s="468"/>
      <c r="Q721" s="468"/>
      <c r="R721" s="468"/>
      <c r="S721" s="468"/>
      <c r="T721" s="468"/>
      <c r="U721" s="468"/>
      <c r="V721" s="468"/>
      <c r="W721" s="468"/>
      <c r="X721" s="468"/>
      <c r="Y721" s="468"/>
      <c r="Z721" s="468"/>
      <c r="AA721" s="468"/>
    </row>
    <row r="722" spans="10:27" x14ac:dyDescent="0.25">
      <c r="J722" s="468"/>
      <c r="K722" s="468"/>
      <c r="L722" s="468"/>
      <c r="M722" s="468"/>
      <c r="N722" s="468"/>
      <c r="O722" s="468"/>
      <c r="P722" s="468"/>
      <c r="Q722" s="468"/>
      <c r="R722" s="468"/>
      <c r="S722" s="468"/>
      <c r="T722" s="468"/>
      <c r="U722" s="468"/>
      <c r="V722" s="468"/>
      <c r="W722" s="468"/>
      <c r="X722" s="468"/>
      <c r="Y722" s="468"/>
      <c r="Z722" s="468"/>
      <c r="AA722" s="468"/>
    </row>
    <row r="723" spans="10:27" x14ac:dyDescent="0.25">
      <c r="J723" s="468"/>
      <c r="K723" s="468"/>
      <c r="L723" s="468"/>
      <c r="M723" s="468"/>
      <c r="N723" s="468"/>
      <c r="O723" s="468"/>
      <c r="P723" s="468"/>
      <c r="Q723" s="468"/>
      <c r="R723" s="468"/>
      <c r="S723" s="468"/>
      <c r="T723" s="468"/>
      <c r="U723" s="468"/>
      <c r="V723" s="468"/>
      <c r="W723" s="468"/>
      <c r="X723" s="468"/>
      <c r="Y723" s="468"/>
      <c r="Z723" s="468"/>
      <c r="AA723" s="468"/>
    </row>
    <row r="724" spans="10:27" x14ac:dyDescent="0.25">
      <c r="J724" s="468"/>
      <c r="K724" s="468"/>
      <c r="L724" s="468"/>
      <c r="M724" s="468"/>
      <c r="N724" s="468"/>
      <c r="O724" s="468"/>
      <c r="P724" s="468"/>
      <c r="Q724" s="468"/>
      <c r="R724" s="468"/>
      <c r="S724" s="468"/>
      <c r="T724" s="468"/>
      <c r="U724" s="468"/>
      <c r="V724" s="468"/>
      <c r="W724" s="468"/>
      <c r="X724" s="468"/>
      <c r="Y724" s="468"/>
      <c r="Z724" s="468"/>
      <c r="AA724" s="468"/>
    </row>
    <row r="725" spans="10:27" x14ac:dyDescent="0.25">
      <c r="J725" s="468"/>
      <c r="K725" s="468"/>
      <c r="L725" s="468"/>
      <c r="M725" s="468"/>
      <c r="N725" s="468"/>
      <c r="O725" s="468"/>
      <c r="P725" s="468"/>
      <c r="Q725" s="468"/>
      <c r="R725" s="468"/>
      <c r="S725" s="468"/>
      <c r="T725" s="468"/>
      <c r="U725" s="468"/>
      <c r="V725" s="468"/>
      <c r="W725" s="468"/>
      <c r="X725" s="468"/>
      <c r="Y725" s="468"/>
      <c r="Z725" s="468"/>
      <c r="AA725" s="468"/>
    </row>
  </sheetData>
  <sheetProtection password="EBC7" sheet="1" objects="1" scenarios="1"/>
  <dataConsolidate/>
  <mergeCells count="7">
    <mergeCell ref="C7:E7"/>
    <mergeCell ref="C6:E6"/>
    <mergeCell ref="W3:AA3"/>
    <mergeCell ref="W1:AA1"/>
    <mergeCell ref="A1:E1"/>
    <mergeCell ref="A3:E3"/>
    <mergeCell ref="A4:E4"/>
  </mergeCells>
  <phoneticPr fontId="6" type="noConversion"/>
  <dataValidations xWindow="547" yWindow="611" count="4">
    <dataValidation allowBlank="1" sqref="C19:E19 C17:E17 B30:D65536 E1 E3:E15 C1:D15 B1:B20 B22:E22 E23:E65536 B23:D27 A1:A1048576 F1:IV1048576"/>
    <dataValidation type="custom" allowBlank="1" showErrorMessage="1" errorTitle="INPUT ERROR" error="Enter only numbers greater than or equal to zero that include up to two decimal places." sqref="D28:D29">
      <formula1>IF(ISNUMBER(D28),IF(D28&gt;=0,IF(LEN(TRIM(MID(TEXT(D28,"##########.##########"),FIND(".",TEXT(D28,"##########.##########"))+1,10)))&gt;2,FALSE,TRUE),FALSE),FALSE)</formula1>
    </dataValidation>
    <dataValidation type="whole" operator="greaterThanOrEqual" allowBlank="1" showErrorMessage="1" errorTitle="INPUT ERROR" error="Enter only whole numbers greater than or equal to zero." sqref="B28:C29 B21">
      <formula1>0</formula1>
    </dataValidation>
    <dataValidation operator="greaterThanOrEqual" allowBlank="1" showErrorMessage="1" errorTitle="INPUT ERROR" error="Enter only whole numbers greater than or equal to zero." sqref="C16:E16 C18:E18 C20:E21"/>
  </dataValidations>
  <printOptions horizontalCentered="1" headings="1" gridLine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G27"/>
  <sheetViews>
    <sheetView showGridLines="0" zoomScaleNormal="100" workbookViewId="0">
      <selection activeCell="F54" sqref="F54"/>
    </sheetView>
  </sheetViews>
  <sheetFormatPr defaultColWidth="9.08984375" defaultRowHeight="12.5" x14ac:dyDescent="0.25"/>
  <cols>
    <col min="1" max="1" width="50.6328125" style="455" customWidth="1"/>
    <col min="2" max="4" width="15.6328125" style="455" customWidth="1"/>
    <col min="5" max="5" width="15.6328125" style="455" hidden="1" customWidth="1"/>
    <col min="6" max="6" width="9.08984375" style="455"/>
    <col min="7" max="7" width="12.36328125" style="455" customWidth="1"/>
    <col min="8" max="16384" width="9.08984375" style="455"/>
  </cols>
  <sheetData>
    <row r="1" spans="1:7" s="452" customFormat="1" ht="15.75" customHeight="1" x14ac:dyDescent="0.25">
      <c r="A1" s="776" t="s">
        <v>385</v>
      </c>
      <c r="B1" s="776"/>
      <c r="C1" s="776"/>
      <c r="D1" s="776"/>
      <c r="E1" s="776"/>
      <c r="G1" s="545"/>
    </row>
    <row r="2" spans="1:7" s="452" customFormat="1" ht="15.75" customHeight="1" x14ac:dyDescent="0.25">
      <c r="A2" s="26" t="str">
        <f>"RJM Version: " &amp; TEXT(STARTUP!E3,"0.0")</f>
        <v>RJM Version: 2.5</v>
      </c>
      <c r="B2" s="269"/>
      <c r="C2" s="391"/>
      <c r="D2" s="40"/>
      <c r="G2" s="546"/>
    </row>
    <row r="3" spans="1:7" s="452" customFormat="1" ht="15.75" customHeight="1" x14ac:dyDescent="0.25">
      <c r="A3" s="776">
        <v>3</v>
      </c>
      <c r="B3" s="776"/>
      <c r="C3" s="776"/>
      <c r="D3" s="776"/>
      <c r="E3" s="776"/>
    </row>
    <row r="4" spans="1:7" s="452" customFormat="1" ht="15.75" customHeight="1" x14ac:dyDescent="0.25">
      <c r="A4" s="764" t="str">
        <f>IF(A10=F5," ","* * PLEASE IMPORT WORKLOADS * *")</f>
        <v>* * PLEASE IMPORT WORKLOADS * *</v>
      </c>
      <c r="B4" s="764"/>
      <c r="C4" s="764"/>
      <c r="D4" s="764"/>
      <c r="E4" s="764"/>
      <c r="F4" s="547">
        <f>MATCH(STARTUP!B6,StateNameLIST,0) + 5</f>
        <v>59</v>
      </c>
    </row>
    <row r="5" spans="1:7" s="452" customFormat="1" ht="15.75" customHeight="1" x14ac:dyDescent="0.25">
      <c r="A5" s="324"/>
      <c r="B5" s="324"/>
      <c r="C5" s="324"/>
      <c r="D5" s="324"/>
      <c r="E5" s="324"/>
      <c r="F5" s="548" t="s">
        <v>1824</v>
      </c>
    </row>
    <row r="6" spans="1:7" s="452" customFormat="1" ht="15.75" customHeight="1" x14ac:dyDescent="0.25">
      <c r="A6" s="324"/>
      <c r="B6" s="549"/>
      <c r="C6" s="324"/>
      <c r="D6" s="324"/>
      <c r="E6" s="324"/>
      <c r="F6" s="547"/>
    </row>
    <row r="7" spans="1:7" s="452" customFormat="1" ht="15.75" customHeight="1" x14ac:dyDescent="0.25">
      <c r="A7" s="369" t="s">
        <v>2130</v>
      </c>
      <c r="B7" s="766"/>
      <c r="C7" s="766"/>
      <c r="D7" s="766"/>
      <c r="E7" s="766"/>
    </row>
    <row r="8" spans="1:7" s="452" customFormat="1" ht="15.75" customHeight="1" x14ac:dyDescent="0.25">
      <c r="A8" s="373" t="s">
        <v>2131</v>
      </c>
      <c r="B8" s="765">
        <v>42017.550451388888</v>
      </c>
      <c r="C8" s="765"/>
      <c r="D8" s="765"/>
      <c r="E8" s="765"/>
    </row>
    <row r="9" spans="1:7" s="452" customFormat="1" ht="15.75" customHeight="1" x14ac:dyDescent="0.25">
      <c r="A9" s="453"/>
      <c r="B9" s="453"/>
      <c r="C9" s="453"/>
      <c r="D9" s="453"/>
      <c r="E9" s="453"/>
    </row>
    <row r="10" spans="1:7" ht="15.75" customHeight="1" x14ac:dyDescent="0.25">
      <c r="A10" s="392" t="str">
        <f>'3'!Statename</f>
        <v>YOUR STATE</v>
      </c>
      <c r="B10" s="500" t="s">
        <v>1586</v>
      </c>
    </row>
    <row r="11" spans="1:7" ht="13" x14ac:dyDescent="0.25">
      <c r="B11" s="268" t="str">
        <f>'3'!BudgetFY</f>
        <v xml:space="preserve">FY  </v>
      </c>
      <c r="C11" s="395"/>
      <c r="D11" s="396"/>
    </row>
    <row r="12" spans="1:7" ht="13" thickBot="1" x14ac:dyDescent="0.3">
      <c r="B12" s="394"/>
      <c r="C12" s="395"/>
      <c r="D12" s="396"/>
    </row>
    <row r="13" spans="1:7" x14ac:dyDescent="0.25">
      <c r="B13" s="398" t="e">
        <f>'3'!PreviousFY</f>
        <v>#VALUE!</v>
      </c>
      <c r="C13" s="398" t="e">
        <f>'3'!CurrentFY</f>
        <v>#VALUE!</v>
      </c>
      <c r="D13" s="398" t="str">
        <f>'3'!NextFY</f>
        <v xml:space="preserve">FY  </v>
      </c>
      <c r="E13" s="398" t="e">
        <f>'3'!RequestFY</f>
        <v>#VALUE!</v>
      </c>
    </row>
    <row r="14" spans="1:7" x14ac:dyDescent="0.25">
      <c r="B14" s="456" t="s">
        <v>1904</v>
      </c>
      <c r="C14" s="456" t="s">
        <v>1905</v>
      </c>
      <c r="D14" s="456" t="s">
        <v>1906</v>
      </c>
      <c r="E14" s="550" t="s">
        <v>1907</v>
      </c>
    </row>
    <row r="15" spans="1:7" ht="13" thickBot="1" x14ac:dyDescent="0.3">
      <c r="B15" s="458" t="s">
        <v>1909</v>
      </c>
      <c r="C15" s="458" t="s">
        <v>1909</v>
      </c>
      <c r="D15" s="458" t="s">
        <v>1909</v>
      </c>
      <c r="E15" s="458" t="s">
        <v>1909</v>
      </c>
    </row>
    <row r="16" spans="1:7" ht="13" thickBot="1" x14ac:dyDescent="0.3">
      <c r="B16" s="460"/>
      <c r="C16" s="460"/>
      <c r="D16" s="460"/>
      <c r="E16" s="460"/>
    </row>
    <row r="17" spans="1:5" ht="13" thickBot="1" x14ac:dyDescent="0.3">
      <c r="A17" s="551" t="s">
        <v>386</v>
      </c>
      <c r="B17" s="552"/>
      <c r="C17" s="552"/>
      <c r="D17" s="552"/>
      <c r="E17" s="552"/>
    </row>
    <row r="18" spans="1:5" ht="13" thickBot="1" x14ac:dyDescent="0.3">
      <c r="A18" s="466" t="s">
        <v>1908</v>
      </c>
      <c r="B18" s="553"/>
      <c r="C18" s="553"/>
      <c r="D18" s="553"/>
      <c r="E18" s="553"/>
    </row>
    <row r="19" spans="1:5" ht="13" thickBot="1" x14ac:dyDescent="0.3">
      <c r="A19" s="464" t="s">
        <v>387</v>
      </c>
      <c r="B19" s="552"/>
      <c r="C19" s="552"/>
      <c r="D19" s="552"/>
      <c r="E19" s="552"/>
    </row>
    <row r="20" spans="1:5" ht="13" thickBot="1" x14ac:dyDescent="0.3">
      <c r="A20" s="466"/>
      <c r="B20" s="553"/>
      <c r="C20" s="553"/>
      <c r="D20" s="553"/>
      <c r="E20" s="553"/>
    </row>
    <row r="21" spans="1:5" ht="13" thickBot="1" x14ac:dyDescent="0.3">
      <c r="A21" s="464" t="s">
        <v>388</v>
      </c>
      <c r="B21" s="552"/>
      <c r="C21" s="552"/>
      <c r="D21" s="552"/>
      <c r="E21" s="552"/>
    </row>
    <row r="22" spans="1:5" ht="13" thickBot="1" x14ac:dyDescent="0.3">
      <c r="A22" s="466"/>
      <c r="B22" s="553"/>
      <c r="C22" s="553"/>
      <c r="D22" s="553"/>
      <c r="E22" s="553"/>
    </row>
    <row r="23" spans="1:5" ht="13" thickBot="1" x14ac:dyDescent="0.3">
      <c r="A23" s="464" t="s">
        <v>389</v>
      </c>
      <c r="B23" s="552"/>
      <c r="C23" s="552"/>
      <c r="D23" s="552"/>
      <c r="E23" s="552"/>
    </row>
    <row r="24" spans="1:5" ht="13" thickBot="1" x14ac:dyDescent="0.3">
      <c r="B24" s="553"/>
      <c r="C24" s="553"/>
      <c r="D24" s="553"/>
      <c r="E24" s="553"/>
    </row>
    <row r="25" spans="1:5" ht="13" thickBot="1" x14ac:dyDescent="0.3">
      <c r="A25" s="551" t="s">
        <v>390</v>
      </c>
      <c r="B25" s="552"/>
      <c r="C25" s="552"/>
      <c r="D25" s="552"/>
      <c r="E25" s="552"/>
    </row>
    <row r="26" spans="1:5" ht="13" thickBot="1" x14ac:dyDescent="0.3">
      <c r="B26" s="553"/>
      <c r="C26" s="553"/>
      <c r="D26" s="553"/>
      <c r="E26" s="553"/>
    </row>
    <row r="27" spans="1:5" ht="13" thickBot="1" x14ac:dyDescent="0.3">
      <c r="A27" s="551" t="s">
        <v>391</v>
      </c>
      <c r="B27" s="552"/>
      <c r="C27" s="552"/>
      <c r="D27" s="552"/>
      <c r="E27" s="552"/>
    </row>
  </sheetData>
  <sheetProtection password="EBC7" sheet="1" objects="1" scenarios="1"/>
  <mergeCells count="5">
    <mergeCell ref="A4:E4"/>
    <mergeCell ref="A1:E1"/>
    <mergeCell ref="A3:E3"/>
    <mergeCell ref="B8:E8"/>
    <mergeCell ref="B7:E7"/>
  </mergeCells>
  <phoneticPr fontId="6" type="noConversion"/>
  <dataValidations count="1">
    <dataValidation allowBlank="1" sqref="F1:IV1048576 E1 E3:E65536 A1:D104857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ImportWorkloads">
                <anchor moveWithCells="1" sizeWithCells="1">
                  <from>
                    <xdr:col>0</xdr:col>
                    <xdr:colOff>107950</xdr:colOff>
                    <xdr:row>2</xdr:row>
                    <xdr:rowOff>139700</xdr:rowOff>
                  </from>
                  <to>
                    <xdr:col>0</xdr:col>
                    <xdr:colOff>1524000</xdr:colOff>
                    <xdr:row>3</xdr:row>
                    <xdr:rowOff>196850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32"/>
  <sheetViews>
    <sheetView showGridLines="0" workbookViewId="0">
      <pane ySplit="10" topLeftCell="A11" activePane="bottomLeft" state="frozen"/>
      <selection sqref="A1:C1"/>
      <selection pane="bottomLeft" activeCell="H23" sqref="H23"/>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236</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1711</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DATA!B58</f>
        <v>0</v>
      </c>
      <c r="C12" s="565"/>
      <c r="D12" s="566"/>
      <c r="E12" s="567"/>
    </row>
    <row r="13" spans="1:8" x14ac:dyDescent="0.25">
      <c r="A13" s="481"/>
      <c r="B13" s="568"/>
      <c r="C13" s="569"/>
      <c r="D13" s="568"/>
      <c r="E13" s="568"/>
    </row>
    <row r="14" spans="1:8" x14ac:dyDescent="0.25">
      <c r="A14" s="563" t="s">
        <v>12</v>
      </c>
      <c r="B14" s="570">
        <f>'3'!B17</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334" t="s">
        <v>392</v>
      </c>
      <c r="B19" s="713"/>
      <c r="C19" s="719">
        <f>B19*1.03</f>
        <v>0</v>
      </c>
      <c r="D19" s="719">
        <f>C19*1.03</f>
        <v>0</v>
      </c>
      <c r="E19" s="225"/>
    </row>
    <row r="20" spans="1:6" x14ac:dyDescent="0.25">
      <c r="A20" s="563" t="s">
        <v>393</v>
      </c>
      <c r="B20" s="576" t="e">
        <f ca="1">'1-IC'!B$42</f>
        <v>#VALUE!</v>
      </c>
      <c r="C20" s="576" t="e">
        <f ca="1">'1-IC'!C$42</f>
        <v>#VALUE!</v>
      </c>
      <c r="D20" s="576" t="e">
        <f ca="1">'1-IC'!D$42</f>
        <v>#VALUE!</v>
      </c>
      <c r="E20" s="576" t="e">
        <f ca="1">'1-IC'!E$42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'3'!B17</f>
        <v>0</v>
      </c>
      <c r="C22" s="578">
        <f>'3'!C17</f>
        <v>0</v>
      </c>
      <c r="D22" s="578">
        <f>'3'!D17</f>
        <v>0</v>
      </c>
      <c r="E22" s="578">
        <f>'3'!E17</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F1:IV1048576 E1 E3:E18 B27:B65536 C20:E65536 A1:A1048576 B20:B25 B1:D18"/>
    <dataValidation type="whole" operator="greaterThanOrEqual" allowBlank="1" showErrorMessage="1" errorTitle="INPUT ERROR" error="Enter only whole numbers greater than or equal to zero." sqref="B26 B19 C19 D19 E19">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fitToPage="1"/>
  </sheetPr>
  <dimension ref="A1:F62"/>
  <sheetViews>
    <sheetView showGridLines="0" topLeftCell="A16" zoomScaleNormal="100" workbookViewId="0">
      <selection activeCell="I56" sqref="I56"/>
    </sheetView>
  </sheetViews>
  <sheetFormatPr defaultColWidth="9.08984375" defaultRowHeight="12.5" x14ac:dyDescent="0.25"/>
  <cols>
    <col min="1" max="1" width="36" style="339" bestFit="1" customWidth="1"/>
    <col min="2" max="2" width="4.6328125" style="339" customWidth="1"/>
    <col min="3" max="6" width="13.6328125" style="339" customWidth="1"/>
    <col min="7" max="16384" width="9.08984375" style="339"/>
  </cols>
  <sheetData>
    <row r="1" spans="1:6" ht="15.5" x14ac:dyDescent="0.35">
      <c r="A1" s="760" t="s">
        <v>1690</v>
      </c>
      <c r="B1" s="760"/>
      <c r="C1" s="760"/>
      <c r="D1" s="760"/>
      <c r="E1" s="760"/>
      <c r="F1" s="760"/>
    </row>
    <row r="2" spans="1:6" ht="13" x14ac:dyDescent="0.3">
      <c r="A2" s="26" t="str">
        <f>"RJM Version: " &amp; TEXT(STARTUP!E3,"0.0")</f>
        <v>RJM Version: 2.5</v>
      </c>
      <c r="B2" s="27"/>
      <c r="C2" s="28" t="s">
        <v>1173</v>
      </c>
      <c r="D2" s="29"/>
      <c r="E2" s="29"/>
      <c r="F2" s="40"/>
    </row>
    <row r="3" spans="1:6" ht="15.5" x14ac:dyDescent="0.35">
      <c r="A3" s="760" t="str">
        <f>STATENAME</f>
        <v>YOUR STATE</v>
      </c>
      <c r="B3" s="760"/>
      <c r="C3" s="760"/>
      <c r="D3" s="760"/>
      <c r="E3" s="760"/>
      <c r="F3" s="760"/>
    </row>
    <row r="4" spans="1:6" ht="12" customHeight="1" x14ac:dyDescent="0.35">
      <c r="A4" s="760"/>
      <c r="B4" s="760"/>
      <c r="C4" s="760"/>
      <c r="D4" s="760"/>
      <c r="E4" s="760"/>
      <c r="F4" s="760"/>
    </row>
    <row r="5" spans="1:6" ht="15.5" x14ac:dyDescent="0.35">
      <c r="A5" s="762" t="e">
        <f>PREVIOUSFY</f>
        <v>#VALUE!</v>
      </c>
      <c r="B5" s="762"/>
      <c r="C5" s="762"/>
      <c r="D5" s="762"/>
      <c r="E5" s="762"/>
      <c r="F5" s="762"/>
    </row>
    <row r="6" spans="1:6" x14ac:dyDescent="0.25">
      <c r="A6" s="30" t="s">
        <v>1691</v>
      </c>
      <c r="B6" s="31"/>
      <c r="C6" s="31" t="s">
        <v>1692</v>
      </c>
      <c r="D6" s="31" t="s">
        <v>1693</v>
      </c>
      <c r="E6" s="32"/>
      <c r="F6" s="33"/>
    </row>
    <row r="7" spans="1:6" x14ac:dyDescent="0.25">
      <c r="A7" s="34" t="s">
        <v>1696</v>
      </c>
      <c r="B7" s="35" t="s">
        <v>1697</v>
      </c>
      <c r="C7" s="35" t="s">
        <v>1698</v>
      </c>
      <c r="D7" s="35" t="s">
        <v>1699</v>
      </c>
      <c r="E7" s="36" t="s">
        <v>1694</v>
      </c>
      <c r="F7" s="35" t="s">
        <v>1695</v>
      </c>
    </row>
    <row r="8" spans="1:6" ht="13" x14ac:dyDescent="0.3">
      <c r="A8" s="91" t="s">
        <v>1700</v>
      </c>
      <c r="B8" s="37"/>
      <c r="C8" s="38"/>
      <c r="D8" s="38"/>
      <c r="E8" s="38"/>
      <c r="F8" s="38"/>
    </row>
    <row r="9" spans="1:6" x14ac:dyDescent="0.25">
      <c r="A9" s="39" t="s">
        <v>1701</v>
      </c>
      <c r="B9" s="39">
        <v>210</v>
      </c>
      <c r="C9" s="363"/>
      <c r="D9" s="363"/>
      <c r="E9" s="363"/>
      <c r="F9" s="340">
        <f t="shared" ref="F9:F18" si="0">SUM(C9:E9)</f>
        <v>0</v>
      </c>
    </row>
    <row r="10" spans="1:6" x14ac:dyDescent="0.25">
      <c r="A10" s="39" t="s">
        <v>1191</v>
      </c>
      <c r="B10" s="39">
        <v>213</v>
      </c>
      <c r="C10" s="363"/>
      <c r="D10" s="363"/>
      <c r="E10" s="363"/>
      <c r="F10" s="340">
        <f t="shared" si="0"/>
        <v>0</v>
      </c>
    </row>
    <row r="11" spans="1:6" x14ac:dyDescent="0.25">
      <c r="A11" s="355"/>
      <c r="B11" s="355"/>
      <c r="C11" s="363"/>
      <c r="D11" s="363"/>
      <c r="E11" s="363"/>
      <c r="F11" s="340">
        <f t="shared" si="0"/>
        <v>0</v>
      </c>
    </row>
    <row r="12" spans="1:6" x14ac:dyDescent="0.25">
      <c r="A12" s="355"/>
      <c r="B12" s="355"/>
      <c r="C12" s="363"/>
      <c r="D12" s="363"/>
      <c r="E12" s="363"/>
      <c r="F12" s="340">
        <f t="shared" si="0"/>
        <v>0</v>
      </c>
    </row>
    <row r="13" spans="1:6" x14ac:dyDescent="0.25">
      <c r="A13" s="355"/>
      <c r="B13" s="355"/>
      <c r="C13" s="363"/>
      <c r="D13" s="363"/>
      <c r="E13" s="363"/>
      <c r="F13" s="340">
        <f t="shared" si="0"/>
        <v>0</v>
      </c>
    </row>
    <row r="14" spans="1:6" x14ac:dyDescent="0.25">
      <c r="A14" s="355"/>
      <c r="B14" s="355"/>
      <c r="C14" s="363"/>
      <c r="D14" s="363"/>
      <c r="E14" s="363"/>
      <c r="F14" s="340">
        <f t="shared" si="0"/>
        <v>0</v>
      </c>
    </row>
    <row r="15" spans="1:6" x14ac:dyDescent="0.25">
      <c r="A15" s="355"/>
      <c r="B15" s="355"/>
      <c r="C15" s="363"/>
      <c r="D15" s="363"/>
      <c r="E15" s="363"/>
      <c r="F15" s="340">
        <f t="shared" si="0"/>
        <v>0</v>
      </c>
    </row>
    <row r="16" spans="1:6" x14ac:dyDescent="0.25">
      <c r="A16" s="355"/>
      <c r="B16" s="355"/>
      <c r="C16" s="363"/>
      <c r="D16" s="363"/>
      <c r="E16" s="363"/>
      <c r="F16" s="340">
        <f t="shared" si="0"/>
        <v>0</v>
      </c>
    </row>
    <row r="17" spans="1:6" x14ac:dyDescent="0.25">
      <c r="A17" s="355"/>
      <c r="B17" s="355"/>
      <c r="C17" s="363"/>
      <c r="D17" s="363"/>
      <c r="E17" s="363"/>
      <c r="F17" s="340">
        <f t="shared" si="0"/>
        <v>0</v>
      </c>
    </row>
    <row r="18" spans="1:6" x14ac:dyDescent="0.25">
      <c r="A18" s="355"/>
      <c r="B18" s="356"/>
      <c r="C18" s="363"/>
      <c r="D18" s="363"/>
      <c r="E18" s="363"/>
      <c r="F18" s="341">
        <f t="shared" si="0"/>
        <v>0</v>
      </c>
    </row>
    <row r="19" spans="1:6" x14ac:dyDescent="0.25">
      <c r="A19" s="342" t="s">
        <v>1702</v>
      </c>
      <c r="B19" s="355"/>
      <c r="C19" s="343"/>
      <c r="D19" s="344"/>
      <c r="E19" s="363"/>
      <c r="F19" s="340">
        <f>SUM(E19:E19)</f>
        <v>0</v>
      </c>
    </row>
    <row r="20" spans="1:6" ht="13" x14ac:dyDescent="0.3">
      <c r="A20" s="345" t="s">
        <v>1703</v>
      </c>
      <c r="B20" s="38"/>
      <c r="C20" s="38"/>
      <c r="D20" s="38"/>
      <c r="E20" s="38"/>
      <c r="F20" s="38"/>
    </row>
    <row r="21" spans="1:6" x14ac:dyDescent="0.25">
      <c r="A21" s="39" t="s">
        <v>1704</v>
      </c>
      <c r="B21" s="357"/>
      <c r="C21" s="358"/>
      <c r="D21" s="358"/>
      <c r="E21" s="358"/>
      <c r="F21" s="340">
        <f t="shared" ref="F21:F28" si="1">SUM(C21:E21)</f>
        <v>0</v>
      </c>
    </row>
    <row r="22" spans="1:6" x14ac:dyDescent="0.25">
      <c r="A22" s="39" t="s">
        <v>1705</v>
      </c>
      <c r="B22" s="357"/>
      <c r="C22" s="358"/>
      <c r="D22" s="358"/>
      <c r="E22" s="358"/>
      <c r="F22" s="340">
        <f t="shared" si="1"/>
        <v>0</v>
      </c>
    </row>
    <row r="23" spans="1:6" x14ac:dyDescent="0.25">
      <c r="A23" s="39" t="s">
        <v>1162</v>
      </c>
      <c r="B23" s="357"/>
      <c r="C23" s="358"/>
      <c r="D23" s="358"/>
      <c r="E23" s="358"/>
      <c r="F23" s="340">
        <f t="shared" si="1"/>
        <v>0</v>
      </c>
    </row>
    <row r="24" spans="1:6" x14ac:dyDescent="0.25">
      <c r="A24" s="346" t="s">
        <v>1176</v>
      </c>
      <c r="B24" s="357"/>
      <c r="C24" s="358"/>
      <c r="D24" s="358"/>
      <c r="E24" s="358"/>
      <c r="F24" s="340">
        <f t="shared" si="1"/>
        <v>0</v>
      </c>
    </row>
    <row r="25" spans="1:6" x14ac:dyDescent="0.25">
      <c r="A25" s="355"/>
      <c r="B25" s="359"/>
      <c r="C25" s="358"/>
      <c r="D25" s="358"/>
      <c r="E25" s="358"/>
      <c r="F25" s="340">
        <f t="shared" si="1"/>
        <v>0</v>
      </c>
    </row>
    <row r="26" spans="1:6" x14ac:dyDescent="0.25">
      <c r="A26" s="355"/>
      <c r="B26" s="359"/>
      <c r="C26" s="358"/>
      <c r="D26" s="358"/>
      <c r="E26" s="358"/>
      <c r="F26" s="340">
        <f t="shared" si="1"/>
        <v>0</v>
      </c>
    </row>
    <row r="27" spans="1:6" x14ac:dyDescent="0.25">
      <c r="A27" s="355"/>
      <c r="B27" s="359"/>
      <c r="C27" s="358"/>
      <c r="D27" s="358"/>
      <c r="E27" s="358"/>
      <c r="F27" s="340">
        <f t="shared" si="1"/>
        <v>0</v>
      </c>
    </row>
    <row r="28" spans="1:6" x14ac:dyDescent="0.25">
      <c r="A28" s="355"/>
      <c r="B28" s="359"/>
      <c r="C28" s="358"/>
      <c r="D28" s="358"/>
      <c r="E28" s="358"/>
      <c r="F28" s="340">
        <f t="shared" si="1"/>
        <v>0</v>
      </c>
    </row>
    <row r="29" spans="1:6" ht="13" x14ac:dyDescent="0.3">
      <c r="A29" s="347" t="s">
        <v>7</v>
      </c>
      <c r="B29" s="348"/>
      <c r="C29" s="349">
        <f>SUM(C9:C28)</f>
        <v>0</v>
      </c>
      <c r="D29" s="350">
        <f>SUM(D9:D28)</f>
        <v>0</v>
      </c>
      <c r="E29" s="350">
        <f>SUM(E9:E28)</f>
        <v>0</v>
      </c>
      <c r="F29" s="350">
        <f>SUM(F9:F28)</f>
        <v>0</v>
      </c>
    </row>
    <row r="30" spans="1:6" x14ac:dyDescent="0.25">
      <c r="C30" s="351"/>
      <c r="D30" s="351"/>
      <c r="E30" s="351"/>
      <c r="F30" s="351"/>
    </row>
    <row r="31" spans="1:6" ht="13" x14ac:dyDescent="0.3">
      <c r="A31" s="761" t="s">
        <v>1163</v>
      </c>
      <c r="B31" s="761"/>
      <c r="C31" s="761"/>
      <c r="D31" s="761"/>
      <c r="E31" s="761"/>
      <c r="F31" s="761"/>
    </row>
    <row r="32" spans="1:6" x14ac:dyDescent="0.25">
      <c r="A32" s="39" t="s">
        <v>1164</v>
      </c>
      <c r="B32" s="360"/>
      <c r="C32" s="357"/>
      <c r="D32" s="357"/>
      <c r="E32" s="364"/>
      <c r="F32" s="340">
        <f t="shared" ref="F32:F47" si="2">SUM(C32:E32)</f>
        <v>0</v>
      </c>
    </row>
    <row r="33" spans="1:6" x14ac:dyDescent="0.25">
      <c r="A33" s="39" t="s">
        <v>1165</v>
      </c>
      <c r="B33" s="360"/>
      <c r="C33" s="357"/>
      <c r="D33" s="357"/>
      <c r="E33" s="364"/>
      <c r="F33" s="340">
        <f t="shared" si="2"/>
        <v>0</v>
      </c>
    </row>
    <row r="34" spans="1:6" x14ac:dyDescent="0.25">
      <c r="A34" s="39" t="s">
        <v>1166</v>
      </c>
      <c r="B34" s="360"/>
      <c r="C34" s="357"/>
      <c r="D34" s="357"/>
      <c r="E34" s="364"/>
      <c r="F34" s="340">
        <f t="shared" si="2"/>
        <v>0</v>
      </c>
    </row>
    <row r="35" spans="1:6" x14ac:dyDescent="0.25">
      <c r="A35" s="39" t="s">
        <v>1167</v>
      </c>
      <c r="B35" s="360"/>
      <c r="C35" s="357"/>
      <c r="D35" s="357"/>
      <c r="E35" s="364"/>
      <c r="F35" s="340">
        <f t="shared" si="2"/>
        <v>0</v>
      </c>
    </row>
    <row r="36" spans="1:6" x14ac:dyDescent="0.25">
      <c r="A36" s="39" t="s">
        <v>1168</v>
      </c>
      <c r="B36" s="360"/>
      <c r="C36" s="359"/>
      <c r="D36" s="359"/>
      <c r="E36" s="364"/>
      <c r="F36" s="340">
        <f t="shared" si="2"/>
        <v>0</v>
      </c>
    </row>
    <row r="37" spans="1:6" x14ac:dyDescent="0.25">
      <c r="A37" s="39" t="s">
        <v>1169</v>
      </c>
      <c r="B37" s="361"/>
      <c r="C37" s="705"/>
      <c r="D37" s="706"/>
      <c r="E37" s="702"/>
      <c r="F37" s="340">
        <f t="shared" si="2"/>
        <v>0</v>
      </c>
    </row>
    <row r="38" spans="1:6" x14ac:dyDescent="0.25">
      <c r="A38" s="342" t="s">
        <v>1170</v>
      </c>
      <c r="B38" s="361"/>
      <c r="C38" s="708"/>
      <c r="D38" s="707"/>
      <c r="E38" s="703"/>
      <c r="F38" s="340">
        <f>SUM(E38:E38)</f>
        <v>0</v>
      </c>
    </row>
    <row r="39" spans="1:6" x14ac:dyDescent="0.25">
      <c r="A39" s="355"/>
      <c r="B39" s="361"/>
      <c r="C39" s="704"/>
      <c r="D39" s="704"/>
      <c r="E39" s="357"/>
      <c r="F39" s="340">
        <f>SUM(C39:E39)</f>
        <v>0</v>
      </c>
    </row>
    <row r="40" spans="1:6" x14ac:dyDescent="0.25">
      <c r="A40" s="355"/>
      <c r="B40" s="361"/>
      <c r="C40" s="357"/>
      <c r="D40" s="357"/>
      <c r="E40" s="364"/>
      <c r="F40" s="340">
        <f t="shared" si="2"/>
        <v>0</v>
      </c>
    </row>
    <row r="41" spans="1:6" x14ac:dyDescent="0.25">
      <c r="A41" s="355"/>
      <c r="B41" s="360"/>
      <c r="C41" s="357"/>
      <c r="D41" s="357"/>
      <c r="E41" s="364"/>
      <c r="F41" s="340">
        <f t="shared" si="2"/>
        <v>0</v>
      </c>
    </row>
    <row r="42" spans="1:6" x14ac:dyDescent="0.25">
      <c r="A42" s="355"/>
      <c r="B42" s="360"/>
      <c r="C42" s="357"/>
      <c r="D42" s="357"/>
      <c r="E42" s="364"/>
      <c r="F42" s="340">
        <f t="shared" si="2"/>
        <v>0</v>
      </c>
    </row>
    <row r="43" spans="1:6" x14ac:dyDescent="0.25">
      <c r="A43" s="355"/>
      <c r="B43" s="360"/>
      <c r="C43" s="357"/>
      <c r="D43" s="357"/>
      <c r="E43" s="364"/>
      <c r="F43" s="340">
        <f t="shared" si="2"/>
        <v>0</v>
      </c>
    </row>
    <row r="44" spans="1:6" x14ac:dyDescent="0.25">
      <c r="A44" s="355"/>
      <c r="B44" s="360"/>
      <c r="C44" s="357"/>
      <c r="D44" s="357"/>
      <c r="E44" s="364"/>
      <c r="F44" s="340">
        <f t="shared" si="2"/>
        <v>0</v>
      </c>
    </row>
    <row r="45" spans="1:6" x14ac:dyDescent="0.25">
      <c r="A45" s="355"/>
      <c r="B45" s="360"/>
      <c r="C45" s="357"/>
      <c r="D45" s="357"/>
      <c r="E45" s="364"/>
      <c r="F45" s="340">
        <f t="shared" si="2"/>
        <v>0</v>
      </c>
    </row>
    <row r="46" spans="1:6" x14ac:dyDescent="0.25">
      <c r="A46" s="355"/>
      <c r="B46" s="360"/>
      <c r="C46" s="357"/>
      <c r="D46" s="357"/>
      <c r="E46" s="364"/>
      <c r="F46" s="340">
        <f t="shared" si="2"/>
        <v>0</v>
      </c>
    </row>
    <row r="47" spans="1:6" x14ac:dyDescent="0.25">
      <c r="A47" s="355"/>
      <c r="B47" s="362"/>
      <c r="C47" s="357"/>
      <c r="D47" s="357"/>
      <c r="E47" s="364"/>
      <c r="F47" s="340">
        <f t="shared" si="2"/>
        <v>0</v>
      </c>
    </row>
    <row r="48" spans="1:6" ht="13" x14ac:dyDescent="0.3">
      <c r="A48" s="353" t="s">
        <v>1171</v>
      </c>
      <c r="B48" s="354"/>
      <c r="C48" s="349">
        <f>SUM(C32:C47)</f>
        <v>0</v>
      </c>
      <c r="D48" s="350">
        <f>SUM(D32:D47)</f>
        <v>0</v>
      </c>
      <c r="E48" s="350">
        <f>SUM(E32:E47)</f>
        <v>0</v>
      </c>
      <c r="F48" s="350">
        <f>SUM(F32:F47)</f>
        <v>0</v>
      </c>
    </row>
    <row r="49" spans="1:6" x14ac:dyDescent="0.25">
      <c r="C49" s="351"/>
      <c r="D49" s="351"/>
      <c r="E49" s="351"/>
      <c r="F49" s="351"/>
    </row>
    <row r="50" spans="1:6" ht="13" x14ac:dyDescent="0.3">
      <c r="A50" s="353" t="s">
        <v>1172</v>
      </c>
      <c r="B50" s="348"/>
      <c r="C50" s="349">
        <f>C29-C48</f>
        <v>0</v>
      </c>
      <c r="D50" s="350">
        <f>D29-D48</f>
        <v>0</v>
      </c>
      <c r="E50" s="350">
        <f>E29-E48</f>
        <v>0</v>
      </c>
      <c r="F50" s="350">
        <f>F29-F48</f>
        <v>0</v>
      </c>
    </row>
    <row r="51" spans="1:6" x14ac:dyDescent="0.25">
      <c r="C51" s="351"/>
      <c r="D51" s="351"/>
      <c r="E51" s="351"/>
      <c r="F51" s="351"/>
    </row>
    <row r="52" spans="1:6" x14ac:dyDescent="0.25">
      <c r="C52" s="351"/>
      <c r="D52" s="351"/>
      <c r="E52" s="351"/>
      <c r="F52" s="351"/>
    </row>
    <row r="53" spans="1:6" x14ac:dyDescent="0.25">
      <c r="C53" s="351"/>
      <c r="D53" s="351"/>
      <c r="E53" s="351"/>
      <c r="F53" s="351"/>
    </row>
    <row r="54" spans="1:6" x14ac:dyDescent="0.25">
      <c r="C54" s="351"/>
      <c r="D54" s="351"/>
      <c r="E54" s="351"/>
      <c r="F54" s="351"/>
    </row>
    <row r="55" spans="1:6" x14ac:dyDescent="0.25">
      <c r="C55" s="351"/>
      <c r="D55" s="351"/>
      <c r="E55" s="351"/>
      <c r="F55" s="351"/>
    </row>
    <row r="56" spans="1:6" x14ac:dyDescent="0.25">
      <c r="C56" s="351"/>
      <c r="D56" s="351"/>
      <c r="E56" s="351"/>
      <c r="F56" s="351"/>
    </row>
    <row r="57" spans="1:6" x14ac:dyDescent="0.25">
      <c r="C57" s="351"/>
      <c r="D57" s="351"/>
      <c r="E57" s="351"/>
      <c r="F57" s="351"/>
    </row>
    <row r="58" spans="1:6" x14ac:dyDescent="0.25">
      <c r="C58" s="351"/>
      <c r="D58" s="351"/>
      <c r="E58" s="351"/>
      <c r="F58" s="351"/>
    </row>
    <row r="59" spans="1:6" x14ac:dyDescent="0.25">
      <c r="C59" s="351"/>
      <c r="D59" s="351"/>
      <c r="E59" s="351"/>
      <c r="F59" s="351"/>
    </row>
    <row r="60" spans="1:6" x14ac:dyDescent="0.25">
      <c r="C60" s="351"/>
      <c r="D60" s="351"/>
      <c r="E60" s="351"/>
      <c r="F60" s="351"/>
    </row>
    <row r="61" spans="1:6" x14ac:dyDescent="0.25">
      <c r="C61" s="351"/>
      <c r="D61" s="351"/>
      <c r="E61" s="351"/>
      <c r="F61" s="351"/>
    </row>
    <row r="62" spans="1:6" x14ac:dyDescent="0.25">
      <c r="C62" s="351"/>
      <c r="D62" s="351"/>
      <c r="E62" s="351"/>
      <c r="F62" s="351"/>
    </row>
  </sheetData>
  <sheetProtection password="EBC7" sheet="1" objects="1" scenarios="1"/>
  <mergeCells count="5">
    <mergeCell ref="A1:F1"/>
    <mergeCell ref="A31:F31"/>
    <mergeCell ref="A3:F3"/>
    <mergeCell ref="A4:F4"/>
    <mergeCell ref="A5:F5"/>
  </mergeCells>
  <phoneticPr fontId="6" type="noConversion"/>
  <dataValidations count="2">
    <dataValidation allowBlank="1" sqref="E20 C1:E8 C37:D39 C19:D20 C29:E31 F1:IV1048576 C48:E65535 A1:B1048576"/>
    <dataValidation allowBlank="1" showInputMessage="1" showErrorMessage="1" errorTitle="INPUT ERROR" error="Enter only whole numbers greater than or equal to zero." sqref="C9:E18 E19 C21:E28 C40:E47 E32:E39 C32:D36"/>
  </dataValidations>
  <printOptions headings="1"/>
  <pageMargins left="0.75" right="0.75" top="1" bottom="1" header="0.5" footer="0.5"/>
  <pageSetup scale="91" orientation="portrait" horizontalDpi="300" verticalDpi="300" r:id="rId1"/>
  <headerFooter alignWithMargins="0">
    <oddFooter>&amp;COMB Approval No. 1205-0430  Expires 3/31/2019
ACCT SUM</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H32"/>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239</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1712</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DATA!B59</f>
        <v>0</v>
      </c>
      <c r="C12" s="565"/>
      <c r="D12" s="566"/>
      <c r="E12" s="567"/>
    </row>
    <row r="13" spans="1:8" x14ac:dyDescent="0.25">
      <c r="A13" s="481"/>
      <c r="B13" s="568"/>
      <c r="C13" s="569"/>
      <c r="D13" s="568"/>
      <c r="E13" s="568"/>
    </row>
    <row r="14" spans="1:8" x14ac:dyDescent="0.25">
      <c r="A14" s="563" t="s">
        <v>12</v>
      </c>
      <c r="B14" s="570">
        <f>'3'!B19</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600" t="s">
        <v>392</v>
      </c>
      <c r="B19" s="713"/>
      <c r="C19" s="719">
        <f>B19*1.03</f>
        <v>0</v>
      </c>
      <c r="D19" s="719">
        <f>C19*1.03</f>
        <v>0</v>
      </c>
      <c r="E19" s="225"/>
    </row>
    <row r="20" spans="1:6" x14ac:dyDescent="0.25">
      <c r="A20" s="563" t="s">
        <v>393</v>
      </c>
      <c r="B20" s="576" t="e">
        <f ca="1">'1-WK'!B$42</f>
        <v>#VALUE!</v>
      </c>
      <c r="C20" s="576" t="e">
        <f ca="1">'1-WK'!C$42</f>
        <v>#VALUE!</v>
      </c>
      <c r="D20" s="576" t="e">
        <f ca="1">'1-WK'!D$42</f>
        <v>#VALUE!</v>
      </c>
      <c r="E20" s="576" t="e">
        <f ca="1">'1-WK'!E$42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'3'!B19</f>
        <v>0</v>
      </c>
      <c r="C22" s="578">
        <f>'3'!C19</f>
        <v>0</v>
      </c>
      <c r="D22" s="578">
        <f>'3'!D19</f>
        <v>0</v>
      </c>
      <c r="E22" s="578">
        <f>'3'!E19</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A1:A1048576 B27:B65536 F1:IV1048576 B20:B25 C20:E65536 E1 E3:E18 B1:D18"/>
    <dataValidation type="whole" operator="greaterThanOrEqual" allowBlank="1" showErrorMessage="1" errorTitle="INPUT ERROR" error="Enter only whole numbers greater than or equal to zero." sqref="B19:E19 B26">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H32"/>
  <sheetViews>
    <sheetView showGridLines="0" workbookViewId="0">
      <pane ySplit="10" topLeftCell="A11" activePane="bottomLeft" state="frozen"/>
      <selection sqref="A1:E1"/>
      <selection pane="bottomLeft" sqref="A1:E1"/>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244</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1713</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DATA!B60</f>
        <v>0</v>
      </c>
      <c r="C12" s="565"/>
      <c r="D12" s="566"/>
      <c r="E12" s="567"/>
    </row>
    <row r="13" spans="1:8" x14ac:dyDescent="0.25">
      <c r="A13" s="481"/>
      <c r="B13" s="568"/>
      <c r="C13" s="569"/>
      <c r="D13" s="568"/>
      <c r="E13" s="568"/>
    </row>
    <row r="14" spans="1:8" x14ac:dyDescent="0.25">
      <c r="A14" s="563" t="s">
        <v>12</v>
      </c>
      <c r="B14" s="570">
        <f>'3'!B21</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600" t="s">
        <v>392</v>
      </c>
      <c r="B19" s="713"/>
      <c r="C19" s="719">
        <f>B19*1.03</f>
        <v>0</v>
      </c>
      <c r="D19" s="719">
        <f>C19*1.03</f>
        <v>0</v>
      </c>
      <c r="E19" s="225"/>
    </row>
    <row r="20" spans="1:6" x14ac:dyDescent="0.25">
      <c r="A20" s="563" t="s">
        <v>393</v>
      </c>
      <c r="B20" s="576" t="e">
        <f ca="1">'1-NMD'!B$42</f>
        <v>#VALUE!</v>
      </c>
      <c r="C20" s="576" t="e">
        <f ca="1">'1-NMD'!C$42</f>
        <v>#VALUE!</v>
      </c>
      <c r="D20" s="576" t="e">
        <f ca="1">'1-NMD'!D$42</f>
        <v>#VALUE!</v>
      </c>
      <c r="E20" s="576" t="e">
        <f ca="1">'1-NMD'!E$42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'3'!B21</f>
        <v>0</v>
      </c>
      <c r="C22" s="578">
        <f>'3'!C21</f>
        <v>0</v>
      </c>
      <c r="D22" s="578">
        <f>'3'!D21</f>
        <v>0</v>
      </c>
      <c r="E22" s="578">
        <f>'3'!E21</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A1:A1048576 B20:B25 B27:B65536 F1:IV1048576 C20:E65536 E1 E3:E18 B1:D18"/>
    <dataValidation type="whole" operator="greaterThanOrEqual" allowBlank="1" showErrorMessage="1" errorTitle="INPUT ERROR" error="Enter only whole numbers greater than or equal to zero." sqref="B19:E19 B26">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H32"/>
  <sheetViews>
    <sheetView showGridLines="0" workbookViewId="0">
      <pane ySplit="10" topLeftCell="A11" activePane="bottomLeft" state="frozen"/>
      <selection sqref="A1:E1"/>
      <selection pane="bottomLeft" sqref="A1:E1"/>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245</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1714</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DATA!B61</f>
        <v>0</v>
      </c>
      <c r="C12" s="565"/>
      <c r="D12" s="566"/>
      <c r="E12" s="567"/>
    </row>
    <row r="13" spans="1:8" x14ac:dyDescent="0.25">
      <c r="A13" s="481"/>
      <c r="B13" s="568"/>
      <c r="C13" s="569"/>
      <c r="D13" s="568"/>
      <c r="E13" s="568"/>
    </row>
    <row r="14" spans="1:8" x14ac:dyDescent="0.25">
      <c r="A14" s="563" t="s">
        <v>12</v>
      </c>
      <c r="B14" s="570">
        <f>'3'!B23</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600" t="s">
        <v>392</v>
      </c>
      <c r="B19" s="713"/>
      <c r="C19" s="719">
        <f>B19*1.03</f>
        <v>0</v>
      </c>
      <c r="D19" s="719">
        <f>C19*1.03</f>
        <v>0</v>
      </c>
      <c r="E19" s="225"/>
    </row>
    <row r="20" spans="1:6" x14ac:dyDescent="0.25">
      <c r="A20" s="563" t="s">
        <v>393</v>
      </c>
      <c r="B20" s="576" t="e">
        <f ca="1">'1-APP'!B$42</f>
        <v>#VALUE!</v>
      </c>
      <c r="C20" s="576" t="e">
        <f ca="1">'1-APP'!C$42</f>
        <v>#VALUE!</v>
      </c>
      <c r="D20" s="576" t="e">
        <f ca="1">'1-APP'!D$42</f>
        <v>#VALUE!</v>
      </c>
      <c r="E20" s="576" t="e">
        <f ca="1">'1-APP'!E$42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'3'!B23</f>
        <v>0</v>
      </c>
      <c r="C22" s="578">
        <f>'3'!C23</f>
        <v>0</v>
      </c>
      <c r="D22" s="578">
        <f>'3'!D23</f>
        <v>0</v>
      </c>
      <c r="E22" s="578">
        <f>'3'!E23</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A1:A1048576 B20:B25 B27:B65536 F1:IV1048576 C20:E65536 E1 E3:E18 B1:D18"/>
    <dataValidation type="whole" operator="greaterThanOrEqual" allowBlank="1" showErrorMessage="1" errorTitle="INPUT ERROR" error="Enter only whole numbers greater than or equal to zero." sqref="B19:E19 B26">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H32"/>
  <sheetViews>
    <sheetView showGridLines="0" workbookViewId="0">
      <pane ySplit="10" topLeftCell="A11" activePane="bottomLeft" state="frozen"/>
      <selection sqref="A1:E1"/>
      <selection pane="bottomLeft" activeCell="G14" sqref="G14"/>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1383</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1715</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DATA!B62</f>
        <v>0</v>
      </c>
      <c r="C12" s="565"/>
      <c r="D12" s="566"/>
      <c r="E12" s="567"/>
    </row>
    <row r="13" spans="1:8" x14ac:dyDescent="0.25">
      <c r="A13" s="481"/>
      <c r="B13" s="568"/>
      <c r="C13" s="569"/>
      <c r="D13" s="568"/>
      <c r="E13" s="568"/>
    </row>
    <row r="14" spans="1:8" x14ac:dyDescent="0.25">
      <c r="A14" s="563" t="s">
        <v>12</v>
      </c>
      <c r="B14" s="570">
        <f>'3'!B25</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600" t="s">
        <v>392</v>
      </c>
      <c r="B19" s="713"/>
      <c r="C19" s="719">
        <f>B19*1.03</f>
        <v>0</v>
      </c>
      <c r="D19" s="719">
        <f>C19*1.03</f>
        <v>0</v>
      </c>
      <c r="E19" s="225"/>
    </row>
    <row r="20" spans="1:6" x14ac:dyDescent="0.25">
      <c r="A20" s="563" t="s">
        <v>393</v>
      </c>
      <c r="B20" s="576" t="e">
        <f ca="1">'1-WR'!B$42</f>
        <v>#VALUE!</v>
      </c>
      <c r="C20" s="576" t="e">
        <f ca="1">'1-WR'!C$42</f>
        <v>#VALUE!</v>
      </c>
      <c r="D20" s="576" t="e">
        <f ca="1">'1-WR'!D$42</f>
        <v>#VALUE!</v>
      </c>
      <c r="E20" s="576" t="e">
        <f ca="1">'1-WR'!E$42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'3'!B25</f>
        <v>0</v>
      </c>
      <c r="C22" s="578">
        <f>'3'!C25</f>
        <v>0</v>
      </c>
      <c r="D22" s="578">
        <f>'3'!D25</f>
        <v>0</v>
      </c>
      <c r="E22" s="578">
        <f>'3'!E25</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A1:A1048576 B20:B25 B27:B65536 F1:IV1048576 C20:E65536 E1 E3:E18 B1:D18"/>
    <dataValidation type="whole" operator="greaterThanOrEqual" allowBlank="1" showErrorMessage="1" errorTitle="INPUT ERROR" error="Enter only whole numbers greater than or equal to zero." sqref="B19:E19 B26">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H32"/>
  <sheetViews>
    <sheetView showGridLines="0" workbookViewId="0">
      <pane ySplit="10" topLeftCell="A11" activePane="bottomLeft" state="frozen"/>
      <selection sqref="A1:E1"/>
      <selection pane="bottomLeft" sqref="A1:E1"/>
    </sheetView>
  </sheetViews>
  <sheetFormatPr defaultColWidth="9.08984375" defaultRowHeight="12.5" x14ac:dyDescent="0.25"/>
  <cols>
    <col min="1" max="1" width="50.6328125" style="556" customWidth="1"/>
    <col min="2" max="4" width="15.6328125" style="556" customWidth="1"/>
    <col min="5" max="5" width="15.6328125" style="556" hidden="1" customWidth="1"/>
    <col min="6" max="16384" width="9.08984375" style="556"/>
  </cols>
  <sheetData>
    <row r="1" spans="1:8" s="390" customFormat="1" ht="15.75" customHeight="1" x14ac:dyDescent="0.25">
      <c r="A1" s="769" t="s">
        <v>1384</v>
      </c>
      <c r="B1" s="769"/>
      <c r="C1" s="769"/>
      <c r="D1" s="769"/>
      <c r="E1" s="769"/>
    </row>
    <row r="2" spans="1:8" s="390" customFormat="1" ht="15.75" customHeight="1" x14ac:dyDescent="0.25">
      <c r="A2" s="26" t="str">
        <f>"RJM Version: " &amp; TEXT(STARTUP!E3,"0.0")</f>
        <v>RJM Version: 2.5</v>
      </c>
      <c r="B2" s="40"/>
      <c r="C2" s="391"/>
      <c r="D2" s="40"/>
      <c r="G2" s="554"/>
      <c r="H2" s="554"/>
    </row>
    <row r="3" spans="1:8" s="390" customFormat="1" ht="15.75" customHeight="1" x14ac:dyDescent="0.25">
      <c r="A3" s="769" t="s">
        <v>1716</v>
      </c>
      <c r="B3" s="769"/>
      <c r="C3" s="769"/>
      <c r="D3" s="769"/>
      <c r="E3" s="769"/>
    </row>
    <row r="4" spans="1:8" s="280" customFormat="1" ht="15.75" customHeight="1" x14ac:dyDescent="0.25">
      <c r="A4" s="392" t="str">
        <f>Statename</f>
        <v>YOUR STATE</v>
      </c>
      <c r="B4" s="555"/>
      <c r="C4" s="555"/>
      <c r="D4" s="555"/>
      <c r="E4" s="555"/>
    </row>
    <row r="5" spans="1:8" ht="15.75" customHeight="1" x14ac:dyDescent="0.25">
      <c r="A5" s="770" t="s">
        <v>1586</v>
      </c>
      <c r="B5" s="768"/>
      <c r="C5" s="768"/>
      <c r="D5" s="768"/>
      <c r="E5" s="768"/>
    </row>
    <row r="6" spans="1:8" ht="13" x14ac:dyDescent="0.25">
      <c r="A6" s="767" t="str">
        <f>BudgetFY</f>
        <v xml:space="preserve">FY  </v>
      </c>
      <c r="B6" s="777"/>
      <c r="C6" s="777"/>
      <c r="D6" s="777"/>
      <c r="E6" s="777"/>
    </row>
    <row r="7" spans="1:8" ht="15.5" x14ac:dyDescent="0.25">
      <c r="A7" s="557"/>
      <c r="B7" s="394"/>
      <c r="C7" s="395"/>
      <c r="D7" s="396"/>
    </row>
    <row r="8" spans="1:8" x14ac:dyDescent="0.25">
      <c r="B8" s="558" t="e">
        <f>PreviousFY</f>
        <v>#VALUE!</v>
      </c>
      <c r="C8" s="558" t="e">
        <f>CurrentFY</f>
        <v>#VALUE!</v>
      </c>
      <c r="D8" s="558" t="str">
        <f>NextFY</f>
        <v xml:space="preserve">FY  </v>
      </c>
      <c r="E8" s="558" t="e">
        <f>RequestFY</f>
        <v>#VALUE!</v>
      </c>
    </row>
    <row r="9" spans="1:8" x14ac:dyDescent="0.25">
      <c r="B9" s="559" t="s">
        <v>1904</v>
      </c>
      <c r="C9" s="559" t="s">
        <v>1905</v>
      </c>
      <c r="D9" s="559" t="s">
        <v>1906</v>
      </c>
      <c r="E9" s="560" t="s">
        <v>1907</v>
      </c>
    </row>
    <row r="10" spans="1:8" x14ac:dyDescent="0.25">
      <c r="B10" s="561" t="s">
        <v>1909</v>
      </c>
      <c r="C10" s="561" t="s">
        <v>1909</v>
      </c>
      <c r="D10" s="561" t="s">
        <v>1909</v>
      </c>
      <c r="E10" s="562" t="s">
        <v>1909</v>
      </c>
    </row>
    <row r="11" spans="1:8" x14ac:dyDescent="0.25">
      <c r="B11" s="460"/>
      <c r="C11" s="460"/>
      <c r="D11" s="460"/>
      <c r="E11" s="460"/>
    </row>
    <row r="12" spans="1:8" x14ac:dyDescent="0.25">
      <c r="A12" s="563" t="s">
        <v>237</v>
      </c>
      <c r="B12" s="564">
        <f>DATA!B63</f>
        <v>0</v>
      </c>
      <c r="C12" s="565"/>
      <c r="D12" s="566"/>
      <c r="E12" s="567"/>
    </row>
    <row r="13" spans="1:8" x14ac:dyDescent="0.25">
      <c r="A13" s="481"/>
      <c r="B13" s="568"/>
      <c r="C13" s="569"/>
      <c r="D13" s="568"/>
      <c r="E13" s="568"/>
    </row>
    <row r="14" spans="1:8" x14ac:dyDescent="0.25">
      <c r="A14" s="563" t="s">
        <v>12</v>
      </c>
      <c r="B14" s="570">
        <f>'3'!B27</f>
        <v>0</v>
      </c>
      <c r="C14" s="565"/>
      <c r="D14" s="571"/>
      <c r="E14" s="572"/>
      <c r="F14" s="397"/>
    </row>
    <row r="15" spans="1:8" x14ac:dyDescent="0.25">
      <c r="A15" s="481"/>
      <c r="B15" s="501"/>
      <c r="C15" s="501"/>
      <c r="D15" s="573"/>
      <c r="E15" s="573"/>
      <c r="F15" s="397"/>
    </row>
    <row r="16" spans="1:8" x14ac:dyDescent="0.25">
      <c r="A16" s="563" t="s">
        <v>238</v>
      </c>
      <c r="B16" s="574">
        <f>IF(B14=0,0,(B12*60/B14))</f>
        <v>0</v>
      </c>
      <c r="C16" s="574">
        <f>$B$16</f>
        <v>0</v>
      </c>
      <c r="D16" s="574">
        <f>$C$16</f>
        <v>0</v>
      </c>
      <c r="E16" s="574">
        <f>$D$16</f>
        <v>0</v>
      </c>
    </row>
    <row r="17" spans="1:6" x14ac:dyDescent="0.25">
      <c r="A17" s="575"/>
      <c r="B17" s="501"/>
      <c r="C17" s="501"/>
      <c r="D17" s="501"/>
      <c r="E17" s="501"/>
    </row>
    <row r="18" spans="1:6" ht="13" thickBot="1" x14ac:dyDescent="0.3">
      <c r="A18" s="334" t="s">
        <v>2069</v>
      </c>
      <c r="B18" s="501"/>
      <c r="C18" s="501"/>
      <c r="D18" s="501"/>
      <c r="E18" s="501"/>
    </row>
    <row r="19" spans="1:6" ht="13" thickBot="1" x14ac:dyDescent="0.3">
      <c r="A19" s="600" t="s">
        <v>392</v>
      </c>
      <c r="B19" s="713"/>
      <c r="C19" s="719">
        <f>B19*1.03</f>
        <v>0</v>
      </c>
      <c r="D19" s="719">
        <f>C19*1.03</f>
        <v>0</v>
      </c>
      <c r="E19" s="225"/>
    </row>
    <row r="20" spans="1:6" x14ac:dyDescent="0.25">
      <c r="A20" s="563" t="s">
        <v>393</v>
      </c>
      <c r="B20" s="576" t="e">
        <f ca="1">'1-TAX'!B$42</f>
        <v>#VALUE!</v>
      </c>
      <c r="C20" s="576" t="e">
        <f ca="1">'1-TAX'!C$42</f>
        <v>#VALUE!</v>
      </c>
      <c r="D20" s="576" t="e">
        <f ca="1">'1-TAX'!D$42</f>
        <v>#VALUE!</v>
      </c>
      <c r="E20" s="576" t="e">
        <f ca="1">'1-TAX'!E$42</f>
        <v>#VALUE!</v>
      </c>
    </row>
    <row r="21" spans="1:6" x14ac:dyDescent="0.25">
      <c r="A21" s="563" t="s">
        <v>394</v>
      </c>
      <c r="B21" s="577" t="e">
        <f ca="1">'5-LV'!B53</f>
        <v>#VALUE!</v>
      </c>
      <c r="C21" s="577" t="e">
        <f ca="1">'5-LV'!C53</f>
        <v>#VALUE!</v>
      </c>
      <c r="D21" s="577" t="e">
        <f ca="1">'5-LV'!D53</f>
        <v>#VALUE!</v>
      </c>
      <c r="E21" s="577" t="e">
        <f ca="1">'5-LV'!E53</f>
        <v>#VALUE!</v>
      </c>
    </row>
    <row r="22" spans="1:6" x14ac:dyDescent="0.25">
      <c r="A22" s="563" t="s">
        <v>395</v>
      </c>
      <c r="B22" s="578">
        <f>'3'!B27</f>
        <v>0</v>
      </c>
      <c r="C22" s="578">
        <f>'3'!C27</f>
        <v>0</v>
      </c>
      <c r="D22" s="578">
        <f>'3'!D27</f>
        <v>0</v>
      </c>
      <c r="E22" s="578">
        <f>'3'!E27</f>
        <v>0</v>
      </c>
    </row>
    <row r="23" spans="1:6" x14ac:dyDescent="0.25">
      <c r="A23" s="334" t="s">
        <v>396</v>
      </c>
      <c r="B23" s="579">
        <f>IF(B22=0,0,(B19/B20*(B$21*60)/B22))</f>
        <v>0</v>
      </c>
      <c r="C23" s="579">
        <f>IF(C22=0,0,(C19/C20*(C$21*60)/C22))</f>
        <v>0</v>
      </c>
      <c r="D23" s="579">
        <f>IF(D22=0,0,(D19/D20*(D$21*60)/D22))</f>
        <v>0</v>
      </c>
      <c r="E23" s="579">
        <f>IF(E22=0,0,(E19/E20*(E$21*60)/E22))</f>
        <v>0</v>
      </c>
      <c r="F23" s="580"/>
    </row>
    <row r="24" spans="1:6" x14ac:dyDescent="0.25">
      <c r="B24" s="581"/>
      <c r="C24" s="581"/>
      <c r="D24" s="339"/>
      <c r="E24" s="339"/>
    </row>
    <row r="25" spans="1:6" ht="13" hidden="1" thickBot="1" x14ac:dyDescent="0.3">
      <c r="A25" s="334" t="s">
        <v>397</v>
      </c>
      <c r="B25" s="581"/>
      <c r="C25" s="581"/>
      <c r="D25" s="339"/>
      <c r="E25" s="339"/>
    </row>
    <row r="26" spans="1:6" ht="13" hidden="1" thickBot="1" x14ac:dyDescent="0.3">
      <c r="A26" s="582" t="s">
        <v>399</v>
      </c>
      <c r="B26" s="225"/>
      <c r="C26" s="583"/>
      <c r="D26" s="583"/>
      <c r="E26" s="584"/>
    </row>
    <row r="27" spans="1:6" hidden="1" x14ac:dyDescent="0.25">
      <c r="A27" s="334" t="str">
        <f>A$20</f>
        <v xml:space="preserve">  PS/PB COST PER POSITION</v>
      </c>
      <c r="B27" s="585" t="e">
        <f ca="1">B$20</f>
        <v>#VALUE!</v>
      </c>
      <c r="C27" s="586"/>
      <c r="D27" s="587"/>
      <c r="E27" s="588"/>
    </row>
    <row r="28" spans="1:6" hidden="1" x14ac:dyDescent="0.25">
      <c r="A28" s="563" t="str">
        <f>A$21</f>
        <v xml:space="preserve">  HOURS WORKED PER POSITION</v>
      </c>
      <c r="B28" s="589" t="e">
        <f ca="1">B$21</f>
        <v>#VALUE!</v>
      </c>
      <c r="C28" s="590"/>
      <c r="D28" s="591"/>
      <c r="E28" s="592"/>
    </row>
    <row r="29" spans="1:6" hidden="1" x14ac:dyDescent="0.25">
      <c r="A29" s="563" t="str">
        <f>A$22</f>
        <v xml:space="preserve">  ANNUALIZED WORKLOAD</v>
      </c>
      <c r="B29" s="593">
        <f>B$22</f>
        <v>0</v>
      </c>
      <c r="C29" s="590"/>
      <c r="D29" s="591"/>
      <c r="E29" s="592"/>
    </row>
    <row r="30" spans="1:6" ht="13" hidden="1" thickBot="1" x14ac:dyDescent="0.3">
      <c r="A30" s="334" t="s">
        <v>398</v>
      </c>
      <c r="B30" s="594">
        <f>IF(B29=0,0,(B26/B27*(B$28*60)/B29))</f>
        <v>0</v>
      </c>
      <c r="C30" s="595"/>
      <c r="D30" s="596"/>
      <c r="E30" s="597"/>
      <c r="F30" s="397"/>
    </row>
    <row r="31" spans="1:6" x14ac:dyDescent="0.25">
      <c r="B31" s="598"/>
      <c r="C31" s="598"/>
      <c r="D31" s="598"/>
      <c r="E31" s="598"/>
    </row>
    <row r="32" spans="1:6" ht="13" x14ac:dyDescent="0.25">
      <c r="A32" s="333" t="s">
        <v>69</v>
      </c>
      <c r="B32" s="599">
        <f>B16+B23-B30</f>
        <v>0</v>
      </c>
      <c r="C32" s="599">
        <f>C16+C23</f>
        <v>0</v>
      </c>
      <c r="D32" s="599">
        <f>D16+D23</f>
        <v>0</v>
      </c>
      <c r="E32" s="599">
        <f>E16+E23</f>
        <v>0</v>
      </c>
    </row>
  </sheetData>
  <mergeCells count="4">
    <mergeCell ref="A6:E6"/>
    <mergeCell ref="A1:E1"/>
    <mergeCell ref="A3:E3"/>
    <mergeCell ref="A5:E5"/>
  </mergeCells>
  <phoneticPr fontId="6" type="noConversion"/>
  <dataValidations xWindow="548" yWindow="386" count="2">
    <dataValidation allowBlank="1" sqref="A1:A1048576 B20:B25 B27:B65536 F1:IV1048576 C20:E65536 E1 E3:E18 B1:D18"/>
    <dataValidation type="whole" operator="greaterThanOrEqual" allowBlank="1" showErrorMessage="1" errorTitle="INPUT ERROR" error="Enter only whole numbers greater than or equal to zero." sqref="B19:E19 B26">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E53"/>
  <sheetViews>
    <sheetView showGridLines="0" workbookViewId="0">
      <pane ySplit="11" topLeftCell="A12" activePane="bottomLeft" state="frozen"/>
      <selection sqref="A1:C1"/>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5" ht="15.5" x14ac:dyDescent="0.25">
      <c r="A1" s="769" t="s">
        <v>243</v>
      </c>
      <c r="B1" s="769"/>
      <c r="C1" s="769"/>
      <c r="D1" s="769"/>
      <c r="E1" s="769"/>
    </row>
    <row r="2" spans="1:5" ht="15.75" customHeight="1" x14ac:dyDescent="0.3">
      <c r="A2" s="26" t="str">
        <f>"RJM Version: " &amp; TEXT(STARTUP!E3,"0.0")</f>
        <v>RJM Version: 2.5</v>
      </c>
      <c r="B2" s="27"/>
      <c r="C2" s="28"/>
      <c r="D2" s="40"/>
    </row>
    <row r="3" spans="1:5" ht="15.5" x14ac:dyDescent="0.35">
      <c r="A3" s="760" t="s">
        <v>1717</v>
      </c>
      <c r="B3" s="760"/>
      <c r="C3" s="760"/>
      <c r="D3" s="760"/>
      <c r="E3" s="760"/>
    </row>
    <row r="4" spans="1:5" ht="15.75" customHeight="1" x14ac:dyDescent="0.35">
      <c r="A4" s="601" t="str">
        <f>STATENAME</f>
        <v>YOUR STATE</v>
      </c>
    </row>
    <row r="5" spans="1:5" ht="15.75" customHeight="1" x14ac:dyDescent="0.25">
      <c r="A5" s="783" t="s">
        <v>1586</v>
      </c>
      <c r="B5" s="768"/>
      <c r="C5" s="768"/>
      <c r="D5" s="768"/>
      <c r="E5" s="768"/>
    </row>
    <row r="6" spans="1:5" x14ac:dyDescent="0.25">
      <c r="A6" s="783" t="str">
        <f>BUDGETFY</f>
        <v xml:space="preserve">FY  </v>
      </c>
      <c r="B6" s="768"/>
      <c r="C6" s="768"/>
      <c r="D6" s="768"/>
      <c r="E6" s="768"/>
    </row>
    <row r="9" spans="1:5" x14ac:dyDescent="0.25">
      <c r="B9" s="31" t="e">
        <f>PREVIOUSFY</f>
        <v>#VALUE!</v>
      </c>
      <c r="C9" s="31" t="e">
        <f>CURRENTFY</f>
        <v>#VALUE!</v>
      </c>
      <c r="D9" s="31" t="str">
        <f>NEXTFY</f>
        <v xml:space="preserve">FY  </v>
      </c>
      <c r="E9" s="31" t="e">
        <f>REQUESTFY</f>
        <v>#VALUE!</v>
      </c>
    </row>
    <row r="10" spans="1:5" x14ac:dyDescent="0.25">
      <c r="B10" s="602" t="s">
        <v>1904</v>
      </c>
      <c r="C10" s="602" t="s">
        <v>1905</v>
      </c>
      <c r="D10" s="602" t="s">
        <v>1906</v>
      </c>
      <c r="E10" s="602" t="s">
        <v>1907</v>
      </c>
    </row>
    <row r="11" spans="1:5" x14ac:dyDescent="0.25">
      <c r="B11" s="35" t="s">
        <v>1909</v>
      </c>
      <c r="C11" s="35" t="s">
        <v>1909</v>
      </c>
      <c r="D11" s="35" t="s">
        <v>1909</v>
      </c>
      <c r="E11" s="35" t="s">
        <v>1909</v>
      </c>
    </row>
    <row r="13" spans="1:5" x14ac:dyDescent="0.25">
      <c r="A13" s="39" t="s">
        <v>401</v>
      </c>
      <c r="B13" s="603" t="e">
        <f ca="1">STARTUP!B16</f>
        <v>#VALUE!</v>
      </c>
      <c r="C13" s="603" t="e">
        <f ca="1">STARTUP!B19</f>
        <v>#VALUE!</v>
      </c>
      <c r="D13" s="603" t="e">
        <f ca="1">STARTUP!B22</f>
        <v>#VALUE!</v>
      </c>
      <c r="E13" s="603" t="e">
        <f ca="1">STARTUP!B25</f>
        <v>#VALUE!</v>
      </c>
    </row>
    <row r="15" spans="1:5" ht="13" x14ac:dyDescent="0.3">
      <c r="A15" s="604" t="s">
        <v>1637</v>
      </c>
    </row>
    <row r="16" spans="1:5" x14ac:dyDescent="0.25">
      <c r="A16" s="39" t="s">
        <v>386</v>
      </c>
      <c r="B16" s="605">
        <f>DATA!B13</f>
        <v>0</v>
      </c>
      <c r="C16" s="606"/>
      <c r="D16" s="606"/>
      <c r="E16" s="607"/>
    </row>
    <row r="17" spans="1:5" x14ac:dyDescent="0.25">
      <c r="A17" s="39" t="s">
        <v>387</v>
      </c>
      <c r="B17" s="605">
        <f>DATA!B14</f>
        <v>0</v>
      </c>
      <c r="C17" s="387"/>
      <c r="D17" s="387"/>
      <c r="E17" s="608"/>
    </row>
    <row r="18" spans="1:5" x14ac:dyDescent="0.25">
      <c r="A18" s="39" t="s">
        <v>1640</v>
      </c>
      <c r="B18" s="605">
        <f>DATA!B15</f>
        <v>0</v>
      </c>
      <c r="C18" s="387"/>
      <c r="D18" s="387"/>
      <c r="E18" s="608"/>
    </row>
    <row r="19" spans="1:5" x14ac:dyDescent="0.25">
      <c r="A19" s="39" t="s">
        <v>389</v>
      </c>
      <c r="B19" s="605">
        <f>DATA!B16</f>
        <v>0</v>
      </c>
      <c r="C19" s="387"/>
      <c r="D19" s="387"/>
      <c r="E19" s="608"/>
    </row>
    <row r="20" spans="1:5" x14ac:dyDescent="0.25">
      <c r="A20" s="39" t="s">
        <v>390</v>
      </c>
      <c r="B20" s="605">
        <f>DATA!B17</f>
        <v>0</v>
      </c>
      <c r="C20" s="387"/>
      <c r="D20" s="387"/>
      <c r="E20" s="608"/>
    </row>
    <row r="21" spans="1:5" x14ac:dyDescent="0.25">
      <c r="A21" s="39" t="s">
        <v>1218</v>
      </c>
      <c r="B21" s="605">
        <f>DATA!B18</f>
        <v>0</v>
      </c>
      <c r="C21" s="387"/>
      <c r="D21" s="387"/>
      <c r="E21" s="608"/>
    </row>
    <row r="22" spans="1:5" x14ac:dyDescent="0.25">
      <c r="A22" s="39" t="s">
        <v>13</v>
      </c>
      <c r="B22" s="605">
        <f>DATA!B19</f>
        <v>0</v>
      </c>
      <c r="C22" s="387"/>
      <c r="D22" s="387"/>
      <c r="E22" s="608"/>
    </row>
    <row r="23" spans="1:5" x14ac:dyDescent="0.25">
      <c r="A23" s="39" t="s">
        <v>1191</v>
      </c>
      <c r="B23" s="605">
        <f>DATA!B20</f>
        <v>0</v>
      </c>
      <c r="C23" s="387"/>
      <c r="D23" s="387"/>
      <c r="E23" s="608"/>
    </row>
    <row r="24" spans="1:5" x14ac:dyDescent="0.25">
      <c r="A24" s="39" t="s">
        <v>14</v>
      </c>
      <c r="B24" s="605">
        <f>DATA!B21</f>
        <v>0</v>
      </c>
      <c r="C24" s="387"/>
      <c r="D24" s="387"/>
      <c r="E24" s="608"/>
    </row>
    <row r="25" spans="1:5" x14ac:dyDescent="0.25">
      <c r="B25" s="609"/>
      <c r="C25" s="610"/>
      <c r="D25" s="387"/>
      <c r="E25" s="608"/>
    </row>
    <row r="26" spans="1:5" x14ac:dyDescent="0.25">
      <c r="A26" s="39" t="s">
        <v>240</v>
      </c>
      <c r="B26" s="605">
        <f>SUM(B16:B25)</f>
        <v>0</v>
      </c>
      <c r="C26" s="611"/>
      <c r="D26" s="611"/>
      <c r="E26" s="612"/>
    </row>
    <row r="28" spans="1:5" ht="13" x14ac:dyDescent="0.3">
      <c r="A28" s="352" t="s">
        <v>1643</v>
      </c>
    </row>
    <row r="29" spans="1:5" x14ac:dyDescent="0.25">
      <c r="A29" s="39" t="s">
        <v>386</v>
      </c>
      <c r="B29" s="605">
        <f>DATA!B58</f>
        <v>0</v>
      </c>
      <c r="C29" s="606"/>
      <c r="D29" s="606"/>
      <c r="E29" s="607"/>
    </row>
    <row r="30" spans="1:5" x14ac:dyDescent="0.25">
      <c r="A30" s="39" t="s">
        <v>387</v>
      </c>
      <c r="B30" s="605">
        <f>DATA!B59</f>
        <v>0</v>
      </c>
      <c r="C30" s="387"/>
      <c r="D30" s="387"/>
      <c r="E30" s="608"/>
    </row>
    <row r="31" spans="1:5" x14ac:dyDescent="0.25">
      <c r="A31" s="39" t="s">
        <v>1640</v>
      </c>
      <c r="B31" s="605">
        <f>DATA!B60</f>
        <v>0</v>
      </c>
      <c r="C31" s="387"/>
      <c r="D31" s="387"/>
      <c r="E31" s="608"/>
    </row>
    <row r="32" spans="1:5" x14ac:dyDescent="0.25">
      <c r="A32" s="39" t="s">
        <v>389</v>
      </c>
      <c r="B32" s="605">
        <f>DATA!B61</f>
        <v>0</v>
      </c>
      <c r="C32" s="387"/>
      <c r="D32" s="387"/>
      <c r="E32" s="608"/>
    </row>
    <row r="33" spans="1:5" x14ac:dyDescent="0.25">
      <c r="A33" s="39" t="s">
        <v>390</v>
      </c>
      <c r="B33" s="605">
        <f>DATA!B62</f>
        <v>0</v>
      </c>
      <c r="C33" s="387"/>
      <c r="D33" s="387"/>
      <c r="E33" s="608"/>
    </row>
    <row r="34" spans="1:5" x14ac:dyDescent="0.25">
      <c r="A34" s="39" t="s">
        <v>1218</v>
      </c>
      <c r="B34" s="605">
        <f>DATA!B63</f>
        <v>0</v>
      </c>
      <c r="C34" s="387"/>
      <c r="D34" s="387"/>
      <c r="E34" s="608"/>
    </row>
    <row r="35" spans="1:5" x14ac:dyDescent="0.25">
      <c r="A35" s="39" t="s">
        <v>13</v>
      </c>
      <c r="B35" s="605">
        <f>DATA!B64</f>
        <v>0</v>
      </c>
      <c r="C35" s="387"/>
      <c r="D35" s="387"/>
      <c r="E35" s="608"/>
    </row>
    <row r="36" spans="1:5" x14ac:dyDescent="0.25">
      <c r="A36" s="39" t="s">
        <v>1191</v>
      </c>
      <c r="B36" s="605">
        <f>DATA!B65</f>
        <v>0</v>
      </c>
      <c r="C36" s="387"/>
      <c r="D36" s="387"/>
      <c r="E36" s="608"/>
    </row>
    <row r="37" spans="1:5" x14ac:dyDescent="0.25">
      <c r="A37" s="39" t="s">
        <v>14</v>
      </c>
      <c r="B37" s="605">
        <f>DATA!B66</f>
        <v>0</v>
      </c>
      <c r="C37" s="387"/>
      <c r="D37" s="387"/>
      <c r="E37" s="608"/>
    </row>
    <row r="38" spans="1:5" x14ac:dyDescent="0.25">
      <c r="A38" s="37"/>
      <c r="B38" s="605"/>
      <c r="C38" s="387"/>
      <c r="D38" s="387"/>
      <c r="E38" s="608"/>
    </row>
    <row r="39" spans="1:5" x14ac:dyDescent="0.25">
      <c r="A39" s="346" t="s">
        <v>404</v>
      </c>
      <c r="B39" s="605">
        <f>SUM(B29:B38)</f>
        <v>0</v>
      </c>
      <c r="C39" s="387"/>
      <c r="D39" s="387"/>
      <c r="E39" s="608"/>
    </row>
    <row r="40" spans="1:5" x14ac:dyDescent="0.25">
      <c r="B40" s="605"/>
      <c r="C40" s="610"/>
      <c r="D40" s="387"/>
      <c r="E40" s="608"/>
    </row>
    <row r="41" spans="1:5" x14ac:dyDescent="0.25">
      <c r="A41" s="39" t="s">
        <v>241</v>
      </c>
      <c r="B41" s="605">
        <f>B26-B39</f>
        <v>0</v>
      </c>
      <c r="C41" s="611"/>
      <c r="D41" s="611"/>
      <c r="E41" s="612"/>
    </row>
    <row r="43" spans="1:5" x14ac:dyDescent="0.25">
      <c r="A43" s="39" t="s">
        <v>242</v>
      </c>
      <c r="B43" s="613">
        <f>IF(B26=0,0,(B13*($B$41/$B$26)))</f>
        <v>0</v>
      </c>
      <c r="C43" s="613">
        <f>IF(B26=0,0,(C13*($B$41/$B$26)))</f>
        <v>0</v>
      </c>
      <c r="D43" s="613">
        <f>IF(B26=0,0,(D13*($B$41/$B$26)))</f>
        <v>0</v>
      </c>
      <c r="E43" s="613">
        <f>IF(B26=0,0,(E13*($B$41/$B$26)))</f>
        <v>0</v>
      </c>
    </row>
    <row r="45" spans="1:5" x14ac:dyDescent="0.25">
      <c r="A45" s="39" t="s">
        <v>402</v>
      </c>
    </row>
    <row r="46" spans="1:5" x14ac:dyDescent="0.25">
      <c r="A46" s="615" t="s">
        <v>368</v>
      </c>
      <c r="B46" s="379"/>
      <c r="C46" s="617"/>
      <c r="D46" s="618"/>
      <c r="E46" s="618"/>
    </row>
    <row r="47" spans="1:5" x14ac:dyDescent="0.25">
      <c r="A47" s="616">
        <v>2</v>
      </c>
      <c r="B47" s="381"/>
      <c r="C47" s="617"/>
      <c r="D47" s="618"/>
      <c r="E47" s="618"/>
    </row>
    <row r="48" spans="1:5" x14ac:dyDescent="0.25">
      <c r="A48" s="616" t="s">
        <v>370</v>
      </c>
      <c r="B48" s="382"/>
      <c r="C48" s="617"/>
      <c r="D48" s="618"/>
      <c r="E48" s="618"/>
    </row>
    <row r="50" spans="1:5" x14ac:dyDescent="0.25">
      <c r="A50" s="39" t="s">
        <v>403</v>
      </c>
      <c r="B50" s="613">
        <f>+B43</f>
        <v>0</v>
      </c>
      <c r="C50" s="613">
        <f>+C43+SUM(C46:C48)</f>
        <v>0</v>
      </c>
      <c r="D50" s="613">
        <f>+D43+SUM(D46:D48)</f>
        <v>0</v>
      </c>
      <c r="E50" s="613">
        <f>+E43+SUM(E46:E48)</f>
        <v>0</v>
      </c>
    </row>
    <row r="51" spans="1:5" x14ac:dyDescent="0.25">
      <c r="B51" s="614"/>
      <c r="C51" s="614"/>
      <c r="D51" s="614"/>
      <c r="E51" s="614"/>
    </row>
    <row r="52" spans="1:5" x14ac:dyDescent="0.25">
      <c r="B52" s="614"/>
      <c r="C52" s="614"/>
      <c r="D52" s="614"/>
      <c r="E52" s="614"/>
    </row>
    <row r="53" spans="1:5" x14ac:dyDescent="0.25">
      <c r="A53" s="39" t="s">
        <v>405</v>
      </c>
      <c r="B53" s="613" t="e">
        <f ca="1">+B13-B50</f>
        <v>#VALUE!</v>
      </c>
      <c r="C53" s="613" t="e">
        <f ca="1">+C13-C50</f>
        <v>#VALUE!</v>
      </c>
      <c r="D53" s="613" t="e">
        <f ca="1">+D13-D50</f>
        <v>#VALUE!</v>
      </c>
      <c r="E53" s="613" t="e">
        <f ca="1">+E13-E50</f>
        <v>#VALUE!</v>
      </c>
    </row>
  </sheetData>
  <sheetProtection password="EBC7" sheet="1" objects="1" scenarios="1"/>
  <mergeCells count="4">
    <mergeCell ref="A3:E3"/>
    <mergeCell ref="A1:E1"/>
    <mergeCell ref="A5:E5"/>
    <mergeCell ref="A6:E6"/>
  </mergeCells>
  <phoneticPr fontId="6" type="noConversion"/>
  <dataValidations count="2">
    <dataValidation allowBlank="1" sqref="A1:B1048576 F1:IV1048576 C49:E65536 E1 E3:E45 C1:D45"/>
    <dataValidation type="custom" allowBlank="1" showErrorMessage="1" errorTitle="INPUT ERROR" error="Enter only numbers that include up to two decimal places." sqref="C46:E48">
      <formula1>IF(ISNUMBER(C46),IF(LEN(TRIM(MID(TEXT(C46,"##########.##########"),FIND(".",TEXT(C46,"##########.##########"))+1,10)))&gt;2,FALSE,TRUE),FALSE)</formula1>
    </dataValidation>
  </dataValidations>
  <printOptions horizontalCentered="1" headings="1"/>
  <pageMargins left="0.75" right="0.75" top="0.75" bottom="0.75" header="0.5" footer="0.5"/>
  <pageSetup scale="89" orientation="portrait" cellComments="atEnd" r:id="rId1"/>
  <headerFooter alignWithMargins="0">
    <oddFooter>&amp;COMB Approval No. 1205-0430  Expires 3/31/2019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46"/>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8" customWidth="1"/>
    <col min="2" max="4" width="15.6328125" style="8" customWidth="1"/>
    <col min="5" max="5" width="15.6328125" style="8" hidden="1" customWidth="1"/>
    <col min="6" max="16384" width="9.08984375" style="8"/>
  </cols>
  <sheetData>
    <row r="1" spans="1:5" s="7" customFormat="1" ht="15.75" customHeight="1" x14ac:dyDescent="0.25">
      <c r="A1" s="786" t="s">
        <v>1385</v>
      </c>
      <c r="B1" s="786"/>
      <c r="C1" s="786"/>
      <c r="D1" s="786"/>
      <c r="E1" s="786"/>
    </row>
    <row r="2" spans="1:5" s="7" customFormat="1" ht="15.75" customHeight="1" x14ac:dyDescent="0.3">
      <c r="A2" s="26" t="str">
        <f>"RJM Version: " &amp; TEXT(STARTUP!E3,"0.0")</f>
        <v>RJM Version: 2.5</v>
      </c>
      <c r="B2" s="27"/>
      <c r="C2" s="28"/>
      <c r="D2" s="40"/>
    </row>
    <row r="3" spans="1:5" s="7" customFormat="1" ht="15.75" customHeight="1" x14ac:dyDescent="0.25">
      <c r="A3" s="786" t="s">
        <v>796</v>
      </c>
      <c r="B3" s="786"/>
      <c r="C3" s="786"/>
      <c r="D3" s="786"/>
      <c r="E3" s="786"/>
    </row>
    <row r="4" spans="1:5" s="7" customFormat="1" ht="15.75" customHeight="1" x14ac:dyDescent="0.25">
      <c r="A4" s="1" t="str">
        <f>'5-MPU'!Statename</f>
        <v>YOUR STATE</v>
      </c>
      <c r="B4" s="41"/>
      <c r="C4" s="41"/>
      <c r="D4" s="41"/>
      <c r="E4" s="41"/>
    </row>
    <row r="5" spans="1:5" ht="15.75" customHeight="1" x14ac:dyDescent="0.25">
      <c r="A5" s="787" t="s">
        <v>1586</v>
      </c>
      <c r="B5" s="788"/>
      <c r="C5" s="788"/>
      <c r="D5" s="788"/>
      <c r="E5" s="788"/>
    </row>
    <row r="6" spans="1:5" ht="13" x14ac:dyDescent="0.25">
      <c r="A6" s="784" t="str">
        <f>'5-MPU'!BudgetFY</f>
        <v xml:space="preserve">FY  </v>
      </c>
      <c r="B6" s="785"/>
      <c r="C6" s="785"/>
      <c r="D6" s="785"/>
      <c r="E6" s="785"/>
    </row>
    <row r="7" spans="1:5" ht="15.5" x14ac:dyDescent="0.25">
      <c r="A7" s="15"/>
      <c r="B7" s="6"/>
      <c r="C7" s="2"/>
      <c r="D7" s="5"/>
    </row>
    <row r="8" spans="1:5" ht="12.75" customHeight="1" x14ac:dyDescent="0.25">
      <c r="A8" s="15"/>
      <c r="B8" s="43" t="e">
        <f>'5-MPU'!PreviousFY</f>
        <v>#VALUE!</v>
      </c>
      <c r="C8" s="43" t="e">
        <f>'5-MPU'!CurrentFY</f>
        <v>#VALUE!</v>
      </c>
      <c r="D8" s="43" t="str">
        <f>'5-MPU'!NextFY</f>
        <v xml:space="preserve">FY  </v>
      </c>
      <c r="E8" s="43" t="e">
        <f>'5-MPU'!RequestFY</f>
        <v>#VALUE!</v>
      </c>
    </row>
    <row r="9" spans="1:5" x14ac:dyDescent="0.25">
      <c r="B9" s="58" t="s">
        <v>1904</v>
      </c>
      <c r="C9" s="58" t="s">
        <v>1905</v>
      </c>
      <c r="D9" s="58" t="s">
        <v>1906</v>
      </c>
      <c r="E9" s="60" t="s">
        <v>1907</v>
      </c>
    </row>
    <row r="10" spans="1:5" ht="13.5" customHeight="1" x14ac:dyDescent="0.25">
      <c r="B10" s="59" t="s">
        <v>1909</v>
      </c>
      <c r="C10" s="59" t="s">
        <v>1909</v>
      </c>
      <c r="D10" s="59" t="s">
        <v>1909</v>
      </c>
      <c r="E10" s="59" t="s">
        <v>1909</v>
      </c>
    </row>
    <row r="11" spans="1:5" x14ac:dyDescent="0.25">
      <c r="B11" s="9"/>
      <c r="C11" s="9"/>
      <c r="D11" s="9"/>
      <c r="E11" s="9"/>
    </row>
    <row r="12" spans="1:5" ht="13" x14ac:dyDescent="0.25">
      <c r="A12" s="55" t="s">
        <v>405</v>
      </c>
      <c r="B12" s="82" t="e">
        <f ca="1">'5-LV'!B$53</f>
        <v>#VALUE!</v>
      </c>
      <c r="C12" s="82" t="e">
        <f ca="1">'5-LV'!C$53</f>
        <v>#VALUE!</v>
      </c>
      <c r="D12" s="82" t="e">
        <f ca="1">'5-LV'!D$53</f>
        <v>#VALUE!</v>
      </c>
      <c r="E12" s="82" t="e">
        <f ca="1">'5-LV'!E$53</f>
        <v>#VALUE!</v>
      </c>
    </row>
    <row r="13" spans="1:5" x14ac:dyDescent="0.25">
      <c r="B13" s="16"/>
      <c r="C13" s="16"/>
      <c r="D13" s="16"/>
      <c r="E13" s="16"/>
    </row>
    <row r="14" spans="1:5" ht="13" x14ac:dyDescent="0.25">
      <c r="A14" s="57" t="s">
        <v>386</v>
      </c>
      <c r="B14" s="16"/>
      <c r="C14" s="16"/>
      <c r="D14" s="16"/>
      <c r="E14" s="16"/>
    </row>
    <row r="15" spans="1:5" x14ac:dyDescent="0.25">
      <c r="A15" s="49" t="s">
        <v>407</v>
      </c>
      <c r="B15" s="52">
        <f>'4-IC'!B$32</f>
        <v>0</v>
      </c>
      <c r="C15" s="52">
        <f>'4-IC'!C$32</f>
        <v>0</v>
      </c>
      <c r="D15" s="52">
        <f>'4-IC'!D$32</f>
        <v>0</v>
      </c>
      <c r="E15" s="52">
        <f>'4-IC'!E$32</f>
        <v>0</v>
      </c>
    </row>
    <row r="16" spans="1:5" x14ac:dyDescent="0.25">
      <c r="A16" s="53" t="s">
        <v>408</v>
      </c>
      <c r="B16" s="54">
        <f>'3'!B$17</f>
        <v>0</v>
      </c>
      <c r="C16" s="54">
        <f>'3'!C$17</f>
        <v>0</v>
      </c>
      <c r="D16" s="54">
        <f>'3'!D$17</f>
        <v>0</v>
      </c>
      <c r="E16" s="54">
        <f>'3'!E$17</f>
        <v>0</v>
      </c>
    </row>
    <row r="17" spans="1:5" x14ac:dyDescent="0.25">
      <c r="A17" s="49" t="s">
        <v>409</v>
      </c>
      <c r="B17" s="50" t="e">
        <f ca="1">IF(B12=0,0,(B15*B16)/(B$12*60))</f>
        <v>#VALUE!</v>
      </c>
      <c r="C17" s="50" t="e">
        <f ca="1">IF(C12=0,0,(C15*C16)/(C$12*60))</f>
        <v>#VALUE!</v>
      </c>
      <c r="D17" s="50" t="e">
        <f ca="1">IF(D12=0,0,(D15*D16)/(D$12*60))</f>
        <v>#VALUE!</v>
      </c>
      <c r="E17" s="50" t="e">
        <f ca="1">(E15*E16)/(E$12*60)</f>
        <v>#VALUE!</v>
      </c>
    </row>
    <row r="18" spans="1:5" x14ac:dyDescent="0.25">
      <c r="B18" s="16"/>
      <c r="C18" s="16"/>
      <c r="D18" s="16"/>
      <c r="E18" s="16"/>
    </row>
    <row r="19" spans="1:5" ht="13" x14ac:dyDescent="0.25">
      <c r="A19" s="57" t="s">
        <v>387</v>
      </c>
      <c r="B19" s="16"/>
      <c r="C19" s="16"/>
      <c r="D19" s="16"/>
      <c r="E19" s="16"/>
    </row>
    <row r="20" spans="1:5" x14ac:dyDescent="0.25">
      <c r="A20" s="49" t="s">
        <v>407</v>
      </c>
      <c r="B20" s="52">
        <f>'4-WK'!B$32</f>
        <v>0</v>
      </c>
      <c r="C20" s="52">
        <f>'4-WK'!C$32</f>
        <v>0</v>
      </c>
      <c r="D20" s="52">
        <f>'4-WK'!D$32</f>
        <v>0</v>
      </c>
      <c r="E20" s="52">
        <f>'4-WK'!E$32</f>
        <v>0</v>
      </c>
    </row>
    <row r="21" spans="1:5" x14ac:dyDescent="0.25">
      <c r="A21" s="53" t="s">
        <v>408</v>
      </c>
      <c r="B21" s="54">
        <f>'3'!B$19</f>
        <v>0</v>
      </c>
      <c r="C21" s="54">
        <f>'3'!C$19</f>
        <v>0</v>
      </c>
      <c r="D21" s="54">
        <f>'3'!D$19</f>
        <v>0</v>
      </c>
      <c r="E21" s="54">
        <f>'3'!E$19</f>
        <v>0</v>
      </c>
    </row>
    <row r="22" spans="1:5" x14ac:dyDescent="0.25">
      <c r="A22" s="49" t="s">
        <v>409</v>
      </c>
      <c r="B22" s="50" t="e">
        <f ca="1">IF(B12=0,0,(B20*B21)/(B$12*60))</f>
        <v>#VALUE!</v>
      </c>
      <c r="C22" s="50" t="e">
        <f ca="1">IF(C12=0,0,(C20*C21)/(C$12*60))</f>
        <v>#VALUE!</v>
      </c>
      <c r="D22" s="50" t="e">
        <f ca="1">IF(D12=0,0,(D20*D21)/(D$12*60))</f>
        <v>#VALUE!</v>
      </c>
      <c r="E22" s="50" t="e">
        <f ca="1">(E20*E21)/(E$12*60)</f>
        <v>#VALUE!</v>
      </c>
    </row>
    <row r="23" spans="1:5" x14ac:dyDescent="0.25">
      <c r="A23" s="10"/>
      <c r="B23" s="16"/>
      <c r="C23" s="16"/>
      <c r="D23" s="16"/>
      <c r="E23" s="16"/>
    </row>
    <row r="24" spans="1:5" ht="13" x14ac:dyDescent="0.25">
      <c r="A24" s="57" t="s">
        <v>388</v>
      </c>
      <c r="B24" s="16"/>
      <c r="C24" s="16"/>
      <c r="D24" s="16"/>
      <c r="E24" s="16"/>
    </row>
    <row r="25" spans="1:5" x14ac:dyDescent="0.25">
      <c r="A25" s="49" t="s">
        <v>407</v>
      </c>
      <c r="B25" s="52">
        <f>'4-NMD'!B$32</f>
        <v>0</v>
      </c>
      <c r="C25" s="52">
        <f>'4-NMD'!C$32</f>
        <v>0</v>
      </c>
      <c r="D25" s="52">
        <f>'4-NMD'!D$32</f>
        <v>0</v>
      </c>
      <c r="E25" s="52">
        <f>'4-NMD'!E$32</f>
        <v>0</v>
      </c>
    </row>
    <row r="26" spans="1:5" x14ac:dyDescent="0.25">
      <c r="A26" s="53" t="s">
        <v>408</v>
      </c>
      <c r="B26" s="54">
        <f>'3'!B$21</f>
        <v>0</v>
      </c>
      <c r="C26" s="54">
        <f>'3'!C$21</f>
        <v>0</v>
      </c>
      <c r="D26" s="54">
        <f>'3'!D$21</f>
        <v>0</v>
      </c>
      <c r="E26" s="54">
        <f>'3'!E$21</f>
        <v>0</v>
      </c>
    </row>
    <row r="27" spans="1:5" x14ac:dyDescent="0.25">
      <c r="A27" s="49" t="s">
        <v>409</v>
      </c>
      <c r="B27" s="50" t="e">
        <f ca="1">IF(B12=0,0,(B25*B26)/(B$12*60))</f>
        <v>#VALUE!</v>
      </c>
      <c r="C27" s="50" t="e">
        <f ca="1">IF(C12=0,0,(C25*C26)/(C$12*60))</f>
        <v>#VALUE!</v>
      </c>
      <c r="D27" s="50" t="e">
        <f ca="1">IF(D12=0,0,(D25*D26)/(D$12*60))</f>
        <v>#VALUE!</v>
      </c>
      <c r="E27" s="50" t="e">
        <f ca="1">(E25*E26)/(E$12*60)</f>
        <v>#VALUE!</v>
      </c>
    </row>
    <row r="28" spans="1:5" x14ac:dyDescent="0.25">
      <c r="B28" s="16"/>
      <c r="C28" s="16"/>
      <c r="D28" s="16"/>
      <c r="E28" s="16"/>
    </row>
    <row r="29" spans="1:5" ht="13" x14ac:dyDescent="0.25">
      <c r="A29" s="57" t="s">
        <v>389</v>
      </c>
      <c r="B29" s="16"/>
      <c r="C29" s="16"/>
      <c r="D29" s="16"/>
      <c r="E29" s="16"/>
    </row>
    <row r="30" spans="1:5" x14ac:dyDescent="0.25">
      <c r="A30" s="49" t="s">
        <v>407</v>
      </c>
      <c r="B30" s="52">
        <f>'4-APP'!B$32</f>
        <v>0</v>
      </c>
      <c r="C30" s="52">
        <f>'4-APP'!C$32</f>
        <v>0</v>
      </c>
      <c r="D30" s="52">
        <f>'4-APP'!D$32</f>
        <v>0</v>
      </c>
      <c r="E30" s="52">
        <f>'4-APP'!E$32</f>
        <v>0</v>
      </c>
    </row>
    <row r="31" spans="1:5" x14ac:dyDescent="0.25">
      <c r="A31" s="53" t="s">
        <v>408</v>
      </c>
      <c r="B31" s="54">
        <f>'3'!B$23</f>
        <v>0</v>
      </c>
      <c r="C31" s="54">
        <f>'3'!C$23</f>
        <v>0</v>
      </c>
      <c r="D31" s="54">
        <f>'3'!D$23</f>
        <v>0</v>
      </c>
      <c r="E31" s="54">
        <f>'3'!E$23</f>
        <v>0</v>
      </c>
    </row>
    <row r="32" spans="1:5" x14ac:dyDescent="0.25">
      <c r="A32" s="49" t="s">
        <v>409</v>
      </c>
      <c r="B32" s="50" t="e">
        <f ca="1">IF(B12=0,0,(B30*B31)/(B$12*60))</f>
        <v>#VALUE!</v>
      </c>
      <c r="C32" s="50" t="e">
        <f ca="1">IF(C12=0,0,(C30*C31)/(C$12*60))</f>
        <v>#VALUE!</v>
      </c>
      <c r="D32" s="50" t="e">
        <f ca="1">IF(D12=0,0,(D30*D31)/(D$12*60))</f>
        <v>#VALUE!</v>
      </c>
      <c r="E32" s="50" t="e">
        <f ca="1">(E30*E31)/(E$12*60)</f>
        <v>#VALUE!</v>
      </c>
    </row>
    <row r="33" spans="1:5" x14ac:dyDescent="0.25">
      <c r="B33" s="16"/>
      <c r="C33" s="16"/>
      <c r="D33" s="16"/>
      <c r="E33" s="16"/>
    </row>
    <row r="34" spans="1:5" ht="13" x14ac:dyDescent="0.25">
      <c r="A34" s="57" t="s">
        <v>390</v>
      </c>
      <c r="B34" s="16"/>
      <c r="C34" s="16"/>
      <c r="D34" s="16"/>
      <c r="E34" s="16"/>
    </row>
    <row r="35" spans="1:5" x14ac:dyDescent="0.25">
      <c r="A35" s="49" t="s">
        <v>407</v>
      </c>
      <c r="B35" s="52">
        <f>'4-WR'!B$32</f>
        <v>0</v>
      </c>
      <c r="C35" s="52">
        <f>'4-WR'!C$32</f>
        <v>0</v>
      </c>
      <c r="D35" s="52">
        <f>'4-WR'!D$32</f>
        <v>0</v>
      </c>
      <c r="E35" s="52">
        <f>'4-WR'!E$32</f>
        <v>0</v>
      </c>
    </row>
    <row r="36" spans="1:5" x14ac:dyDescent="0.25">
      <c r="A36" s="53" t="s">
        <v>408</v>
      </c>
      <c r="B36" s="54">
        <f>'3'!B$25</f>
        <v>0</v>
      </c>
      <c r="C36" s="54">
        <f>'3'!C$25</f>
        <v>0</v>
      </c>
      <c r="D36" s="54">
        <f>'3'!D$25</f>
        <v>0</v>
      </c>
      <c r="E36" s="54">
        <f>'3'!E$25</f>
        <v>0</v>
      </c>
    </row>
    <row r="37" spans="1:5" x14ac:dyDescent="0.25">
      <c r="A37" s="49" t="s">
        <v>409</v>
      </c>
      <c r="B37" s="50" t="e">
        <f ca="1">IF(B12=0,0,(B35*B36)/(B$12*60))</f>
        <v>#VALUE!</v>
      </c>
      <c r="C37" s="50" t="e">
        <f ca="1">IF(C12=0,0,(C35*C36)/(C$12*60))</f>
        <v>#VALUE!</v>
      </c>
      <c r="D37" s="50" t="e">
        <f ca="1">IF(D12=0,0,(D35*D36)/(D$12*60))</f>
        <v>#VALUE!</v>
      </c>
      <c r="E37" s="50" t="e">
        <f ca="1">(E35*E36)/(E$12*60)</f>
        <v>#VALUE!</v>
      </c>
    </row>
    <row r="38" spans="1:5" x14ac:dyDescent="0.25">
      <c r="A38" s="10"/>
      <c r="B38" s="16" t="s">
        <v>1908</v>
      </c>
      <c r="C38" s="16"/>
      <c r="D38" s="16"/>
      <c r="E38" s="16"/>
    </row>
    <row r="39" spans="1:5" ht="13" x14ac:dyDescent="0.25">
      <c r="A39" s="57" t="s">
        <v>410</v>
      </c>
      <c r="B39" s="16"/>
      <c r="C39" s="16"/>
      <c r="D39" s="16"/>
      <c r="E39" s="16"/>
    </row>
    <row r="40" spans="1:5" x14ac:dyDescent="0.25">
      <c r="A40" s="49" t="s">
        <v>407</v>
      </c>
      <c r="B40" s="52">
        <f>'4-TAX'!B$32</f>
        <v>0</v>
      </c>
      <c r="C40" s="52">
        <f>'4-TAX'!C$32</f>
        <v>0</v>
      </c>
      <c r="D40" s="52">
        <f>'4-TAX'!D$32</f>
        <v>0</v>
      </c>
      <c r="E40" s="52">
        <f>'4-TAX'!E$32</f>
        <v>0</v>
      </c>
    </row>
    <row r="41" spans="1:5" x14ac:dyDescent="0.25">
      <c r="A41" s="53" t="s">
        <v>408</v>
      </c>
      <c r="B41" s="54">
        <f>'3'!B$27</f>
        <v>0</v>
      </c>
      <c r="C41" s="54">
        <f>'3'!C$27</f>
        <v>0</v>
      </c>
      <c r="D41" s="54">
        <f>'3'!D$27</f>
        <v>0</v>
      </c>
      <c r="E41" s="54">
        <f>'3'!E$27</f>
        <v>0</v>
      </c>
    </row>
    <row r="42" spans="1:5" x14ac:dyDescent="0.25">
      <c r="A42" s="49" t="s">
        <v>409</v>
      </c>
      <c r="B42" s="50" t="e">
        <f ca="1">IF(B12=0,0,(B40*B41)/(B$12*60))</f>
        <v>#VALUE!</v>
      </c>
      <c r="C42" s="50" t="e">
        <f ca="1">IF(C12=0,0,(C40*C41)/(C$12*60))</f>
        <v>#VALUE!</v>
      </c>
      <c r="D42" s="50" t="e">
        <f ca="1">IF(D12=0,0,(D40*D41)/(D$12*60))</f>
        <v>#VALUE!</v>
      </c>
      <c r="E42" s="50" t="e">
        <f ca="1">(E40*E41)/(E$12*60)</f>
        <v>#VALUE!</v>
      </c>
    </row>
    <row r="43" spans="1:5" x14ac:dyDescent="0.25">
      <c r="B43" s="16"/>
      <c r="C43" s="16"/>
      <c r="D43" s="16"/>
      <c r="E43" s="16"/>
    </row>
    <row r="44" spans="1:5" x14ac:dyDescent="0.25">
      <c r="B44" s="16"/>
      <c r="C44" s="16"/>
      <c r="D44" s="16"/>
      <c r="E44" s="16"/>
    </row>
    <row r="45" spans="1:5" x14ac:dyDescent="0.25">
      <c r="B45" s="16"/>
      <c r="C45" s="16"/>
      <c r="D45" s="16"/>
      <c r="E45" s="16"/>
    </row>
    <row r="46" spans="1:5" ht="13" x14ac:dyDescent="0.25">
      <c r="A46" s="55" t="s">
        <v>411</v>
      </c>
      <c r="B46" s="56" t="e">
        <f ca="1">SUM(B$17,B$22,B$27,B$32,B$37,B$42)</f>
        <v>#VALUE!</v>
      </c>
      <c r="C46" s="56" t="e">
        <f ca="1">SUM(C$17,C$22,C$27,C$32,C$37,C$42)</f>
        <v>#VALUE!</v>
      </c>
      <c r="D46" s="56" t="e">
        <f ca="1">SUM(D$17,D$22,D$27,D$32,D$37,D$42)</f>
        <v>#VALUE!</v>
      </c>
      <c r="E46" s="56" t="e">
        <f ca="1">SUM(E$17,E$22,E$27,E$32,E$37,E$42)</f>
        <v>#VALUE!</v>
      </c>
    </row>
  </sheetData>
  <sheetProtection password="EBC7" sheet="1" objects="1" scenarios="1"/>
  <mergeCells count="4">
    <mergeCell ref="A6:E6"/>
    <mergeCell ref="A1:E1"/>
    <mergeCell ref="A3:E3"/>
    <mergeCell ref="A5:E5"/>
  </mergeCells>
  <phoneticPr fontId="6" type="noConversion"/>
  <dataValidations count="1">
    <dataValidation allowBlank="1" sqref="F1:IV1048576 E1 A1:A1048576 B1:D19 E3:E19 B20:E6553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E315"/>
  <sheetViews>
    <sheetView showGridLines="0" workbookViewId="0">
      <pane ySplit="10" topLeftCell="A11" activePane="bottomLeft" state="frozen"/>
      <selection sqref="A1:C1"/>
      <selection pane="bottomLeft" activeCell="H27" sqref="H27"/>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5" s="452" customFormat="1" ht="15.75" customHeight="1" x14ac:dyDescent="0.25">
      <c r="A1" s="775" t="s">
        <v>2039</v>
      </c>
      <c r="B1" s="775"/>
      <c r="C1" s="775"/>
      <c r="D1" s="775"/>
      <c r="E1" s="775"/>
    </row>
    <row r="2" spans="1:5" s="452" customFormat="1" ht="15.75" customHeight="1" x14ac:dyDescent="0.3">
      <c r="A2" s="26" t="str">
        <f>"RJM Version: " &amp; TEXT(STARTUP!E3,"0.0")</f>
        <v>RJM Version: 2.5</v>
      </c>
      <c r="B2" s="27"/>
      <c r="C2" s="28"/>
      <c r="D2" s="40"/>
    </row>
    <row r="3" spans="1:5" s="452" customFormat="1" ht="15.75" customHeight="1" x14ac:dyDescent="0.25">
      <c r="A3" s="775" t="s">
        <v>1718</v>
      </c>
      <c r="B3" s="775"/>
      <c r="C3" s="775"/>
      <c r="D3" s="775"/>
      <c r="E3" s="775"/>
    </row>
    <row r="4" spans="1:5" ht="15.75" customHeight="1" x14ac:dyDescent="0.25">
      <c r="A4" s="392" t="str">
        <f>'5-BPC'!Statename</f>
        <v>YOUR STATE</v>
      </c>
      <c r="B4" s="453"/>
      <c r="C4" s="453"/>
      <c r="D4" s="453"/>
      <c r="E4" s="453"/>
    </row>
    <row r="5" spans="1:5" ht="15.75" customHeight="1" x14ac:dyDescent="0.25">
      <c r="A5" s="770" t="s">
        <v>1586</v>
      </c>
      <c r="B5" s="768"/>
      <c r="C5" s="768"/>
      <c r="D5" s="768"/>
      <c r="E5" s="768"/>
    </row>
    <row r="6" spans="1:5" ht="13" x14ac:dyDescent="0.25">
      <c r="A6" s="767" t="str">
        <f>'5-BPC'!BudgetFY</f>
        <v xml:space="preserve">FY  </v>
      </c>
      <c r="B6" s="777"/>
      <c r="C6" s="777"/>
      <c r="D6" s="777"/>
      <c r="E6" s="777"/>
    </row>
    <row r="7" spans="1:5" x14ac:dyDescent="0.25">
      <c r="B7" s="394"/>
      <c r="C7" s="395"/>
      <c r="D7" s="396"/>
    </row>
    <row r="8" spans="1:5" x14ac:dyDescent="0.25">
      <c r="B8" s="558" t="e">
        <f>'5-BPC'!PreviousFY</f>
        <v>#VALUE!</v>
      </c>
      <c r="C8" s="558" t="e">
        <f>'5-BPC'!CurrentFY</f>
        <v>#VALUE!</v>
      </c>
      <c r="D8" s="558" t="str">
        <f>'5-BPC'!NextFY</f>
        <v xml:space="preserve">FY  </v>
      </c>
      <c r="E8" s="558" t="e">
        <f>'5-BPC'!RequestFY</f>
        <v>#VALUE!</v>
      </c>
    </row>
    <row r="9" spans="1:5" x14ac:dyDescent="0.25">
      <c r="B9" s="619" t="s">
        <v>1904</v>
      </c>
      <c r="C9" s="619" t="s">
        <v>1905</v>
      </c>
      <c r="D9" s="619" t="s">
        <v>1906</v>
      </c>
      <c r="E9" s="620" t="s">
        <v>1907</v>
      </c>
    </row>
    <row r="10" spans="1:5" x14ac:dyDescent="0.25">
      <c r="B10" s="562" t="s">
        <v>1909</v>
      </c>
      <c r="C10" s="562" t="s">
        <v>1909</v>
      </c>
      <c r="D10" s="562" t="s">
        <v>1909</v>
      </c>
      <c r="E10" s="621" t="s">
        <v>1909</v>
      </c>
    </row>
    <row r="11" spans="1:5" x14ac:dyDescent="0.25">
      <c r="B11" s="460"/>
      <c r="C11" s="460"/>
      <c r="D11" s="460"/>
      <c r="E11" s="460"/>
    </row>
    <row r="12" spans="1:5" x14ac:dyDescent="0.25">
      <c r="A12" s="622" t="s">
        <v>413</v>
      </c>
      <c r="B12" s="613" t="e">
        <f ca="1">'1-BPC'!$B$14</f>
        <v>#VALUE!</v>
      </c>
      <c r="C12" s="623"/>
      <c r="D12" s="624"/>
      <c r="E12" s="625"/>
    </row>
    <row r="13" spans="1:5" x14ac:dyDescent="0.25">
      <c r="A13" s="626"/>
      <c r="B13" s="627"/>
      <c r="C13" s="627"/>
      <c r="D13" s="627"/>
      <c r="E13" s="627"/>
    </row>
    <row r="14" spans="1:5" x14ac:dyDescent="0.25">
      <c r="A14" s="622" t="s">
        <v>414</v>
      </c>
      <c r="B14" s="628"/>
      <c r="C14" s="629" t="e">
        <f ca="1">+B12</f>
        <v>#VALUE!</v>
      </c>
      <c r="D14" s="629" t="e">
        <f ca="1">+C14</f>
        <v>#VALUE!</v>
      </c>
      <c r="E14" s="629" t="e">
        <f ca="1">+D14</f>
        <v>#VALUE!</v>
      </c>
    </row>
    <row r="15" spans="1:5" x14ac:dyDescent="0.25">
      <c r="A15" s="626"/>
      <c r="B15" s="627"/>
      <c r="C15" s="627" t="s">
        <v>1908</v>
      </c>
      <c r="D15" s="627"/>
      <c r="E15" s="627"/>
    </row>
    <row r="16" spans="1:5" ht="13" thickBot="1" x14ac:dyDescent="0.3">
      <c r="A16" s="630" t="s">
        <v>2069</v>
      </c>
      <c r="B16" s="627"/>
      <c r="C16" s="627"/>
      <c r="D16" s="627"/>
      <c r="E16" s="627"/>
    </row>
    <row r="17" spans="1:5" ht="13" thickBot="1" x14ac:dyDescent="0.3">
      <c r="A17" s="600" t="s">
        <v>392</v>
      </c>
      <c r="B17" s="696"/>
      <c r="C17" s="23">
        <f>B17*1.03</f>
        <v>0</v>
      </c>
      <c r="D17" s="23">
        <f>C17*1.03</f>
        <v>0</v>
      </c>
      <c r="E17" s="23"/>
    </row>
    <row r="18" spans="1:5" x14ac:dyDescent="0.25">
      <c r="A18" s="563" t="s">
        <v>393</v>
      </c>
      <c r="B18" s="631" t="e">
        <f ca="1">'1-BPC'!B$42</f>
        <v>#VALUE!</v>
      </c>
      <c r="C18" s="632" t="e">
        <f ca="1">'1-BPC'!C$42</f>
        <v>#VALUE!</v>
      </c>
      <c r="D18" s="632" t="e">
        <f ca="1">'1-BPC'!D$42</f>
        <v>#VALUE!</v>
      </c>
      <c r="E18" s="632" t="e">
        <f ca="1">'1-BPC'!E$42</f>
        <v>#VALUE!</v>
      </c>
    </row>
    <row r="19" spans="1:5" x14ac:dyDescent="0.25">
      <c r="A19" s="633" t="s">
        <v>1090</v>
      </c>
      <c r="B19" s="629" t="e">
        <f ca="1">IF(B18=0,0,(B17/B18))</f>
        <v>#VALUE!</v>
      </c>
      <c r="C19" s="629" t="e">
        <f ca="1">IF(C18=0,0,(C17/C18))</f>
        <v>#VALUE!</v>
      </c>
      <c r="D19" s="629" t="e">
        <f ca="1">IF(D18=0,0,(D17/D18))</f>
        <v>#VALUE!</v>
      </c>
      <c r="E19" s="629" t="e">
        <f ca="1">IF(E18=0,0,(E17/E18))</f>
        <v>#VALUE!</v>
      </c>
    </row>
    <row r="20" spans="1:5" x14ac:dyDescent="0.25">
      <c r="A20" s="556"/>
      <c r="B20" s="581"/>
      <c r="C20" s="581"/>
      <c r="D20" s="339"/>
      <c r="E20" s="339"/>
    </row>
    <row r="21" spans="1:5" ht="13" hidden="1" thickBot="1" x14ac:dyDescent="0.3">
      <c r="A21" s="334" t="s">
        <v>397</v>
      </c>
      <c r="B21" s="581"/>
      <c r="C21" s="581"/>
      <c r="D21" s="339"/>
      <c r="E21" s="339"/>
    </row>
    <row r="22" spans="1:5" ht="13" hidden="1" thickBot="1" x14ac:dyDescent="0.3">
      <c r="A22" s="582" t="s">
        <v>399</v>
      </c>
      <c r="B22" s="64"/>
      <c r="C22" s="634"/>
      <c r="D22" s="635"/>
      <c r="E22" s="636"/>
    </row>
    <row r="23" spans="1:5" hidden="1" x14ac:dyDescent="0.25">
      <c r="A23" s="633" t="str">
        <f>A$18</f>
        <v xml:space="preserve">  PS/PB COST PER POSITION</v>
      </c>
      <c r="B23" s="637" t="e">
        <f ca="1">B$18</f>
        <v>#VALUE!</v>
      </c>
      <c r="C23" s="638"/>
      <c r="D23" s="639"/>
      <c r="E23" s="640"/>
    </row>
    <row r="24" spans="1:5" hidden="1" x14ac:dyDescent="0.25">
      <c r="A24" s="633" t="s">
        <v>1091</v>
      </c>
      <c r="B24" s="641" t="e">
        <f ca="1">IF(B23=0,0,(B22/B23))</f>
        <v>#VALUE!</v>
      </c>
      <c r="C24" s="642"/>
      <c r="D24" s="643"/>
      <c r="E24" s="644"/>
    </row>
    <row r="25" spans="1:5" x14ac:dyDescent="0.25">
      <c r="A25" s="455" t="s">
        <v>1908</v>
      </c>
      <c r="B25" s="645"/>
      <c r="C25" s="645"/>
      <c r="D25" s="645"/>
      <c r="E25" s="645"/>
    </row>
    <row r="26" spans="1:5" ht="13" x14ac:dyDescent="0.25">
      <c r="A26" s="646" t="s">
        <v>71</v>
      </c>
      <c r="B26" s="647" t="e">
        <f ca="1">B12+B19-B24</f>
        <v>#VALUE!</v>
      </c>
      <c r="C26" s="647" t="e">
        <f ca="1">C14+C19</f>
        <v>#VALUE!</v>
      </c>
      <c r="D26" s="647" t="e">
        <f ca="1">D14+D19</f>
        <v>#VALUE!</v>
      </c>
      <c r="E26" s="647" t="e">
        <f ca="1">E14+E19</f>
        <v>#VALUE!</v>
      </c>
    </row>
    <row r="27" spans="1:5" x14ac:dyDescent="0.25">
      <c r="B27" s="627"/>
      <c r="C27" s="627"/>
      <c r="D27" s="627"/>
      <c r="E27" s="627"/>
    </row>
    <row r="36" spans="1:4" x14ac:dyDescent="0.25">
      <c r="A36" s="626"/>
    </row>
    <row r="37" spans="1:4" x14ac:dyDescent="0.25">
      <c r="A37" s="626"/>
    </row>
    <row r="41" spans="1:4" x14ac:dyDescent="0.25">
      <c r="A41" s="626"/>
    </row>
    <row r="48" spans="1:4" ht="15.5" x14ac:dyDescent="0.25">
      <c r="B48" s="648"/>
      <c r="D48" s="649"/>
    </row>
    <row r="50" spans="1:4" ht="15.5" x14ac:dyDescent="0.25">
      <c r="B50" s="650"/>
    </row>
    <row r="52" spans="1:4" ht="15.5" x14ac:dyDescent="0.25">
      <c r="A52" s="651"/>
      <c r="B52" s="652"/>
    </row>
    <row r="53" spans="1:4" x14ac:dyDescent="0.25">
      <c r="B53" s="652"/>
    </row>
    <row r="55" spans="1:4" x14ac:dyDescent="0.25">
      <c r="B55" s="652"/>
      <c r="C55" s="652"/>
      <c r="D55" s="652"/>
    </row>
    <row r="56" spans="1:4" x14ac:dyDescent="0.25">
      <c r="B56" s="653"/>
      <c r="C56" s="653"/>
      <c r="D56" s="653"/>
    </row>
    <row r="57" spans="1:4" x14ac:dyDescent="0.25">
      <c r="B57" s="653"/>
      <c r="C57" s="653"/>
      <c r="D57" s="653"/>
    </row>
    <row r="60" spans="1:4" x14ac:dyDescent="0.25">
      <c r="A60" s="626"/>
    </row>
    <row r="61" spans="1:4" x14ac:dyDescent="0.25">
      <c r="A61" s="626"/>
    </row>
    <row r="62" spans="1:4" x14ac:dyDescent="0.25">
      <c r="A62" s="626"/>
    </row>
    <row r="63" spans="1:4" x14ac:dyDescent="0.25">
      <c r="A63" s="626"/>
      <c r="B63" s="654"/>
      <c r="C63" s="654"/>
    </row>
    <row r="64" spans="1:4" x14ac:dyDescent="0.25">
      <c r="A64" s="466"/>
    </row>
    <row r="65" spans="1:1" x14ac:dyDescent="0.25">
      <c r="A65" s="466"/>
    </row>
    <row r="66" spans="1:1" x14ac:dyDescent="0.25">
      <c r="A66" s="466"/>
    </row>
    <row r="67" spans="1:1" x14ac:dyDescent="0.25">
      <c r="A67" s="626"/>
    </row>
    <row r="68" spans="1:1" x14ac:dyDescent="0.25">
      <c r="A68" s="466"/>
    </row>
    <row r="69" spans="1:1" x14ac:dyDescent="0.25">
      <c r="A69" s="626"/>
    </row>
    <row r="71" spans="1:1" x14ac:dyDescent="0.25">
      <c r="A71" s="653"/>
    </row>
    <row r="72" spans="1:1" x14ac:dyDescent="0.25">
      <c r="A72" s="626"/>
    </row>
    <row r="73" spans="1:1" x14ac:dyDescent="0.25">
      <c r="A73" s="626"/>
    </row>
    <row r="74" spans="1:1" x14ac:dyDescent="0.25">
      <c r="A74" s="626"/>
    </row>
    <row r="75" spans="1:1" x14ac:dyDescent="0.25">
      <c r="A75" s="626"/>
    </row>
    <row r="76" spans="1:1" x14ac:dyDescent="0.25">
      <c r="A76" s="626"/>
    </row>
    <row r="80" spans="1:1" x14ac:dyDescent="0.25">
      <c r="A80" s="626"/>
    </row>
    <row r="87" spans="1:4" ht="15.5" x14ac:dyDescent="0.25">
      <c r="B87" s="648"/>
      <c r="D87" s="649"/>
    </row>
    <row r="89" spans="1:4" ht="15.5" x14ac:dyDescent="0.25">
      <c r="B89" s="650"/>
    </row>
    <row r="91" spans="1:4" ht="15.5" x14ac:dyDescent="0.25">
      <c r="A91" s="651"/>
      <c r="B91" s="652"/>
    </row>
    <row r="92" spans="1:4" x14ac:dyDescent="0.25">
      <c r="B92" s="652"/>
    </row>
    <row r="94" spans="1:4" x14ac:dyDescent="0.25">
      <c r="B94" s="652"/>
      <c r="C94" s="652"/>
      <c r="D94" s="652"/>
    </row>
    <row r="95" spans="1:4" x14ac:dyDescent="0.25">
      <c r="B95" s="653"/>
      <c r="C95" s="653"/>
      <c r="D95" s="653"/>
    </row>
    <row r="96" spans="1:4" x14ac:dyDescent="0.25">
      <c r="B96" s="653"/>
      <c r="C96" s="653"/>
      <c r="D96" s="653"/>
    </row>
    <row r="99" spans="1:3" x14ac:dyDescent="0.25">
      <c r="A99" s="626"/>
    </row>
    <row r="100" spans="1:3" x14ac:dyDescent="0.25">
      <c r="A100" s="626"/>
    </row>
    <row r="101" spans="1:3" x14ac:dyDescent="0.25">
      <c r="A101" s="626"/>
    </row>
    <row r="102" spans="1:3" x14ac:dyDescent="0.25">
      <c r="A102" s="626"/>
      <c r="B102" s="654"/>
      <c r="C102" s="654"/>
    </row>
    <row r="103" spans="1:3" x14ac:dyDescent="0.25">
      <c r="A103" s="466"/>
    </row>
    <row r="104" spans="1:3" x14ac:dyDescent="0.25">
      <c r="A104" s="466"/>
    </row>
    <row r="105" spans="1:3" x14ac:dyDescent="0.25">
      <c r="A105" s="466"/>
    </row>
    <row r="106" spans="1:3" x14ac:dyDescent="0.25">
      <c r="A106" s="626"/>
    </row>
    <row r="107" spans="1:3" x14ac:dyDescent="0.25">
      <c r="A107" s="626"/>
    </row>
    <row r="108" spans="1:3" x14ac:dyDescent="0.25">
      <c r="A108" s="466"/>
    </row>
    <row r="109" spans="1:3" x14ac:dyDescent="0.25">
      <c r="A109" s="466"/>
    </row>
    <row r="110" spans="1:3" x14ac:dyDescent="0.25">
      <c r="A110" s="626"/>
    </row>
    <row r="112" spans="1:3" x14ac:dyDescent="0.25">
      <c r="A112" s="653"/>
    </row>
    <row r="113" spans="1:4" x14ac:dyDescent="0.25">
      <c r="A113" s="626"/>
    </row>
    <row r="114" spans="1:4" x14ac:dyDescent="0.25">
      <c r="A114" s="626"/>
    </row>
    <row r="115" spans="1:4" x14ac:dyDescent="0.25">
      <c r="A115" s="626"/>
    </row>
    <row r="116" spans="1:4" x14ac:dyDescent="0.25">
      <c r="A116" s="626"/>
    </row>
    <row r="117" spans="1:4" x14ac:dyDescent="0.25">
      <c r="A117" s="626"/>
    </row>
    <row r="128" spans="1:4" ht="15.5" x14ac:dyDescent="0.25">
      <c r="B128" s="648"/>
      <c r="D128" s="649"/>
    </row>
    <row r="130" spans="1:4" ht="15.5" x14ac:dyDescent="0.25">
      <c r="B130" s="650"/>
    </row>
    <row r="132" spans="1:4" ht="15.5" x14ac:dyDescent="0.25">
      <c r="A132" s="651"/>
      <c r="B132" s="652"/>
    </row>
    <row r="133" spans="1:4" x14ac:dyDescent="0.25">
      <c r="B133" s="652"/>
    </row>
    <row r="135" spans="1:4" x14ac:dyDescent="0.25">
      <c r="B135" s="652"/>
      <c r="C135" s="652"/>
      <c r="D135" s="652"/>
    </row>
    <row r="136" spans="1:4" x14ac:dyDescent="0.25">
      <c r="B136" s="653"/>
      <c r="C136" s="653"/>
      <c r="D136" s="653"/>
    </row>
    <row r="137" spans="1:4" x14ac:dyDescent="0.25">
      <c r="B137" s="653"/>
      <c r="C137" s="653"/>
      <c r="D137" s="653"/>
    </row>
    <row r="140" spans="1:4" x14ac:dyDescent="0.25">
      <c r="A140" s="626"/>
    </row>
    <row r="141" spans="1:4" x14ac:dyDescent="0.25">
      <c r="A141" s="626"/>
    </row>
    <row r="142" spans="1:4" x14ac:dyDescent="0.25">
      <c r="A142" s="626"/>
    </row>
    <row r="143" spans="1:4" x14ac:dyDescent="0.25">
      <c r="A143" s="626"/>
      <c r="B143" s="654"/>
      <c r="C143" s="654"/>
    </row>
    <row r="144" spans="1:4" x14ac:dyDescent="0.25">
      <c r="A144" s="466"/>
    </row>
    <row r="145" spans="1:1" x14ac:dyDescent="0.25">
      <c r="A145" s="466"/>
    </row>
    <row r="146" spans="1:1" x14ac:dyDescent="0.25">
      <c r="A146" s="466"/>
    </row>
    <row r="147" spans="1:1" x14ac:dyDescent="0.25">
      <c r="A147" s="626"/>
    </row>
    <row r="148" spans="1:1" x14ac:dyDescent="0.25">
      <c r="A148" s="466"/>
    </row>
    <row r="149" spans="1:1" x14ac:dyDescent="0.25">
      <c r="A149" s="626"/>
    </row>
    <row r="151" spans="1:1" x14ac:dyDescent="0.25">
      <c r="A151" s="653"/>
    </row>
    <row r="152" spans="1:1" x14ac:dyDescent="0.25">
      <c r="A152" s="626"/>
    </row>
    <row r="153" spans="1:1" x14ac:dyDescent="0.25">
      <c r="A153" s="626"/>
    </row>
    <row r="154" spans="1:1" x14ac:dyDescent="0.25">
      <c r="A154" s="626"/>
    </row>
    <row r="155" spans="1:1" x14ac:dyDescent="0.25">
      <c r="A155" s="626"/>
    </row>
    <row r="156" spans="1:1" x14ac:dyDescent="0.25">
      <c r="A156" s="626"/>
    </row>
    <row r="167" spans="1:4" ht="15.5" x14ac:dyDescent="0.25">
      <c r="B167" s="648"/>
      <c r="D167" s="649"/>
    </row>
    <row r="169" spans="1:4" ht="15.5" x14ac:dyDescent="0.25">
      <c r="B169" s="650"/>
    </row>
    <row r="171" spans="1:4" ht="15.5" x14ac:dyDescent="0.25">
      <c r="A171" s="651"/>
      <c r="B171" s="652"/>
    </row>
    <row r="172" spans="1:4" x14ac:dyDescent="0.25">
      <c r="B172" s="652"/>
    </row>
    <row r="174" spans="1:4" x14ac:dyDescent="0.25">
      <c r="B174" s="652"/>
      <c r="C174" s="652"/>
      <c r="D174" s="652"/>
    </row>
    <row r="175" spans="1:4" x14ac:dyDescent="0.25">
      <c r="B175" s="653"/>
      <c r="C175" s="653"/>
      <c r="D175" s="653"/>
    </row>
    <row r="176" spans="1:4" x14ac:dyDescent="0.25">
      <c r="B176" s="653"/>
      <c r="C176" s="653"/>
      <c r="D176" s="653"/>
    </row>
    <row r="179" spans="1:3" x14ac:dyDescent="0.25">
      <c r="A179" s="626"/>
    </row>
    <row r="180" spans="1:3" x14ac:dyDescent="0.25">
      <c r="A180" s="626"/>
    </row>
    <row r="181" spans="1:3" x14ac:dyDescent="0.25">
      <c r="A181" s="626"/>
    </row>
    <row r="182" spans="1:3" x14ac:dyDescent="0.25">
      <c r="A182" s="626"/>
      <c r="B182" s="654"/>
      <c r="C182" s="654"/>
    </row>
    <row r="183" spans="1:3" x14ac:dyDescent="0.25">
      <c r="A183" s="466"/>
    </row>
    <row r="184" spans="1:3" x14ac:dyDescent="0.25">
      <c r="A184" s="466"/>
    </row>
    <row r="185" spans="1:3" x14ac:dyDescent="0.25">
      <c r="A185" s="466"/>
    </row>
    <row r="186" spans="1:3" x14ac:dyDescent="0.25">
      <c r="A186" s="626"/>
    </row>
    <row r="187" spans="1:3" x14ac:dyDescent="0.25">
      <c r="A187" s="466"/>
    </row>
    <row r="188" spans="1:3" x14ac:dyDescent="0.25">
      <c r="A188" s="466"/>
    </row>
    <row r="189" spans="1:3" x14ac:dyDescent="0.25">
      <c r="A189" s="466"/>
    </row>
    <row r="190" spans="1:3" x14ac:dyDescent="0.25">
      <c r="A190" s="466"/>
    </row>
    <row r="191" spans="1:3" x14ac:dyDescent="0.25">
      <c r="A191" s="626"/>
    </row>
    <row r="193" spans="1:1" x14ac:dyDescent="0.25">
      <c r="A193" s="653"/>
    </row>
    <row r="194" spans="1:1" x14ac:dyDescent="0.25">
      <c r="A194" s="626"/>
    </row>
    <row r="195" spans="1:1" x14ac:dyDescent="0.25">
      <c r="A195" s="626"/>
    </row>
    <row r="196" spans="1:1" x14ac:dyDescent="0.25">
      <c r="A196" s="626"/>
    </row>
    <row r="197" spans="1:1" x14ac:dyDescent="0.25">
      <c r="A197" s="626"/>
    </row>
    <row r="198" spans="1:1" x14ac:dyDescent="0.25">
      <c r="A198" s="626"/>
    </row>
    <row r="209" spans="1:4" ht="15.5" x14ac:dyDescent="0.25">
      <c r="B209" s="648"/>
      <c r="D209" s="649"/>
    </row>
    <row r="211" spans="1:4" ht="15.5" x14ac:dyDescent="0.25">
      <c r="B211" s="650"/>
    </row>
    <row r="213" spans="1:4" ht="15.5" x14ac:dyDescent="0.25">
      <c r="A213" s="651"/>
      <c r="B213" s="652"/>
    </row>
    <row r="214" spans="1:4" x14ac:dyDescent="0.25">
      <c r="B214" s="652"/>
    </row>
    <row r="216" spans="1:4" x14ac:dyDescent="0.25">
      <c r="B216" s="652"/>
      <c r="C216" s="652"/>
      <c r="D216" s="652"/>
    </row>
    <row r="217" spans="1:4" x14ac:dyDescent="0.25">
      <c r="B217" s="653"/>
      <c r="C217" s="653"/>
      <c r="D217" s="653"/>
    </row>
    <row r="218" spans="1:4" x14ac:dyDescent="0.25">
      <c r="B218" s="653"/>
      <c r="C218" s="653"/>
      <c r="D218" s="653"/>
    </row>
    <row r="221" spans="1:4" x14ac:dyDescent="0.25">
      <c r="A221" s="626"/>
    </row>
    <row r="222" spans="1:4" x14ac:dyDescent="0.25">
      <c r="A222" s="626"/>
    </row>
    <row r="223" spans="1:4" x14ac:dyDescent="0.25">
      <c r="A223" s="626"/>
    </row>
    <row r="224" spans="1:4" x14ac:dyDescent="0.25">
      <c r="A224" s="626"/>
      <c r="B224" s="654"/>
      <c r="C224" s="654"/>
    </row>
    <row r="225" spans="1:1" x14ac:dyDescent="0.25">
      <c r="A225" s="466"/>
    </row>
    <row r="226" spans="1:1" x14ac:dyDescent="0.25">
      <c r="A226" s="466"/>
    </row>
    <row r="227" spans="1:1" x14ac:dyDescent="0.25">
      <c r="A227" s="466"/>
    </row>
    <row r="228" spans="1:1" x14ac:dyDescent="0.25">
      <c r="A228" s="626"/>
    </row>
    <row r="229" spans="1:1" x14ac:dyDescent="0.25">
      <c r="A229" s="466"/>
    </row>
    <row r="230" spans="1:1" x14ac:dyDescent="0.25">
      <c r="A230" s="626"/>
    </row>
    <row r="232" spans="1:1" x14ac:dyDescent="0.25">
      <c r="A232" s="653"/>
    </row>
    <row r="233" spans="1:1" x14ac:dyDescent="0.25">
      <c r="A233" s="626"/>
    </row>
    <row r="234" spans="1:1" x14ac:dyDescent="0.25">
      <c r="A234" s="626"/>
    </row>
    <row r="235" spans="1:1" x14ac:dyDescent="0.25">
      <c r="A235" s="626"/>
    </row>
    <row r="236" spans="1:1" x14ac:dyDescent="0.25">
      <c r="A236" s="626"/>
    </row>
    <row r="237" spans="1:1" x14ac:dyDescent="0.25">
      <c r="A237" s="626"/>
    </row>
    <row r="248" spans="1:4" ht="15.5" x14ac:dyDescent="0.25">
      <c r="B248" s="648"/>
      <c r="D248" s="649"/>
    </row>
    <row r="250" spans="1:4" ht="15.5" x14ac:dyDescent="0.25">
      <c r="B250" s="650"/>
    </row>
    <row r="252" spans="1:4" ht="15.5" x14ac:dyDescent="0.25">
      <c r="A252" s="651"/>
      <c r="B252" s="652"/>
    </row>
    <row r="253" spans="1:4" x14ac:dyDescent="0.25">
      <c r="B253" s="652"/>
    </row>
    <row r="255" spans="1:4" x14ac:dyDescent="0.25">
      <c r="B255" s="652"/>
      <c r="C255" s="652"/>
      <c r="D255" s="652"/>
    </row>
    <row r="256" spans="1:4" x14ac:dyDescent="0.25">
      <c r="B256" s="653"/>
      <c r="C256" s="653"/>
      <c r="D256" s="653"/>
    </row>
    <row r="257" spans="1:4" x14ac:dyDescent="0.25">
      <c r="B257" s="653"/>
      <c r="C257" s="653"/>
      <c r="D257" s="653"/>
    </row>
    <row r="260" spans="1:4" x14ac:dyDescent="0.25">
      <c r="A260" s="626"/>
    </row>
    <row r="261" spans="1:4" x14ac:dyDescent="0.25">
      <c r="A261" s="466"/>
    </row>
    <row r="262" spans="1:4" x14ac:dyDescent="0.25">
      <c r="A262" s="626"/>
    </row>
    <row r="263" spans="1:4" x14ac:dyDescent="0.25">
      <c r="A263" s="626"/>
    </row>
    <row r="264" spans="1:4" x14ac:dyDescent="0.25">
      <c r="A264" s="626"/>
    </row>
    <row r="265" spans="1:4" x14ac:dyDescent="0.25">
      <c r="A265" s="626"/>
      <c r="B265" s="654"/>
      <c r="C265" s="654"/>
    </row>
    <row r="266" spans="1:4" x14ac:dyDescent="0.25">
      <c r="A266" s="466"/>
    </row>
    <row r="267" spans="1:4" x14ac:dyDescent="0.25">
      <c r="A267" s="466"/>
    </row>
    <row r="268" spans="1:4" x14ac:dyDescent="0.25">
      <c r="A268" s="466"/>
    </row>
    <row r="269" spans="1:4" x14ac:dyDescent="0.25">
      <c r="A269" s="626"/>
    </row>
    <row r="270" spans="1:4" x14ac:dyDescent="0.25">
      <c r="A270" s="466"/>
    </row>
    <row r="271" spans="1:4" x14ac:dyDescent="0.25">
      <c r="A271" s="626"/>
    </row>
    <row r="273" spans="1:1" x14ac:dyDescent="0.25">
      <c r="A273" s="653"/>
    </row>
    <row r="274" spans="1:1" x14ac:dyDescent="0.25">
      <c r="A274" s="626"/>
    </row>
    <row r="275" spans="1:1" x14ac:dyDescent="0.25">
      <c r="A275" s="626"/>
    </row>
    <row r="276" spans="1:1" x14ac:dyDescent="0.25">
      <c r="A276" s="626"/>
    </row>
    <row r="277" spans="1:1" x14ac:dyDescent="0.25">
      <c r="A277" s="626"/>
    </row>
    <row r="278" spans="1:1" x14ac:dyDescent="0.25">
      <c r="A278" s="626"/>
    </row>
    <row r="289" spans="1:4" ht="15.5" x14ac:dyDescent="0.25">
      <c r="B289" s="648"/>
      <c r="D289" s="649"/>
    </row>
    <row r="291" spans="1:4" ht="15.5" x14ac:dyDescent="0.25">
      <c r="B291" s="650"/>
    </row>
    <row r="293" spans="1:4" ht="15.5" x14ac:dyDescent="0.25">
      <c r="A293" s="651"/>
      <c r="B293" s="652"/>
    </row>
    <row r="294" spans="1:4" x14ac:dyDescent="0.25">
      <c r="B294" s="652"/>
    </row>
    <row r="296" spans="1:4" x14ac:dyDescent="0.25">
      <c r="B296" s="652"/>
      <c r="C296" s="652"/>
      <c r="D296" s="652"/>
    </row>
    <row r="297" spans="1:4" x14ac:dyDescent="0.25">
      <c r="B297" s="653"/>
      <c r="C297" s="653"/>
      <c r="D297" s="653"/>
    </row>
    <row r="298" spans="1:4" x14ac:dyDescent="0.25">
      <c r="B298" s="653"/>
      <c r="C298" s="653"/>
      <c r="D298" s="653"/>
    </row>
    <row r="299" spans="1:4" x14ac:dyDescent="0.25">
      <c r="A299" s="626"/>
    </row>
    <row r="300" spans="1:4" x14ac:dyDescent="0.25">
      <c r="A300" s="626"/>
    </row>
    <row r="301" spans="1:4" x14ac:dyDescent="0.25">
      <c r="A301" s="626"/>
    </row>
    <row r="302" spans="1:4" x14ac:dyDescent="0.25">
      <c r="A302" s="626"/>
      <c r="B302" s="654"/>
      <c r="C302" s="654"/>
    </row>
    <row r="303" spans="1:4" x14ac:dyDescent="0.25">
      <c r="A303" s="466"/>
    </row>
    <row r="304" spans="1:4" x14ac:dyDescent="0.25">
      <c r="A304" s="466"/>
    </row>
    <row r="305" spans="1:1" x14ac:dyDescent="0.25">
      <c r="A305" s="466"/>
    </row>
    <row r="306" spans="1:1" x14ac:dyDescent="0.25">
      <c r="A306" s="626"/>
    </row>
    <row r="307" spans="1:1" x14ac:dyDescent="0.25">
      <c r="A307" s="466"/>
    </row>
    <row r="308" spans="1:1" x14ac:dyDescent="0.25">
      <c r="A308" s="626"/>
    </row>
    <row r="310" spans="1:1" x14ac:dyDescent="0.25">
      <c r="A310" s="653"/>
    </row>
    <row r="311" spans="1:1" x14ac:dyDescent="0.25">
      <c r="A311" s="626"/>
    </row>
    <row r="312" spans="1:1" x14ac:dyDescent="0.25">
      <c r="A312" s="626"/>
    </row>
    <row r="313" spans="1:1" x14ac:dyDescent="0.25">
      <c r="A313" s="626"/>
    </row>
    <row r="314" spans="1:1" x14ac:dyDescent="0.25">
      <c r="A314" s="626"/>
    </row>
    <row r="315" spans="1:1" x14ac:dyDescent="0.25">
      <c r="A315" s="626"/>
    </row>
  </sheetData>
  <mergeCells count="4">
    <mergeCell ref="A6:E6"/>
    <mergeCell ref="A1:E1"/>
    <mergeCell ref="A3:E3"/>
    <mergeCell ref="A5:E5"/>
  </mergeCells>
  <phoneticPr fontId="6" type="noConversion"/>
  <dataValidations xWindow="548" yWindow="514" count="2">
    <dataValidation allowBlank="1" sqref="A1:A1048576 B23:B65536 B18:B21 F1:IV1048576 E1 E3:E16 B1:B16 E18:E65536 C1:D1048576"/>
    <dataValidation type="whole" operator="greaterThanOrEqual" allowBlank="1" showErrorMessage="1" errorTitle="INPUT ERROR" error="Enter only whole numbers greater than or equal to zero." sqref="B17 E17 B22">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E315"/>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5" s="452" customFormat="1" ht="15.75" customHeight="1" x14ac:dyDescent="0.25">
      <c r="A1" s="775" t="s">
        <v>2040</v>
      </c>
      <c r="B1" s="775"/>
      <c r="C1" s="775"/>
      <c r="D1" s="775"/>
      <c r="E1" s="775"/>
    </row>
    <row r="2" spans="1:5" s="452" customFormat="1" ht="15.75" customHeight="1" x14ac:dyDescent="0.3">
      <c r="A2" s="26" t="str">
        <f>"RJM Version: " &amp; TEXT(STARTUP!E3,"0.0")</f>
        <v>RJM Version: 2.5</v>
      </c>
      <c r="B2" s="27"/>
      <c r="C2" s="28"/>
      <c r="D2" s="40"/>
    </row>
    <row r="3" spans="1:5" s="452" customFormat="1" ht="15.75" customHeight="1" x14ac:dyDescent="0.25">
      <c r="A3" s="775" t="s">
        <v>1719</v>
      </c>
      <c r="B3" s="775"/>
      <c r="C3" s="775"/>
      <c r="D3" s="775"/>
      <c r="E3" s="775"/>
    </row>
    <row r="4" spans="1:5" ht="15.75" customHeight="1" x14ac:dyDescent="0.25">
      <c r="A4" s="392" t="str">
        <f>Statename</f>
        <v>YOUR STATE</v>
      </c>
      <c r="B4" s="453"/>
      <c r="C4" s="453"/>
      <c r="D4" s="453"/>
      <c r="E4" s="453"/>
    </row>
    <row r="5" spans="1:5" ht="15.75" customHeight="1" x14ac:dyDescent="0.25">
      <c r="A5" s="770" t="s">
        <v>1586</v>
      </c>
      <c r="B5" s="768"/>
      <c r="C5" s="768"/>
      <c r="D5" s="768"/>
      <c r="E5" s="768"/>
    </row>
    <row r="6" spans="1:5" ht="13" x14ac:dyDescent="0.25">
      <c r="A6" s="767" t="str">
        <f>BudgetFY</f>
        <v xml:space="preserve">FY  </v>
      </c>
      <c r="B6" s="777"/>
      <c r="C6" s="777"/>
      <c r="D6" s="777"/>
      <c r="E6" s="777"/>
    </row>
    <row r="7" spans="1:5" x14ac:dyDescent="0.25">
      <c r="B7" s="394"/>
      <c r="C7" s="395"/>
      <c r="D7" s="396"/>
    </row>
    <row r="8" spans="1:5" x14ac:dyDescent="0.25">
      <c r="B8" s="558" t="e">
        <f>PreviousFY</f>
        <v>#VALUE!</v>
      </c>
      <c r="C8" s="558" t="e">
        <f>CurrentFY</f>
        <v>#VALUE!</v>
      </c>
      <c r="D8" s="558" t="str">
        <f>NextFY</f>
        <v xml:space="preserve">FY  </v>
      </c>
      <c r="E8" s="558" t="e">
        <f>RequestFY</f>
        <v>#VALUE!</v>
      </c>
    </row>
    <row r="9" spans="1:5" x14ac:dyDescent="0.25">
      <c r="B9" s="619" t="s">
        <v>1904</v>
      </c>
      <c r="C9" s="619" t="s">
        <v>1905</v>
      </c>
      <c r="D9" s="619" t="s">
        <v>1906</v>
      </c>
      <c r="E9" s="620" t="s">
        <v>1907</v>
      </c>
    </row>
    <row r="10" spans="1:5" x14ac:dyDescent="0.25">
      <c r="B10" s="562" t="s">
        <v>1909</v>
      </c>
      <c r="C10" s="562" t="s">
        <v>1909</v>
      </c>
      <c r="D10" s="562" t="s">
        <v>1909</v>
      </c>
      <c r="E10" s="621" t="s">
        <v>1909</v>
      </c>
    </row>
    <row r="11" spans="1:5" x14ac:dyDescent="0.25">
      <c r="B11" s="460"/>
      <c r="C11" s="460"/>
      <c r="D11" s="460"/>
      <c r="E11" s="460"/>
    </row>
    <row r="12" spans="1:5" x14ac:dyDescent="0.25">
      <c r="A12" s="622" t="s">
        <v>413</v>
      </c>
      <c r="B12" s="613" t="e">
        <f ca="1">'1-UIP'!$B$14</f>
        <v>#VALUE!</v>
      </c>
      <c r="C12" s="623"/>
      <c r="D12" s="624"/>
      <c r="E12" s="625"/>
    </row>
    <row r="13" spans="1:5" x14ac:dyDescent="0.25">
      <c r="A13" s="626"/>
      <c r="B13" s="627"/>
      <c r="C13" s="627"/>
      <c r="D13" s="627"/>
      <c r="E13" s="627"/>
    </row>
    <row r="14" spans="1:5" x14ac:dyDescent="0.25">
      <c r="A14" s="622" t="s">
        <v>414</v>
      </c>
      <c r="B14" s="628"/>
      <c r="C14" s="629" t="e">
        <f ca="1">+B12</f>
        <v>#VALUE!</v>
      </c>
      <c r="D14" s="629" t="e">
        <f ca="1">+C14</f>
        <v>#VALUE!</v>
      </c>
      <c r="E14" s="629" t="e">
        <f ca="1">+D14</f>
        <v>#VALUE!</v>
      </c>
    </row>
    <row r="15" spans="1:5" x14ac:dyDescent="0.25">
      <c r="A15" s="626"/>
      <c r="B15" s="627"/>
      <c r="C15" s="627" t="s">
        <v>1908</v>
      </c>
      <c r="D15" s="627"/>
      <c r="E15" s="627"/>
    </row>
    <row r="16" spans="1:5" ht="13" thickBot="1" x14ac:dyDescent="0.3">
      <c r="A16" s="630" t="s">
        <v>2069</v>
      </c>
      <c r="B16" s="627"/>
      <c r="C16" s="627"/>
      <c r="D16" s="627"/>
      <c r="E16" s="627"/>
    </row>
    <row r="17" spans="1:5" ht="13" thickBot="1" x14ac:dyDescent="0.3">
      <c r="A17" s="600" t="s">
        <v>392</v>
      </c>
      <c r="B17" s="696"/>
      <c r="C17" s="23">
        <f>B17*1.03</f>
        <v>0</v>
      </c>
      <c r="D17" s="23">
        <f>C17*1.03</f>
        <v>0</v>
      </c>
      <c r="E17" s="23"/>
    </row>
    <row r="18" spans="1:5" x14ac:dyDescent="0.25">
      <c r="A18" s="563" t="s">
        <v>393</v>
      </c>
      <c r="B18" s="631" t="e">
        <f ca="1">'1-UIP'!B$42</f>
        <v>#VALUE!</v>
      </c>
      <c r="C18" s="632" t="e">
        <f ca="1">'1-UIP'!C$42</f>
        <v>#VALUE!</v>
      </c>
      <c r="D18" s="632" t="e">
        <f ca="1">'1-UIP'!D$42</f>
        <v>#VALUE!</v>
      </c>
      <c r="E18" s="632" t="e">
        <f ca="1">'1-UIP'!E$42</f>
        <v>#VALUE!</v>
      </c>
    </row>
    <row r="19" spans="1:5" x14ac:dyDescent="0.25">
      <c r="A19" s="633" t="s">
        <v>1090</v>
      </c>
      <c r="B19" s="629" t="e">
        <f ca="1">IF(B18=0,0,(B17/B18))</f>
        <v>#VALUE!</v>
      </c>
      <c r="C19" s="629" t="e">
        <f ca="1">IF(C18=0,0,(C17/C18))</f>
        <v>#VALUE!</v>
      </c>
      <c r="D19" s="629" t="e">
        <f ca="1">IF(D18=0,0,(D17/D18))</f>
        <v>#VALUE!</v>
      </c>
      <c r="E19" s="629" t="e">
        <f ca="1">IF(E18=0,0,(E17/E18))</f>
        <v>#VALUE!</v>
      </c>
    </row>
    <row r="20" spans="1:5" x14ac:dyDescent="0.25">
      <c r="A20" s="556"/>
      <c r="B20" s="581"/>
      <c r="C20" s="581"/>
      <c r="D20" s="339"/>
      <c r="E20" s="339"/>
    </row>
    <row r="21" spans="1:5" ht="13" hidden="1" thickBot="1" x14ac:dyDescent="0.3">
      <c r="A21" s="334" t="s">
        <v>397</v>
      </c>
      <c r="B21" s="581"/>
      <c r="C21" s="581"/>
      <c r="D21" s="339"/>
      <c r="E21" s="339"/>
    </row>
    <row r="22" spans="1:5" ht="13" hidden="1" thickBot="1" x14ac:dyDescent="0.3">
      <c r="A22" s="582" t="s">
        <v>399</v>
      </c>
      <c r="B22" s="64"/>
      <c r="C22" s="634"/>
      <c r="D22" s="635"/>
      <c r="E22" s="636"/>
    </row>
    <row r="23" spans="1:5" hidden="1" x14ac:dyDescent="0.25">
      <c r="A23" s="633" t="str">
        <f>A$18</f>
        <v xml:space="preserve">  PS/PB COST PER POSITION</v>
      </c>
      <c r="B23" s="637" t="e">
        <f ca="1">B$18</f>
        <v>#VALUE!</v>
      </c>
      <c r="C23" s="638"/>
      <c r="D23" s="639"/>
      <c r="E23" s="640"/>
    </row>
    <row r="24" spans="1:5" hidden="1" x14ac:dyDescent="0.25">
      <c r="A24" s="633" t="s">
        <v>1091</v>
      </c>
      <c r="B24" s="641" t="e">
        <f ca="1">IF(B23=0,0,(B22/B23))</f>
        <v>#VALUE!</v>
      </c>
      <c r="C24" s="642"/>
      <c r="D24" s="643"/>
      <c r="E24" s="644"/>
    </row>
    <row r="25" spans="1:5" x14ac:dyDescent="0.25">
      <c r="A25" s="455" t="s">
        <v>1908</v>
      </c>
      <c r="B25" s="645"/>
      <c r="C25" s="645"/>
      <c r="D25" s="645"/>
      <c r="E25" s="645"/>
    </row>
    <row r="26" spans="1:5" ht="13" x14ac:dyDescent="0.25">
      <c r="A26" s="646" t="s">
        <v>71</v>
      </c>
      <c r="B26" s="647" t="e">
        <f ca="1">B12+B19-B24</f>
        <v>#VALUE!</v>
      </c>
      <c r="C26" s="647" t="e">
        <f ca="1">C14+C19</f>
        <v>#VALUE!</v>
      </c>
      <c r="D26" s="647" t="e">
        <f ca="1">D14+D19</f>
        <v>#VALUE!</v>
      </c>
      <c r="E26" s="647" t="e">
        <f ca="1">E14+E19</f>
        <v>#VALUE!</v>
      </c>
    </row>
    <row r="27" spans="1:5" x14ac:dyDescent="0.25">
      <c r="B27" s="627"/>
      <c r="C27" s="627"/>
      <c r="D27" s="627"/>
      <c r="E27" s="627"/>
    </row>
    <row r="36" spans="1:4" x14ac:dyDescent="0.25">
      <c r="A36" s="626"/>
    </row>
    <row r="37" spans="1:4" x14ac:dyDescent="0.25">
      <c r="A37" s="626"/>
    </row>
    <row r="41" spans="1:4" x14ac:dyDescent="0.25">
      <c r="A41" s="626"/>
    </row>
    <row r="48" spans="1:4" ht="15.5" x14ac:dyDescent="0.25">
      <c r="B48" s="648"/>
      <c r="D48" s="649"/>
    </row>
    <row r="50" spans="1:4" ht="15.5" x14ac:dyDescent="0.25">
      <c r="B50" s="650"/>
    </row>
    <row r="52" spans="1:4" ht="15.5" x14ac:dyDescent="0.25">
      <c r="A52" s="651"/>
      <c r="B52" s="652"/>
    </row>
    <row r="53" spans="1:4" x14ac:dyDescent="0.25">
      <c r="B53" s="652"/>
    </row>
    <row r="55" spans="1:4" x14ac:dyDescent="0.25">
      <c r="B55" s="652"/>
      <c r="C55" s="652"/>
      <c r="D55" s="652"/>
    </row>
    <row r="56" spans="1:4" x14ac:dyDescent="0.25">
      <c r="B56" s="653"/>
      <c r="C56" s="653"/>
      <c r="D56" s="653"/>
    </row>
    <row r="57" spans="1:4" x14ac:dyDescent="0.25">
      <c r="B57" s="653"/>
      <c r="C57" s="653"/>
      <c r="D57" s="653"/>
    </row>
    <row r="60" spans="1:4" x14ac:dyDescent="0.25">
      <c r="A60" s="626"/>
    </row>
    <row r="61" spans="1:4" x14ac:dyDescent="0.25">
      <c r="A61" s="626"/>
    </row>
    <row r="62" spans="1:4" x14ac:dyDescent="0.25">
      <c r="A62" s="626"/>
    </row>
    <row r="63" spans="1:4" x14ac:dyDescent="0.25">
      <c r="A63" s="626"/>
      <c r="B63" s="654"/>
      <c r="C63" s="654"/>
    </row>
    <row r="64" spans="1:4" x14ac:dyDescent="0.25">
      <c r="A64" s="466"/>
    </row>
    <row r="65" spans="1:1" x14ac:dyDescent="0.25">
      <c r="A65" s="466"/>
    </row>
    <row r="66" spans="1:1" x14ac:dyDescent="0.25">
      <c r="A66" s="466"/>
    </row>
    <row r="67" spans="1:1" x14ac:dyDescent="0.25">
      <c r="A67" s="626"/>
    </row>
    <row r="68" spans="1:1" x14ac:dyDescent="0.25">
      <c r="A68" s="466"/>
    </row>
    <row r="69" spans="1:1" x14ac:dyDescent="0.25">
      <c r="A69" s="626"/>
    </row>
    <row r="71" spans="1:1" x14ac:dyDescent="0.25">
      <c r="A71" s="653"/>
    </row>
    <row r="72" spans="1:1" x14ac:dyDescent="0.25">
      <c r="A72" s="626"/>
    </row>
    <row r="73" spans="1:1" x14ac:dyDescent="0.25">
      <c r="A73" s="626"/>
    </row>
    <row r="74" spans="1:1" x14ac:dyDescent="0.25">
      <c r="A74" s="626"/>
    </row>
    <row r="75" spans="1:1" x14ac:dyDescent="0.25">
      <c r="A75" s="626"/>
    </row>
    <row r="76" spans="1:1" x14ac:dyDescent="0.25">
      <c r="A76" s="626"/>
    </row>
    <row r="80" spans="1:1" x14ac:dyDescent="0.25">
      <c r="A80" s="626"/>
    </row>
    <row r="87" spans="1:4" ht="15.5" x14ac:dyDescent="0.25">
      <c r="B87" s="648"/>
      <c r="D87" s="649"/>
    </row>
    <row r="89" spans="1:4" ht="15.5" x14ac:dyDescent="0.25">
      <c r="B89" s="650"/>
    </row>
    <row r="91" spans="1:4" ht="15.5" x14ac:dyDescent="0.25">
      <c r="A91" s="651"/>
      <c r="B91" s="652"/>
    </row>
    <row r="92" spans="1:4" x14ac:dyDescent="0.25">
      <c r="B92" s="652"/>
    </row>
    <row r="94" spans="1:4" x14ac:dyDescent="0.25">
      <c r="B94" s="652"/>
      <c r="C94" s="652"/>
      <c r="D94" s="652"/>
    </row>
    <row r="95" spans="1:4" x14ac:dyDescent="0.25">
      <c r="B95" s="653"/>
      <c r="C95" s="653"/>
      <c r="D95" s="653"/>
    </row>
    <row r="96" spans="1:4" x14ac:dyDescent="0.25">
      <c r="B96" s="653"/>
      <c r="C96" s="653"/>
      <c r="D96" s="653"/>
    </row>
    <row r="99" spans="1:3" x14ac:dyDescent="0.25">
      <c r="A99" s="626"/>
    </row>
    <row r="100" spans="1:3" x14ac:dyDescent="0.25">
      <c r="A100" s="626"/>
    </row>
    <row r="101" spans="1:3" x14ac:dyDescent="0.25">
      <c r="A101" s="626"/>
    </row>
    <row r="102" spans="1:3" x14ac:dyDescent="0.25">
      <c r="A102" s="626"/>
      <c r="B102" s="654"/>
      <c r="C102" s="654"/>
    </row>
    <row r="103" spans="1:3" x14ac:dyDescent="0.25">
      <c r="A103" s="466"/>
    </row>
    <row r="104" spans="1:3" x14ac:dyDescent="0.25">
      <c r="A104" s="466"/>
    </row>
    <row r="105" spans="1:3" x14ac:dyDescent="0.25">
      <c r="A105" s="466"/>
    </row>
    <row r="106" spans="1:3" x14ac:dyDescent="0.25">
      <c r="A106" s="626"/>
    </row>
    <row r="107" spans="1:3" x14ac:dyDescent="0.25">
      <c r="A107" s="626"/>
    </row>
    <row r="108" spans="1:3" x14ac:dyDescent="0.25">
      <c r="A108" s="466"/>
    </row>
    <row r="109" spans="1:3" x14ac:dyDescent="0.25">
      <c r="A109" s="466"/>
    </row>
    <row r="110" spans="1:3" x14ac:dyDescent="0.25">
      <c r="A110" s="626"/>
    </row>
    <row r="112" spans="1:3" x14ac:dyDescent="0.25">
      <c r="A112" s="653"/>
    </row>
    <row r="113" spans="1:4" x14ac:dyDescent="0.25">
      <c r="A113" s="626"/>
    </row>
    <row r="114" spans="1:4" x14ac:dyDescent="0.25">
      <c r="A114" s="626"/>
    </row>
    <row r="115" spans="1:4" x14ac:dyDescent="0.25">
      <c r="A115" s="626"/>
    </row>
    <row r="116" spans="1:4" x14ac:dyDescent="0.25">
      <c r="A116" s="626"/>
    </row>
    <row r="117" spans="1:4" x14ac:dyDescent="0.25">
      <c r="A117" s="626"/>
    </row>
    <row r="128" spans="1:4" ht="15.5" x14ac:dyDescent="0.25">
      <c r="B128" s="648"/>
      <c r="D128" s="649"/>
    </row>
    <row r="130" spans="1:4" ht="15.5" x14ac:dyDescent="0.25">
      <c r="B130" s="650"/>
    </row>
    <row r="132" spans="1:4" ht="15.5" x14ac:dyDescent="0.25">
      <c r="A132" s="651"/>
      <c r="B132" s="652"/>
    </row>
    <row r="133" spans="1:4" x14ac:dyDescent="0.25">
      <c r="B133" s="652"/>
    </row>
    <row r="135" spans="1:4" x14ac:dyDescent="0.25">
      <c r="B135" s="652"/>
      <c r="C135" s="652"/>
      <c r="D135" s="652"/>
    </row>
    <row r="136" spans="1:4" x14ac:dyDescent="0.25">
      <c r="B136" s="653"/>
      <c r="C136" s="653"/>
      <c r="D136" s="653"/>
    </row>
    <row r="137" spans="1:4" x14ac:dyDescent="0.25">
      <c r="B137" s="653"/>
      <c r="C137" s="653"/>
      <c r="D137" s="653"/>
    </row>
    <row r="140" spans="1:4" x14ac:dyDescent="0.25">
      <c r="A140" s="626"/>
    </row>
    <row r="141" spans="1:4" x14ac:dyDescent="0.25">
      <c r="A141" s="626"/>
    </row>
    <row r="142" spans="1:4" x14ac:dyDescent="0.25">
      <c r="A142" s="626"/>
    </row>
    <row r="143" spans="1:4" x14ac:dyDescent="0.25">
      <c r="A143" s="626"/>
      <c r="B143" s="654"/>
      <c r="C143" s="654"/>
    </row>
    <row r="144" spans="1:4" x14ac:dyDescent="0.25">
      <c r="A144" s="466"/>
    </row>
    <row r="145" spans="1:1" x14ac:dyDescent="0.25">
      <c r="A145" s="466"/>
    </row>
    <row r="146" spans="1:1" x14ac:dyDescent="0.25">
      <c r="A146" s="466"/>
    </row>
    <row r="147" spans="1:1" x14ac:dyDescent="0.25">
      <c r="A147" s="626"/>
    </row>
    <row r="148" spans="1:1" x14ac:dyDescent="0.25">
      <c r="A148" s="466"/>
    </row>
    <row r="149" spans="1:1" x14ac:dyDescent="0.25">
      <c r="A149" s="626"/>
    </row>
    <row r="151" spans="1:1" x14ac:dyDescent="0.25">
      <c r="A151" s="653"/>
    </row>
    <row r="152" spans="1:1" x14ac:dyDescent="0.25">
      <c r="A152" s="626"/>
    </row>
    <row r="153" spans="1:1" x14ac:dyDescent="0.25">
      <c r="A153" s="626"/>
    </row>
    <row r="154" spans="1:1" x14ac:dyDescent="0.25">
      <c r="A154" s="626"/>
    </row>
    <row r="155" spans="1:1" x14ac:dyDescent="0.25">
      <c r="A155" s="626"/>
    </row>
    <row r="156" spans="1:1" x14ac:dyDescent="0.25">
      <c r="A156" s="626"/>
    </row>
    <row r="167" spans="1:4" ht="15.5" x14ac:dyDescent="0.25">
      <c r="B167" s="648"/>
      <c r="D167" s="649"/>
    </row>
    <row r="169" spans="1:4" ht="15.5" x14ac:dyDescent="0.25">
      <c r="B169" s="650"/>
    </row>
    <row r="171" spans="1:4" ht="15.5" x14ac:dyDescent="0.25">
      <c r="A171" s="651"/>
      <c r="B171" s="652"/>
    </row>
    <row r="172" spans="1:4" x14ac:dyDescent="0.25">
      <c r="B172" s="652"/>
    </row>
    <row r="174" spans="1:4" x14ac:dyDescent="0.25">
      <c r="B174" s="652"/>
      <c r="C174" s="652"/>
      <c r="D174" s="652"/>
    </row>
    <row r="175" spans="1:4" x14ac:dyDescent="0.25">
      <c r="B175" s="653"/>
      <c r="C175" s="653"/>
      <c r="D175" s="653"/>
    </row>
    <row r="176" spans="1:4" x14ac:dyDescent="0.25">
      <c r="B176" s="653"/>
      <c r="C176" s="653"/>
      <c r="D176" s="653"/>
    </row>
    <row r="179" spans="1:3" x14ac:dyDescent="0.25">
      <c r="A179" s="626"/>
    </row>
    <row r="180" spans="1:3" x14ac:dyDescent="0.25">
      <c r="A180" s="626"/>
    </row>
    <row r="181" spans="1:3" x14ac:dyDescent="0.25">
      <c r="A181" s="626"/>
    </row>
    <row r="182" spans="1:3" x14ac:dyDescent="0.25">
      <c r="A182" s="626"/>
      <c r="B182" s="654"/>
      <c r="C182" s="654"/>
    </row>
    <row r="183" spans="1:3" x14ac:dyDescent="0.25">
      <c r="A183" s="466"/>
    </row>
    <row r="184" spans="1:3" x14ac:dyDescent="0.25">
      <c r="A184" s="466"/>
    </row>
    <row r="185" spans="1:3" x14ac:dyDescent="0.25">
      <c r="A185" s="466"/>
    </row>
    <row r="186" spans="1:3" x14ac:dyDescent="0.25">
      <c r="A186" s="626"/>
    </row>
    <row r="187" spans="1:3" x14ac:dyDescent="0.25">
      <c r="A187" s="466"/>
    </row>
    <row r="188" spans="1:3" x14ac:dyDescent="0.25">
      <c r="A188" s="466"/>
    </row>
    <row r="189" spans="1:3" x14ac:dyDescent="0.25">
      <c r="A189" s="466"/>
    </row>
    <row r="190" spans="1:3" x14ac:dyDescent="0.25">
      <c r="A190" s="466"/>
    </row>
    <row r="191" spans="1:3" x14ac:dyDescent="0.25">
      <c r="A191" s="626"/>
    </row>
    <row r="193" spans="1:1" x14ac:dyDescent="0.25">
      <c r="A193" s="653"/>
    </row>
    <row r="194" spans="1:1" x14ac:dyDescent="0.25">
      <c r="A194" s="626"/>
    </row>
    <row r="195" spans="1:1" x14ac:dyDescent="0.25">
      <c r="A195" s="626"/>
    </row>
    <row r="196" spans="1:1" x14ac:dyDescent="0.25">
      <c r="A196" s="626"/>
    </row>
    <row r="197" spans="1:1" x14ac:dyDescent="0.25">
      <c r="A197" s="626"/>
    </row>
    <row r="198" spans="1:1" x14ac:dyDescent="0.25">
      <c r="A198" s="626"/>
    </row>
    <row r="209" spans="1:4" ht="15.5" x14ac:dyDescent="0.25">
      <c r="B209" s="648"/>
      <c r="D209" s="649"/>
    </row>
    <row r="211" spans="1:4" ht="15.5" x14ac:dyDescent="0.25">
      <c r="B211" s="650"/>
    </row>
    <row r="213" spans="1:4" ht="15.5" x14ac:dyDescent="0.25">
      <c r="A213" s="651"/>
      <c r="B213" s="652"/>
    </row>
    <row r="214" spans="1:4" x14ac:dyDescent="0.25">
      <c r="B214" s="652"/>
    </row>
    <row r="216" spans="1:4" x14ac:dyDescent="0.25">
      <c r="B216" s="652"/>
      <c r="C216" s="652"/>
      <c r="D216" s="652"/>
    </row>
    <row r="217" spans="1:4" x14ac:dyDescent="0.25">
      <c r="B217" s="653"/>
      <c r="C217" s="653"/>
      <c r="D217" s="653"/>
    </row>
    <row r="218" spans="1:4" x14ac:dyDescent="0.25">
      <c r="B218" s="653"/>
      <c r="C218" s="653"/>
      <c r="D218" s="653"/>
    </row>
    <row r="221" spans="1:4" x14ac:dyDescent="0.25">
      <c r="A221" s="626"/>
    </row>
    <row r="222" spans="1:4" x14ac:dyDescent="0.25">
      <c r="A222" s="626"/>
    </row>
    <row r="223" spans="1:4" x14ac:dyDescent="0.25">
      <c r="A223" s="626"/>
    </row>
    <row r="224" spans="1:4" x14ac:dyDescent="0.25">
      <c r="A224" s="626"/>
      <c r="B224" s="654"/>
      <c r="C224" s="654"/>
    </row>
    <row r="225" spans="1:1" x14ac:dyDescent="0.25">
      <c r="A225" s="466"/>
    </row>
    <row r="226" spans="1:1" x14ac:dyDescent="0.25">
      <c r="A226" s="466"/>
    </row>
    <row r="227" spans="1:1" x14ac:dyDescent="0.25">
      <c r="A227" s="466"/>
    </row>
    <row r="228" spans="1:1" x14ac:dyDescent="0.25">
      <c r="A228" s="626"/>
    </row>
    <row r="229" spans="1:1" x14ac:dyDescent="0.25">
      <c r="A229" s="466"/>
    </row>
    <row r="230" spans="1:1" x14ac:dyDescent="0.25">
      <c r="A230" s="626"/>
    </row>
    <row r="232" spans="1:1" x14ac:dyDescent="0.25">
      <c r="A232" s="653"/>
    </row>
    <row r="233" spans="1:1" x14ac:dyDescent="0.25">
      <c r="A233" s="626"/>
    </row>
    <row r="234" spans="1:1" x14ac:dyDescent="0.25">
      <c r="A234" s="626"/>
    </row>
    <row r="235" spans="1:1" x14ac:dyDescent="0.25">
      <c r="A235" s="626"/>
    </row>
    <row r="236" spans="1:1" x14ac:dyDescent="0.25">
      <c r="A236" s="626"/>
    </row>
    <row r="237" spans="1:1" x14ac:dyDescent="0.25">
      <c r="A237" s="626"/>
    </row>
    <row r="248" spans="1:4" ht="15.5" x14ac:dyDescent="0.25">
      <c r="B248" s="648"/>
      <c r="D248" s="649"/>
    </row>
    <row r="250" spans="1:4" ht="15.5" x14ac:dyDescent="0.25">
      <c r="B250" s="650"/>
    </row>
    <row r="252" spans="1:4" ht="15.5" x14ac:dyDescent="0.25">
      <c r="A252" s="651"/>
      <c r="B252" s="652"/>
    </row>
    <row r="253" spans="1:4" x14ac:dyDescent="0.25">
      <c r="B253" s="652"/>
    </row>
    <row r="255" spans="1:4" x14ac:dyDescent="0.25">
      <c r="B255" s="652"/>
      <c r="C255" s="652"/>
      <c r="D255" s="652"/>
    </row>
    <row r="256" spans="1:4" x14ac:dyDescent="0.25">
      <c r="B256" s="653"/>
      <c r="C256" s="653"/>
      <c r="D256" s="653"/>
    </row>
    <row r="257" spans="1:4" x14ac:dyDescent="0.25">
      <c r="B257" s="653"/>
      <c r="C257" s="653"/>
      <c r="D257" s="653"/>
    </row>
    <row r="260" spans="1:4" x14ac:dyDescent="0.25">
      <c r="A260" s="626"/>
    </row>
    <row r="261" spans="1:4" x14ac:dyDescent="0.25">
      <c r="A261" s="466"/>
    </row>
    <row r="262" spans="1:4" x14ac:dyDescent="0.25">
      <c r="A262" s="626"/>
    </row>
    <row r="263" spans="1:4" x14ac:dyDescent="0.25">
      <c r="A263" s="626"/>
    </row>
    <row r="264" spans="1:4" x14ac:dyDescent="0.25">
      <c r="A264" s="626"/>
    </row>
    <row r="265" spans="1:4" x14ac:dyDescent="0.25">
      <c r="A265" s="626"/>
      <c r="B265" s="654"/>
      <c r="C265" s="654"/>
    </row>
    <row r="266" spans="1:4" x14ac:dyDescent="0.25">
      <c r="A266" s="466"/>
    </row>
    <row r="267" spans="1:4" x14ac:dyDescent="0.25">
      <c r="A267" s="466"/>
    </row>
    <row r="268" spans="1:4" x14ac:dyDescent="0.25">
      <c r="A268" s="466"/>
    </row>
    <row r="269" spans="1:4" x14ac:dyDescent="0.25">
      <c r="A269" s="626"/>
    </row>
    <row r="270" spans="1:4" x14ac:dyDescent="0.25">
      <c r="A270" s="466"/>
    </row>
    <row r="271" spans="1:4" x14ac:dyDescent="0.25">
      <c r="A271" s="626"/>
    </row>
    <row r="273" spans="1:1" x14ac:dyDescent="0.25">
      <c r="A273" s="653"/>
    </row>
    <row r="274" spans="1:1" x14ac:dyDescent="0.25">
      <c r="A274" s="626"/>
    </row>
    <row r="275" spans="1:1" x14ac:dyDescent="0.25">
      <c r="A275" s="626"/>
    </row>
    <row r="276" spans="1:1" x14ac:dyDescent="0.25">
      <c r="A276" s="626"/>
    </row>
    <row r="277" spans="1:1" x14ac:dyDescent="0.25">
      <c r="A277" s="626"/>
    </row>
    <row r="278" spans="1:1" x14ac:dyDescent="0.25">
      <c r="A278" s="626"/>
    </row>
    <row r="289" spans="1:4" ht="15.5" x14ac:dyDescent="0.25">
      <c r="B289" s="648"/>
      <c r="D289" s="649"/>
    </row>
    <row r="291" spans="1:4" ht="15.5" x14ac:dyDescent="0.25">
      <c r="B291" s="650"/>
    </row>
    <row r="293" spans="1:4" ht="15.5" x14ac:dyDescent="0.25">
      <c r="A293" s="651"/>
      <c r="B293" s="652"/>
    </row>
    <row r="294" spans="1:4" x14ac:dyDescent="0.25">
      <c r="B294" s="652"/>
    </row>
    <row r="296" spans="1:4" x14ac:dyDescent="0.25">
      <c r="B296" s="652"/>
      <c r="C296" s="652"/>
      <c r="D296" s="652"/>
    </row>
    <row r="297" spans="1:4" x14ac:dyDescent="0.25">
      <c r="B297" s="653"/>
      <c r="C297" s="653"/>
      <c r="D297" s="653"/>
    </row>
    <row r="298" spans="1:4" x14ac:dyDescent="0.25">
      <c r="B298" s="653"/>
      <c r="C298" s="653"/>
      <c r="D298" s="653"/>
    </row>
    <row r="299" spans="1:4" x14ac:dyDescent="0.25">
      <c r="A299" s="626"/>
    </row>
    <row r="300" spans="1:4" x14ac:dyDescent="0.25">
      <c r="A300" s="626"/>
    </row>
    <row r="301" spans="1:4" x14ac:dyDescent="0.25">
      <c r="A301" s="626"/>
    </row>
    <row r="302" spans="1:4" x14ac:dyDescent="0.25">
      <c r="A302" s="626"/>
      <c r="B302" s="654"/>
      <c r="C302" s="654"/>
    </row>
    <row r="303" spans="1:4" x14ac:dyDescent="0.25">
      <c r="A303" s="466"/>
    </row>
    <row r="304" spans="1:4" x14ac:dyDescent="0.25">
      <c r="A304" s="466"/>
    </row>
    <row r="305" spans="1:1" x14ac:dyDescent="0.25">
      <c r="A305" s="466"/>
    </row>
    <row r="306" spans="1:1" x14ac:dyDescent="0.25">
      <c r="A306" s="626"/>
    </row>
    <row r="307" spans="1:1" x14ac:dyDescent="0.25">
      <c r="A307" s="466"/>
    </row>
    <row r="308" spans="1:1" x14ac:dyDescent="0.25">
      <c r="A308" s="626"/>
    </row>
    <row r="310" spans="1:1" x14ac:dyDescent="0.25">
      <c r="A310" s="653"/>
    </row>
    <row r="311" spans="1:1" x14ac:dyDescent="0.25">
      <c r="A311" s="626"/>
    </row>
    <row r="312" spans="1:1" x14ac:dyDescent="0.25">
      <c r="A312" s="626"/>
    </row>
    <row r="313" spans="1:1" x14ac:dyDescent="0.25">
      <c r="A313" s="626"/>
    </row>
    <row r="314" spans="1:1" x14ac:dyDescent="0.25">
      <c r="A314" s="626"/>
    </row>
    <row r="315" spans="1:1" x14ac:dyDescent="0.25">
      <c r="A315" s="626"/>
    </row>
  </sheetData>
  <mergeCells count="4">
    <mergeCell ref="A6:E6"/>
    <mergeCell ref="A1:E1"/>
    <mergeCell ref="A3:E3"/>
    <mergeCell ref="A5:E5"/>
  </mergeCells>
  <phoneticPr fontId="6" type="noConversion"/>
  <dataValidations count="2">
    <dataValidation allowBlank="1" sqref="A1:A1048576 C20:E65536 B18:E19 F1:IV1048576 B23:B65536 B20:B21 E1 E3:E16 B1:D16"/>
    <dataValidation type="whole" operator="greaterThanOrEqual" allowBlank="1" showErrorMessage="1" errorTitle="INPUT ERROR" error="Enter only whole numbers greater than or equal to zero." sqref="B17:E17 B22">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E315"/>
  <sheetViews>
    <sheetView showGridLines="0" workbookViewId="0">
      <pane ySplit="10" topLeftCell="A11" activePane="bottomLeft" state="frozen"/>
      <selection sqref="A1:C1"/>
      <selection pane="bottomLeft" activeCell="H27" sqref="H27"/>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5" s="452" customFormat="1" ht="15.75" customHeight="1" x14ac:dyDescent="0.25">
      <c r="A1" s="775" t="s">
        <v>2041</v>
      </c>
      <c r="B1" s="775"/>
      <c r="C1" s="775"/>
      <c r="D1" s="775"/>
      <c r="E1" s="775"/>
    </row>
    <row r="2" spans="1:5" s="452" customFormat="1" ht="15.75" customHeight="1" x14ac:dyDescent="0.3">
      <c r="A2" s="26" t="str">
        <f>"RJM Version: " &amp; TEXT(STARTUP!E3,"0.0")</f>
        <v>RJM Version: 2.5</v>
      </c>
      <c r="B2" s="27"/>
      <c r="C2" s="28"/>
      <c r="D2" s="40"/>
    </row>
    <row r="3" spans="1:5" s="452" customFormat="1" ht="15.75" customHeight="1" x14ac:dyDescent="0.25">
      <c r="A3" s="775" t="s">
        <v>1720</v>
      </c>
      <c r="B3" s="775"/>
      <c r="C3" s="775"/>
      <c r="D3" s="775"/>
      <c r="E3" s="775"/>
    </row>
    <row r="4" spans="1:5" ht="15.75" customHeight="1" x14ac:dyDescent="0.25">
      <c r="A4" s="392" t="str">
        <f>Statename</f>
        <v>YOUR STATE</v>
      </c>
      <c r="B4" s="453"/>
      <c r="C4" s="453"/>
      <c r="D4" s="453"/>
      <c r="E4" s="453"/>
    </row>
    <row r="5" spans="1:5" ht="15.75" customHeight="1" x14ac:dyDescent="0.25">
      <c r="A5" s="770" t="s">
        <v>1586</v>
      </c>
      <c r="B5" s="768"/>
      <c r="C5" s="768"/>
      <c r="D5" s="768"/>
      <c r="E5" s="768"/>
    </row>
    <row r="6" spans="1:5" ht="13" x14ac:dyDescent="0.25">
      <c r="A6" s="767" t="str">
        <f>BudgetFY</f>
        <v xml:space="preserve">FY  </v>
      </c>
      <c r="B6" s="777"/>
      <c r="C6" s="777"/>
      <c r="D6" s="777"/>
      <c r="E6" s="777"/>
    </row>
    <row r="7" spans="1:5" x14ac:dyDescent="0.25">
      <c r="B7" s="394"/>
      <c r="C7" s="395"/>
      <c r="D7" s="396"/>
    </row>
    <row r="8" spans="1:5" x14ac:dyDescent="0.25">
      <c r="B8" s="558" t="e">
        <f>PreviousFY</f>
        <v>#VALUE!</v>
      </c>
      <c r="C8" s="558" t="e">
        <f>CurrentFY</f>
        <v>#VALUE!</v>
      </c>
      <c r="D8" s="558" t="str">
        <f>NextFY</f>
        <v xml:space="preserve">FY  </v>
      </c>
      <c r="E8" s="558" t="e">
        <f>RequestFY</f>
        <v>#VALUE!</v>
      </c>
    </row>
    <row r="9" spans="1:5" x14ac:dyDescent="0.25">
      <c r="B9" s="619" t="s">
        <v>1904</v>
      </c>
      <c r="C9" s="619" t="s">
        <v>1905</v>
      </c>
      <c r="D9" s="619" t="s">
        <v>1906</v>
      </c>
      <c r="E9" s="620" t="s">
        <v>1907</v>
      </c>
    </row>
    <row r="10" spans="1:5" x14ac:dyDescent="0.25">
      <c r="B10" s="562" t="s">
        <v>1909</v>
      </c>
      <c r="C10" s="562" t="s">
        <v>1909</v>
      </c>
      <c r="D10" s="562" t="s">
        <v>1909</v>
      </c>
      <c r="E10" s="621" t="s">
        <v>1909</v>
      </c>
    </row>
    <row r="11" spans="1:5" x14ac:dyDescent="0.25">
      <c r="B11" s="460"/>
      <c r="C11" s="460"/>
      <c r="D11" s="460"/>
      <c r="E11" s="460"/>
    </row>
    <row r="12" spans="1:5" x14ac:dyDescent="0.25">
      <c r="A12" s="622" t="s">
        <v>413</v>
      </c>
      <c r="B12" s="613" t="e">
        <f ca="1">'1-SUP'!$B$14</f>
        <v>#VALUE!</v>
      </c>
      <c r="C12" s="623"/>
      <c r="D12" s="624"/>
      <c r="E12" s="625"/>
    </row>
    <row r="13" spans="1:5" x14ac:dyDescent="0.25">
      <c r="A13" s="626"/>
      <c r="B13" s="627"/>
      <c r="C13" s="627"/>
      <c r="D13" s="627"/>
      <c r="E13" s="627"/>
    </row>
    <row r="14" spans="1:5" x14ac:dyDescent="0.25">
      <c r="A14" s="622" t="s">
        <v>414</v>
      </c>
      <c r="B14" s="628"/>
      <c r="C14" s="629" t="e">
        <f ca="1">+B12</f>
        <v>#VALUE!</v>
      </c>
      <c r="D14" s="629" t="e">
        <f ca="1">+C14</f>
        <v>#VALUE!</v>
      </c>
      <c r="E14" s="629" t="e">
        <f ca="1">+D14</f>
        <v>#VALUE!</v>
      </c>
    </row>
    <row r="15" spans="1:5" x14ac:dyDescent="0.25">
      <c r="A15" s="626"/>
      <c r="B15" s="627"/>
      <c r="C15" s="627"/>
      <c r="D15" s="627"/>
      <c r="E15" s="627"/>
    </row>
    <row r="16" spans="1:5" ht="13" thickBot="1" x14ac:dyDescent="0.3">
      <c r="A16" s="630" t="s">
        <v>2069</v>
      </c>
      <c r="B16" s="627"/>
      <c r="C16" s="627"/>
      <c r="D16" s="627"/>
      <c r="E16" s="627"/>
    </row>
    <row r="17" spans="1:5" ht="13" thickBot="1" x14ac:dyDescent="0.3">
      <c r="A17" s="600" t="s">
        <v>392</v>
      </c>
      <c r="B17" s="696"/>
      <c r="C17" s="23">
        <f>B17*1.03</f>
        <v>0</v>
      </c>
      <c r="D17" s="23">
        <f>C17*1.03</f>
        <v>0</v>
      </c>
      <c r="E17" s="23"/>
    </row>
    <row r="18" spans="1:5" x14ac:dyDescent="0.25">
      <c r="A18" s="563" t="s">
        <v>393</v>
      </c>
      <c r="B18" s="631" t="e">
        <f ca="1">'1-SUP'!B$42</f>
        <v>#VALUE!</v>
      </c>
      <c r="C18" s="632" t="e">
        <f ca="1">'1-SUP'!C$42</f>
        <v>#VALUE!</v>
      </c>
      <c r="D18" s="632" t="e">
        <f ca="1">'1-SUP'!D$42</f>
        <v>#VALUE!</v>
      </c>
      <c r="E18" s="632" t="e">
        <f ca="1">'1-SUP'!E$42</f>
        <v>#VALUE!</v>
      </c>
    </row>
    <row r="19" spans="1:5" x14ac:dyDescent="0.25">
      <c r="A19" s="633" t="s">
        <v>1090</v>
      </c>
      <c r="B19" s="629" t="e">
        <f ca="1">IF(B18=0,0,(B17/B18))</f>
        <v>#VALUE!</v>
      </c>
      <c r="C19" s="629" t="e">
        <f ca="1">IF(C18=0,0,(C17/C18))</f>
        <v>#VALUE!</v>
      </c>
      <c r="D19" s="629" t="e">
        <f ca="1">IF(D18=0,0,(D17/D18))</f>
        <v>#VALUE!</v>
      </c>
      <c r="E19" s="629" t="e">
        <f ca="1">IF(E18=0,0,(E17/E18))</f>
        <v>#VALUE!</v>
      </c>
    </row>
    <row r="20" spans="1:5" x14ac:dyDescent="0.25">
      <c r="A20" s="556"/>
      <c r="B20" s="581"/>
      <c r="C20" s="581"/>
      <c r="D20" s="339"/>
      <c r="E20" s="339"/>
    </row>
    <row r="21" spans="1:5" ht="13" hidden="1" thickBot="1" x14ac:dyDescent="0.3">
      <c r="A21" s="334" t="s">
        <v>397</v>
      </c>
      <c r="B21" s="581"/>
      <c r="C21" s="581"/>
      <c r="D21" s="339"/>
      <c r="E21" s="339"/>
    </row>
    <row r="22" spans="1:5" ht="13" hidden="1" thickBot="1" x14ac:dyDescent="0.3">
      <c r="A22" s="582" t="s">
        <v>399</v>
      </c>
      <c r="B22" s="64"/>
      <c r="C22" s="634"/>
      <c r="D22" s="635"/>
      <c r="E22" s="636"/>
    </row>
    <row r="23" spans="1:5" hidden="1" x14ac:dyDescent="0.25">
      <c r="A23" s="633" t="str">
        <f>A$18</f>
        <v xml:space="preserve">  PS/PB COST PER POSITION</v>
      </c>
      <c r="B23" s="637" t="e">
        <f ca="1">B$18</f>
        <v>#VALUE!</v>
      </c>
      <c r="C23" s="638"/>
      <c r="D23" s="639"/>
      <c r="E23" s="640"/>
    </row>
    <row r="24" spans="1:5" hidden="1" x14ac:dyDescent="0.25">
      <c r="A24" s="633" t="s">
        <v>1091</v>
      </c>
      <c r="B24" s="641" t="e">
        <f ca="1">IF(B23=0,0,(B22/B23))</f>
        <v>#VALUE!</v>
      </c>
      <c r="C24" s="642"/>
      <c r="D24" s="643"/>
      <c r="E24" s="644"/>
    </row>
    <row r="25" spans="1:5" x14ac:dyDescent="0.25">
      <c r="B25" s="645"/>
      <c r="C25" s="645"/>
      <c r="D25" s="645"/>
      <c r="E25" s="645"/>
    </row>
    <row r="26" spans="1:5" ht="13" x14ac:dyDescent="0.25">
      <c r="A26" s="646" t="s">
        <v>71</v>
      </c>
      <c r="B26" s="647" t="e">
        <f ca="1">B12+B19-B24</f>
        <v>#VALUE!</v>
      </c>
      <c r="C26" s="647" t="e">
        <f ca="1">C14+C19</f>
        <v>#VALUE!</v>
      </c>
      <c r="D26" s="647" t="e">
        <f ca="1">D14+D19</f>
        <v>#VALUE!</v>
      </c>
      <c r="E26" s="647" t="e">
        <f ca="1">E14+E19</f>
        <v>#VALUE!</v>
      </c>
    </row>
    <row r="27" spans="1:5" x14ac:dyDescent="0.25">
      <c r="B27" s="627"/>
      <c r="C27" s="627"/>
      <c r="D27" s="627"/>
      <c r="E27" s="627"/>
    </row>
    <row r="36" spans="1:4" x14ac:dyDescent="0.25">
      <c r="A36" s="626"/>
    </row>
    <row r="37" spans="1:4" x14ac:dyDescent="0.25">
      <c r="A37" s="626"/>
    </row>
    <row r="41" spans="1:4" x14ac:dyDescent="0.25">
      <c r="A41" s="626"/>
    </row>
    <row r="48" spans="1:4" ht="15.5" x14ac:dyDescent="0.25">
      <c r="B48" s="648"/>
      <c r="D48" s="649"/>
    </row>
    <row r="50" spans="1:4" ht="15.5" x14ac:dyDescent="0.25">
      <c r="B50" s="650"/>
    </row>
    <row r="52" spans="1:4" ht="15.5" x14ac:dyDescent="0.25">
      <c r="A52" s="651"/>
      <c r="B52" s="652"/>
    </row>
    <row r="53" spans="1:4" x14ac:dyDescent="0.25">
      <c r="B53" s="652"/>
    </row>
    <row r="55" spans="1:4" x14ac:dyDescent="0.25">
      <c r="B55" s="652"/>
      <c r="C55" s="652"/>
      <c r="D55" s="652"/>
    </row>
    <row r="56" spans="1:4" x14ac:dyDescent="0.25">
      <c r="B56" s="653"/>
      <c r="C56" s="653"/>
      <c r="D56" s="653"/>
    </row>
    <row r="57" spans="1:4" x14ac:dyDescent="0.25">
      <c r="B57" s="653"/>
      <c r="C57" s="653"/>
      <c r="D57" s="653"/>
    </row>
    <row r="60" spans="1:4" x14ac:dyDescent="0.25">
      <c r="A60" s="626"/>
    </row>
    <row r="61" spans="1:4" x14ac:dyDescent="0.25">
      <c r="A61" s="626"/>
    </row>
    <row r="62" spans="1:4" x14ac:dyDescent="0.25">
      <c r="A62" s="626"/>
    </row>
    <row r="63" spans="1:4" x14ac:dyDescent="0.25">
      <c r="A63" s="626"/>
      <c r="B63" s="654"/>
      <c r="C63" s="654"/>
    </row>
    <row r="64" spans="1:4" x14ac:dyDescent="0.25">
      <c r="A64" s="466"/>
    </row>
    <row r="65" spans="1:1" x14ac:dyDescent="0.25">
      <c r="A65" s="466"/>
    </row>
    <row r="66" spans="1:1" x14ac:dyDescent="0.25">
      <c r="A66" s="466"/>
    </row>
    <row r="67" spans="1:1" x14ac:dyDescent="0.25">
      <c r="A67" s="626"/>
    </row>
    <row r="68" spans="1:1" x14ac:dyDescent="0.25">
      <c r="A68" s="466"/>
    </row>
    <row r="69" spans="1:1" x14ac:dyDescent="0.25">
      <c r="A69" s="626"/>
    </row>
    <row r="71" spans="1:1" x14ac:dyDescent="0.25">
      <c r="A71" s="653"/>
    </row>
    <row r="72" spans="1:1" x14ac:dyDescent="0.25">
      <c r="A72" s="626"/>
    </row>
    <row r="73" spans="1:1" x14ac:dyDescent="0.25">
      <c r="A73" s="626"/>
    </row>
    <row r="74" spans="1:1" x14ac:dyDescent="0.25">
      <c r="A74" s="626"/>
    </row>
    <row r="75" spans="1:1" x14ac:dyDescent="0.25">
      <c r="A75" s="626"/>
    </row>
    <row r="76" spans="1:1" x14ac:dyDescent="0.25">
      <c r="A76" s="626"/>
    </row>
    <row r="80" spans="1:1" x14ac:dyDescent="0.25">
      <c r="A80" s="626"/>
    </row>
    <row r="87" spans="1:4" ht="15.5" x14ac:dyDescent="0.25">
      <c r="B87" s="648"/>
      <c r="D87" s="649"/>
    </row>
    <row r="89" spans="1:4" ht="15.5" x14ac:dyDescent="0.25">
      <c r="B89" s="650"/>
    </row>
    <row r="91" spans="1:4" ht="15.5" x14ac:dyDescent="0.25">
      <c r="A91" s="651"/>
      <c r="B91" s="652"/>
    </row>
    <row r="92" spans="1:4" x14ac:dyDescent="0.25">
      <c r="B92" s="652"/>
    </row>
    <row r="94" spans="1:4" x14ac:dyDescent="0.25">
      <c r="B94" s="652"/>
      <c r="C94" s="652"/>
      <c r="D94" s="652"/>
    </row>
    <row r="95" spans="1:4" x14ac:dyDescent="0.25">
      <c r="B95" s="653"/>
      <c r="C95" s="653"/>
      <c r="D95" s="653"/>
    </row>
    <row r="96" spans="1:4" x14ac:dyDescent="0.25">
      <c r="B96" s="653"/>
      <c r="C96" s="653"/>
      <c r="D96" s="653"/>
    </row>
    <row r="99" spans="1:3" x14ac:dyDescent="0.25">
      <c r="A99" s="626"/>
    </row>
    <row r="100" spans="1:3" x14ac:dyDescent="0.25">
      <c r="A100" s="626"/>
    </row>
    <row r="101" spans="1:3" x14ac:dyDescent="0.25">
      <c r="A101" s="626"/>
    </row>
    <row r="102" spans="1:3" x14ac:dyDescent="0.25">
      <c r="A102" s="626"/>
      <c r="B102" s="654"/>
      <c r="C102" s="654"/>
    </row>
    <row r="103" spans="1:3" x14ac:dyDescent="0.25">
      <c r="A103" s="466"/>
    </row>
    <row r="104" spans="1:3" x14ac:dyDescent="0.25">
      <c r="A104" s="466"/>
    </row>
    <row r="105" spans="1:3" x14ac:dyDescent="0.25">
      <c r="A105" s="466"/>
    </row>
    <row r="106" spans="1:3" x14ac:dyDescent="0.25">
      <c r="A106" s="626"/>
    </row>
    <row r="107" spans="1:3" x14ac:dyDescent="0.25">
      <c r="A107" s="626"/>
    </row>
    <row r="108" spans="1:3" x14ac:dyDescent="0.25">
      <c r="A108" s="466"/>
    </row>
    <row r="109" spans="1:3" x14ac:dyDescent="0.25">
      <c r="A109" s="466"/>
    </row>
    <row r="110" spans="1:3" x14ac:dyDescent="0.25">
      <c r="A110" s="626"/>
    </row>
    <row r="112" spans="1:3" x14ac:dyDescent="0.25">
      <c r="A112" s="653"/>
    </row>
    <row r="113" spans="1:4" x14ac:dyDescent="0.25">
      <c r="A113" s="626"/>
    </row>
    <row r="114" spans="1:4" x14ac:dyDescent="0.25">
      <c r="A114" s="626"/>
    </row>
    <row r="115" spans="1:4" x14ac:dyDescent="0.25">
      <c r="A115" s="626"/>
    </row>
    <row r="116" spans="1:4" x14ac:dyDescent="0.25">
      <c r="A116" s="626"/>
    </row>
    <row r="117" spans="1:4" x14ac:dyDescent="0.25">
      <c r="A117" s="626"/>
    </row>
    <row r="128" spans="1:4" ht="15.5" x14ac:dyDescent="0.25">
      <c r="B128" s="648"/>
      <c r="D128" s="649"/>
    </row>
    <row r="130" spans="1:4" ht="15.5" x14ac:dyDescent="0.25">
      <c r="B130" s="650"/>
    </row>
    <row r="132" spans="1:4" ht="15.5" x14ac:dyDescent="0.25">
      <c r="A132" s="651"/>
      <c r="B132" s="652"/>
    </row>
    <row r="133" spans="1:4" x14ac:dyDescent="0.25">
      <c r="B133" s="652"/>
    </row>
    <row r="135" spans="1:4" x14ac:dyDescent="0.25">
      <c r="B135" s="652"/>
      <c r="C135" s="652"/>
      <c r="D135" s="652"/>
    </row>
    <row r="136" spans="1:4" x14ac:dyDescent="0.25">
      <c r="B136" s="653"/>
      <c r="C136" s="653"/>
      <c r="D136" s="653"/>
    </row>
    <row r="137" spans="1:4" x14ac:dyDescent="0.25">
      <c r="B137" s="653"/>
      <c r="C137" s="653"/>
      <c r="D137" s="653"/>
    </row>
    <row r="140" spans="1:4" x14ac:dyDescent="0.25">
      <c r="A140" s="626"/>
    </row>
    <row r="141" spans="1:4" x14ac:dyDescent="0.25">
      <c r="A141" s="626"/>
    </row>
    <row r="142" spans="1:4" x14ac:dyDescent="0.25">
      <c r="A142" s="626"/>
    </row>
    <row r="143" spans="1:4" x14ac:dyDescent="0.25">
      <c r="A143" s="626"/>
      <c r="B143" s="654"/>
      <c r="C143" s="654"/>
    </row>
    <row r="144" spans="1:4" x14ac:dyDescent="0.25">
      <c r="A144" s="466"/>
    </row>
    <row r="145" spans="1:1" x14ac:dyDescent="0.25">
      <c r="A145" s="466"/>
    </row>
    <row r="146" spans="1:1" x14ac:dyDescent="0.25">
      <c r="A146" s="466"/>
    </row>
    <row r="147" spans="1:1" x14ac:dyDescent="0.25">
      <c r="A147" s="626"/>
    </row>
    <row r="148" spans="1:1" x14ac:dyDescent="0.25">
      <c r="A148" s="466"/>
    </row>
    <row r="149" spans="1:1" x14ac:dyDescent="0.25">
      <c r="A149" s="626"/>
    </row>
    <row r="151" spans="1:1" x14ac:dyDescent="0.25">
      <c r="A151" s="653"/>
    </row>
    <row r="152" spans="1:1" x14ac:dyDescent="0.25">
      <c r="A152" s="626"/>
    </row>
    <row r="153" spans="1:1" x14ac:dyDescent="0.25">
      <c r="A153" s="626"/>
    </row>
    <row r="154" spans="1:1" x14ac:dyDescent="0.25">
      <c r="A154" s="626"/>
    </row>
    <row r="155" spans="1:1" x14ac:dyDescent="0.25">
      <c r="A155" s="626"/>
    </row>
    <row r="156" spans="1:1" x14ac:dyDescent="0.25">
      <c r="A156" s="626"/>
    </row>
    <row r="167" spans="1:4" ht="15.5" x14ac:dyDescent="0.25">
      <c r="B167" s="648"/>
      <c r="D167" s="649"/>
    </row>
    <row r="169" spans="1:4" ht="15.5" x14ac:dyDescent="0.25">
      <c r="B169" s="650"/>
    </row>
    <row r="171" spans="1:4" ht="15.5" x14ac:dyDescent="0.25">
      <c r="A171" s="651"/>
      <c r="B171" s="652"/>
    </row>
    <row r="172" spans="1:4" x14ac:dyDescent="0.25">
      <c r="B172" s="652"/>
    </row>
    <row r="174" spans="1:4" x14ac:dyDescent="0.25">
      <c r="B174" s="652"/>
      <c r="C174" s="652"/>
      <c r="D174" s="652"/>
    </row>
    <row r="175" spans="1:4" x14ac:dyDescent="0.25">
      <c r="B175" s="653"/>
      <c r="C175" s="653"/>
      <c r="D175" s="653"/>
    </row>
    <row r="176" spans="1:4" x14ac:dyDescent="0.25">
      <c r="B176" s="653"/>
      <c r="C176" s="653"/>
      <c r="D176" s="653"/>
    </row>
    <row r="179" spans="1:3" x14ac:dyDescent="0.25">
      <c r="A179" s="626"/>
    </row>
    <row r="180" spans="1:3" x14ac:dyDescent="0.25">
      <c r="A180" s="626"/>
    </row>
    <row r="181" spans="1:3" x14ac:dyDescent="0.25">
      <c r="A181" s="626"/>
    </row>
    <row r="182" spans="1:3" x14ac:dyDescent="0.25">
      <c r="A182" s="626"/>
      <c r="B182" s="654"/>
      <c r="C182" s="654"/>
    </row>
    <row r="183" spans="1:3" x14ac:dyDescent="0.25">
      <c r="A183" s="466"/>
    </row>
    <row r="184" spans="1:3" x14ac:dyDescent="0.25">
      <c r="A184" s="466"/>
    </row>
    <row r="185" spans="1:3" x14ac:dyDescent="0.25">
      <c r="A185" s="466"/>
    </row>
    <row r="186" spans="1:3" x14ac:dyDescent="0.25">
      <c r="A186" s="626"/>
    </row>
    <row r="187" spans="1:3" x14ac:dyDescent="0.25">
      <c r="A187" s="466"/>
    </row>
    <row r="188" spans="1:3" x14ac:dyDescent="0.25">
      <c r="A188" s="466"/>
    </row>
    <row r="189" spans="1:3" x14ac:dyDescent="0.25">
      <c r="A189" s="466"/>
    </row>
    <row r="190" spans="1:3" x14ac:dyDescent="0.25">
      <c r="A190" s="466"/>
    </row>
    <row r="191" spans="1:3" x14ac:dyDescent="0.25">
      <c r="A191" s="626"/>
    </row>
    <row r="193" spans="1:1" x14ac:dyDescent="0.25">
      <c r="A193" s="653"/>
    </row>
    <row r="194" spans="1:1" x14ac:dyDescent="0.25">
      <c r="A194" s="626"/>
    </row>
    <row r="195" spans="1:1" x14ac:dyDescent="0.25">
      <c r="A195" s="626"/>
    </row>
    <row r="196" spans="1:1" x14ac:dyDescent="0.25">
      <c r="A196" s="626"/>
    </row>
    <row r="197" spans="1:1" x14ac:dyDescent="0.25">
      <c r="A197" s="626"/>
    </row>
    <row r="198" spans="1:1" x14ac:dyDescent="0.25">
      <c r="A198" s="626"/>
    </row>
    <row r="209" spans="1:4" ht="15.5" x14ac:dyDescent="0.25">
      <c r="B209" s="648"/>
      <c r="D209" s="649"/>
    </row>
    <row r="211" spans="1:4" ht="15.5" x14ac:dyDescent="0.25">
      <c r="B211" s="650"/>
    </row>
    <row r="213" spans="1:4" ht="15.5" x14ac:dyDescent="0.25">
      <c r="A213" s="651"/>
      <c r="B213" s="652"/>
    </row>
    <row r="214" spans="1:4" x14ac:dyDescent="0.25">
      <c r="B214" s="652"/>
    </row>
    <row r="216" spans="1:4" x14ac:dyDescent="0.25">
      <c r="B216" s="652"/>
      <c r="C216" s="652"/>
      <c r="D216" s="652"/>
    </row>
    <row r="217" spans="1:4" x14ac:dyDescent="0.25">
      <c r="B217" s="653"/>
      <c r="C217" s="653"/>
      <c r="D217" s="653"/>
    </row>
    <row r="218" spans="1:4" x14ac:dyDescent="0.25">
      <c r="B218" s="653"/>
      <c r="C218" s="653"/>
      <c r="D218" s="653"/>
    </row>
    <row r="221" spans="1:4" x14ac:dyDescent="0.25">
      <c r="A221" s="626"/>
    </row>
    <row r="222" spans="1:4" x14ac:dyDescent="0.25">
      <c r="A222" s="626"/>
    </row>
    <row r="223" spans="1:4" x14ac:dyDescent="0.25">
      <c r="A223" s="626"/>
    </row>
    <row r="224" spans="1:4" x14ac:dyDescent="0.25">
      <c r="A224" s="626"/>
      <c r="B224" s="654"/>
      <c r="C224" s="654"/>
    </row>
    <row r="225" spans="1:1" x14ac:dyDescent="0.25">
      <c r="A225" s="466"/>
    </row>
    <row r="226" spans="1:1" x14ac:dyDescent="0.25">
      <c r="A226" s="466"/>
    </row>
    <row r="227" spans="1:1" x14ac:dyDescent="0.25">
      <c r="A227" s="466"/>
    </row>
    <row r="228" spans="1:1" x14ac:dyDescent="0.25">
      <c r="A228" s="626"/>
    </row>
    <row r="229" spans="1:1" x14ac:dyDescent="0.25">
      <c r="A229" s="466"/>
    </row>
    <row r="230" spans="1:1" x14ac:dyDescent="0.25">
      <c r="A230" s="626"/>
    </row>
    <row r="232" spans="1:1" x14ac:dyDescent="0.25">
      <c r="A232" s="653"/>
    </row>
    <row r="233" spans="1:1" x14ac:dyDescent="0.25">
      <c r="A233" s="626"/>
    </row>
    <row r="234" spans="1:1" x14ac:dyDescent="0.25">
      <c r="A234" s="626"/>
    </row>
    <row r="235" spans="1:1" x14ac:dyDescent="0.25">
      <c r="A235" s="626"/>
    </row>
    <row r="236" spans="1:1" x14ac:dyDescent="0.25">
      <c r="A236" s="626"/>
    </row>
    <row r="237" spans="1:1" x14ac:dyDescent="0.25">
      <c r="A237" s="626"/>
    </row>
    <row r="248" spans="1:4" ht="15.5" x14ac:dyDescent="0.25">
      <c r="B248" s="648"/>
      <c r="D248" s="649"/>
    </row>
    <row r="250" spans="1:4" ht="15.5" x14ac:dyDescent="0.25">
      <c r="B250" s="650"/>
    </row>
    <row r="252" spans="1:4" ht="15.5" x14ac:dyDescent="0.25">
      <c r="A252" s="651"/>
      <c r="B252" s="652"/>
    </row>
    <row r="253" spans="1:4" x14ac:dyDescent="0.25">
      <c r="B253" s="652"/>
    </row>
    <row r="255" spans="1:4" x14ac:dyDescent="0.25">
      <c r="B255" s="652"/>
      <c r="C255" s="652"/>
      <c r="D255" s="652"/>
    </row>
    <row r="256" spans="1:4" x14ac:dyDescent="0.25">
      <c r="B256" s="653"/>
      <c r="C256" s="653"/>
      <c r="D256" s="653"/>
    </row>
    <row r="257" spans="1:4" x14ac:dyDescent="0.25">
      <c r="B257" s="653"/>
      <c r="C257" s="653"/>
      <c r="D257" s="653"/>
    </row>
    <row r="260" spans="1:4" x14ac:dyDescent="0.25">
      <c r="A260" s="626"/>
    </row>
    <row r="261" spans="1:4" x14ac:dyDescent="0.25">
      <c r="A261" s="466"/>
    </row>
    <row r="262" spans="1:4" x14ac:dyDescent="0.25">
      <c r="A262" s="626"/>
    </row>
    <row r="263" spans="1:4" x14ac:dyDescent="0.25">
      <c r="A263" s="626"/>
    </row>
    <row r="264" spans="1:4" x14ac:dyDescent="0.25">
      <c r="A264" s="626"/>
    </row>
    <row r="265" spans="1:4" x14ac:dyDescent="0.25">
      <c r="A265" s="626"/>
      <c r="B265" s="654"/>
      <c r="C265" s="654"/>
    </row>
    <row r="266" spans="1:4" x14ac:dyDescent="0.25">
      <c r="A266" s="466"/>
    </row>
    <row r="267" spans="1:4" x14ac:dyDescent="0.25">
      <c r="A267" s="466"/>
    </row>
    <row r="268" spans="1:4" x14ac:dyDescent="0.25">
      <c r="A268" s="466"/>
    </row>
    <row r="269" spans="1:4" x14ac:dyDescent="0.25">
      <c r="A269" s="626"/>
    </row>
    <row r="270" spans="1:4" x14ac:dyDescent="0.25">
      <c r="A270" s="466"/>
    </row>
    <row r="271" spans="1:4" x14ac:dyDescent="0.25">
      <c r="A271" s="626"/>
    </row>
    <row r="273" spans="1:1" x14ac:dyDescent="0.25">
      <c r="A273" s="653"/>
    </row>
    <row r="274" spans="1:1" x14ac:dyDescent="0.25">
      <c r="A274" s="626"/>
    </row>
    <row r="275" spans="1:1" x14ac:dyDescent="0.25">
      <c r="A275" s="626"/>
    </row>
    <row r="276" spans="1:1" x14ac:dyDescent="0.25">
      <c r="A276" s="626"/>
    </row>
    <row r="277" spans="1:1" x14ac:dyDescent="0.25">
      <c r="A277" s="626"/>
    </row>
    <row r="278" spans="1:1" x14ac:dyDescent="0.25">
      <c r="A278" s="626"/>
    </row>
    <row r="289" spans="1:4" ht="15.5" x14ac:dyDescent="0.25">
      <c r="B289" s="648"/>
      <c r="D289" s="649"/>
    </row>
    <row r="291" spans="1:4" ht="15.5" x14ac:dyDescent="0.25">
      <c r="B291" s="650"/>
    </row>
    <row r="293" spans="1:4" ht="15.5" x14ac:dyDescent="0.25">
      <c r="A293" s="651"/>
      <c r="B293" s="652"/>
    </row>
    <row r="294" spans="1:4" x14ac:dyDescent="0.25">
      <c r="B294" s="652"/>
    </row>
    <row r="296" spans="1:4" x14ac:dyDescent="0.25">
      <c r="B296" s="652"/>
      <c r="C296" s="652"/>
      <c r="D296" s="652"/>
    </row>
    <row r="297" spans="1:4" x14ac:dyDescent="0.25">
      <c r="B297" s="653"/>
      <c r="C297" s="653"/>
      <c r="D297" s="653"/>
    </row>
    <row r="298" spans="1:4" x14ac:dyDescent="0.25">
      <c r="B298" s="653"/>
      <c r="C298" s="653"/>
      <c r="D298" s="653"/>
    </row>
    <row r="299" spans="1:4" x14ac:dyDescent="0.25">
      <c r="A299" s="626"/>
    </row>
    <row r="300" spans="1:4" x14ac:dyDescent="0.25">
      <c r="A300" s="626"/>
    </row>
    <row r="301" spans="1:4" x14ac:dyDescent="0.25">
      <c r="A301" s="626"/>
    </row>
    <row r="302" spans="1:4" x14ac:dyDescent="0.25">
      <c r="A302" s="626"/>
      <c r="B302" s="654"/>
      <c r="C302" s="654"/>
    </row>
    <row r="303" spans="1:4" x14ac:dyDescent="0.25">
      <c r="A303" s="466"/>
    </row>
    <row r="304" spans="1:4" x14ac:dyDescent="0.25">
      <c r="A304" s="466"/>
    </row>
    <row r="305" spans="1:1" x14ac:dyDescent="0.25">
      <c r="A305" s="466"/>
    </row>
    <row r="306" spans="1:1" x14ac:dyDescent="0.25">
      <c r="A306" s="626"/>
    </row>
    <row r="307" spans="1:1" x14ac:dyDescent="0.25">
      <c r="A307" s="466"/>
    </row>
    <row r="308" spans="1:1" x14ac:dyDescent="0.25">
      <c r="A308" s="626"/>
    </row>
    <row r="310" spans="1:1" x14ac:dyDescent="0.25">
      <c r="A310" s="653"/>
    </row>
    <row r="311" spans="1:1" x14ac:dyDescent="0.25">
      <c r="A311" s="626"/>
    </row>
    <row r="312" spans="1:1" x14ac:dyDescent="0.25">
      <c r="A312" s="626"/>
    </row>
    <row r="313" spans="1:1" x14ac:dyDescent="0.25">
      <c r="A313" s="626"/>
    </row>
    <row r="314" spans="1:1" x14ac:dyDescent="0.25">
      <c r="A314" s="626"/>
    </row>
    <row r="315" spans="1:1" x14ac:dyDescent="0.25">
      <c r="A315" s="626"/>
    </row>
  </sheetData>
  <mergeCells count="4">
    <mergeCell ref="A6:E6"/>
    <mergeCell ref="A1:E1"/>
    <mergeCell ref="A3:E3"/>
    <mergeCell ref="A5:E5"/>
  </mergeCells>
  <phoneticPr fontId="6" type="noConversion"/>
  <dataValidations count="2">
    <dataValidation allowBlank="1" sqref="A1:A1048576 C20:E65536 B20:B21 F1:IV1048576 B23:B65536 B18:E19 E1 E3:E16 B1:D16"/>
    <dataValidation type="whole" operator="greaterThanOrEqual" allowBlank="1" showErrorMessage="1" errorTitle="INPUT ERROR" error="Enter only whole numbers greater than or equal to zero." sqref="B17:E17 B22">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pageSetUpPr fitToPage="1"/>
  </sheetPr>
  <dimension ref="A1:AA69"/>
  <sheetViews>
    <sheetView showGridLines="0" zoomScaleNormal="100" workbookViewId="0">
      <selection sqref="A1:D1"/>
    </sheetView>
  </sheetViews>
  <sheetFormatPr defaultColWidth="9.08984375" defaultRowHeight="12.5" x14ac:dyDescent="0.25"/>
  <cols>
    <col min="1" max="1" width="35.6328125" style="339" customWidth="1"/>
    <col min="2" max="3" width="15.6328125" style="339" customWidth="1"/>
    <col min="4" max="4" width="35.6328125" style="339" customWidth="1"/>
    <col min="5" max="5" width="11.54296875" style="339" customWidth="1"/>
    <col min="6" max="6" width="10.54296875" style="339" customWidth="1"/>
    <col min="7" max="7" width="11" style="339" customWidth="1"/>
    <col min="8" max="16384" width="9.08984375" style="339"/>
  </cols>
  <sheetData>
    <row r="1" spans="1:27" ht="15.5" x14ac:dyDescent="0.35">
      <c r="A1" s="760" t="s">
        <v>1636</v>
      </c>
      <c r="B1" s="760"/>
      <c r="C1" s="760"/>
      <c r="D1" s="760"/>
    </row>
    <row r="2" spans="1:27" ht="15.75" customHeight="1" x14ac:dyDescent="0.35">
      <c r="A2" s="26" t="str">
        <f>"RJM Version: " &amp; TEXT(STARTUP!E3,"0.0")</f>
        <v>RJM Version: 2.5</v>
      </c>
      <c r="B2" s="760" t="s">
        <v>1645</v>
      </c>
      <c r="C2" s="760"/>
      <c r="D2" s="40"/>
      <c r="E2" s="29"/>
      <c r="F2" s="29"/>
    </row>
    <row r="3" spans="1:27" ht="15.5" x14ac:dyDescent="0.35">
      <c r="A3" s="760" t="str">
        <f>STATENAME</f>
        <v>YOUR STATE</v>
      </c>
      <c r="B3" s="760"/>
      <c r="C3" s="760"/>
      <c r="D3" s="760"/>
    </row>
    <row r="4" spans="1:27" ht="15.5" x14ac:dyDescent="0.35">
      <c r="A4" s="760" t="e">
        <f>PREVIOUSFY</f>
        <v>#VALUE!</v>
      </c>
      <c r="B4" s="760"/>
      <c r="C4" s="760"/>
      <c r="D4" s="760"/>
    </row>
    <row r="5" spans="1:27" s="365" customFormat="1" ht="15.5" x14ac:dyDescent="0.25">
      <c r="A5" s="764" t="str">
        <f>IF(C7&lt;&gt;""," ","* * PLEASE IMPORT CROSSWALK * *")</f>
        <v>* * PLEASE IMPORT CROSSWALK * *</v>
      </c>
      <c r="B5" s="764"/>
      <c r="C5" s="764"/>
      <c r="D5" s="764"/>
      <c r="E5" s="324"/>
      <c r="J5" s="366"/>
      <c r="K5" s="366"/>
      <c r="L5" s="366"/>
      <c r="M5" s="366"/>
      <c r="N5" s="366"/>
      <c r="O5" s="366"/>
      <c r="P5" s="366"/>
      <c r="Q5" s="366"/>
      <c r="R5" s="366"/>
      <c r="S5" s="366"/>
      <c r="T5" s="366"/>
      <c r="U5" s="367"/>
      <c r="V5" s="367"/>
      <c r="W5" s="368"/>
      <c r="X5" s="368"/>
      <c r="Y5" s="368"/>
      <c r="Z5" s="368"/>
      <c r="AA5" s="368"/>
    </row>
    <row r="6" spans="1:27" s="365" customFormat="1" ht="15.5" x14ac:dyDescent="0.25">
      <c r="A6" s="324"/>
      <c r="B6" s="324"/>
      <c r="C6" s="324"/>
      <c r="D6" s="324"/>
      <c r="E6" s="324"/>
      <c r="J6" s="366"/>
      <c r="K6" s="366"/>
      <c r="L6" s="366"/>
      <c r="M6" s="366"/>
      <c r="N6" s="366"/>
      <c r="O6" s="366"/>
      <c r="P6" s="366"/>
      <c r="Q6" s="366"/>
      <c r="R6" s="366"/>
      <c r="S6" s="366"/>
      <c r="T6" s="366"/>
      <c r="U6" s="367"/>
      <c r="V6" s="367"/>
      <c r="W6" s="368"/>
      <c r="X6" s="368"/>
      <c r="Y6" s="368"/>
      <c r="Z6" s="368"/>
      <c r="AA6" s="368"/>
    </row>
    <row r="7" spans="1:27" s="365" customFormat="1" ht="15.5" x14ac:dyDescent="0.25">
      <c r="B7" s="369" t="s">
        <v>2132</v>
      </c>
      <c r="C7" s="766"/>
      <c r="D7" s="766"/>
      <c r="E7" s="370"/>
      <c r="G7" s="371"/>
      <c r="H7" s="371"/>
      <c r="J7" s="368"/>
      <c r="K7" s="368"/>
      <c r="L7" s="368"/>
      <c r="M7" s="368"/>
      <c r="N7" s="368"/>
      <c r="O7" s="368"/>
      <c r="P7" s="368"/>
      <c r="Q7" s="368"/>
      <c r="R7" s="368"/>
      <c r="S7" s="368"/>
      <c r="T7" s="368"/>
      <c r="U7" s="367"/>
      <c r="V7" s="367"/>
      <c r="W7" s="372"/>
      <c r="X7" s="367"/>
      <c r="Y7" s="367"/>
      <c r="Z7" s="372"/>
      <c r="AA7" s="367"/>
    </row>
    <row r="8" spans="1:27" ht="13" x14ac:dyDescent="0.25">
      <c r="B8" s="373" t="s">
        <v>2133</v>
      </c>
      <c r="C8" s="765">
        <v>42300.536354166667</v>
      </c>
      <c r="D8" s="765"/>
      <c r="E8" s="374"/>
    </row>
    <row r="10" spans="1:27" ht="15.5" x14ac:dyDescent="0.35">
      <c r="A10" s="762"/>
      <c r="B10" s="762"/>
      <c r="C10" s="762"/>
      <c r="D10" s="762"/>
    </row>
    <row r="11" spans="1:27" ht="15.5" x14ac:dyDescent="0.35">
      <c r="A11" s="763" t="s">
        <v>448</v>
      </c>
      <c r="B11" s="763"/>
      <c r="C11" s="763"/>
      <c r="D11" s="763"/>
    </row>
    <row r="12" spans="1:27" ht="15.5" x14ac:dyDescent="0.35">
      <c r="A12" s="375"/>
      <c r="B12" s="376" t="s">
        <v>1638</v>
      </c>
      <c r="C12" s="377" t="s">
        <v>5</v>
      </c>
      <c r="D12" s="378" t="s">
        <v>1639</v>
      </c>
    </row>
    <row r="13" spans="1:27" x14ac:dyDescent="0.25">
      <c r="A13" s="39" t="s">
        <v>386</v>
      </c>
      <c r="B13" s="434"/>
      <c r="C13" s="433" t="e">
        <f ca="1">IF(STARTUP!$B$16=0,0,B13/STARTUP!$B$16)</f>
        <v>#VALUE!</v>
      </c>
      <c r="D13" s="355"/>
    </row>
    <row r="14" spans="1:27" x14ac:dyDescent="0.25">
      <c r="A14" s="39" t="s">
        <v>387</v>
      </c>
      <c r="B14" s="434"/>
      <c r="C14" s="433" t="e">
        <f ca="1">IF(STARTUP!$B$16=0,0,B14/STARTUP!$B$16)</f>
        <v>#VALUE!</v>
      </c>
      <c r="D14" s="355"/>
    </row>
    <row r="15" spans="1:27" x14ac:dyDescent="0.25">
      <c r="A15" s="39" t="s">
        <v>1640</v>
      </c>
      <c r="B15" s="434"/>
      <c r="C15" s="433" t="e">
        <f ca="1">IF(STARTUP!$B$16=0,0,B15/STARTUP!$B$16)</f>
        <v>#VALUE!</v>
      </c>
      <c r="D15" s="355"/>
    </row>
    <row r="16" spans="1:27" x14ac:dyDescent="0.25">
      <c r="A16" s="39" t="s">
        <v>389</v>
      </c>
      <c r="B16" s="434"/>
      <c r="C16" s="433" t="e">
        <f ca="1">IF(STARTUP!$B$16=0,0,B16/STARTUP!$B$16)</f>
        <v>#VALUE!</v>
      </c>
      <c r="D16" s="355"/>
    </row>
    <row r="17" spans="1:4" x14ac:dyDescent="0.25">
      <c r="A17" s="39" t="s">
        <v>390</v>
      </c>
      <c r="B17" s="434"/>
      <c r="C17" s="433" t="e">
        <f ca="1">IF(STARTUP!$B$16=0,0,B17/STARTUP!$B$16)</f>
        <v>#VALUE!</v>
      </c>
      <c r="D17" s="355"/>
    </row>
    <row r="18" spans="1:4" x14ac:dyDescent="0.25">
      <c r="A18" s="39" t="s">
        <v>1218</v>
      </c>
      <c r="B18" s="434"/>
      <c r="C18" s="433" t="e">
        <f ca="1">IF(STARTUP!$B$16=0,0,B18/STARTUP!$B$16)</f>
        <v>#VALUE!</v>
      </c>
      <c r="D18" s="355"/>
    </row>
    <row r="19" spans="1:4" x14ac:dyDescent="0.25">
      <c r="A19" s="39" t="s">
        <v>13</v>
      </c>
      <c r="B19" s="434"/>
      <c r="C19" s="433" t="e">
        <f ca="1">IF(STARTUP!$B$16=0,0,B19/STARTUP!$B$16)</f>
        <v>#VALUE!</v>
      </c>
      <c r="D19" s="355"/>
    </row>
    <row r="20" spans="1:4" x14ac:dyDescent="0.25">
      <c r="A20" s="39" t="s">
        <v>1191</v>
      </c>
      <c r="B20" s="434"/>
      <c r="C20" s="433" t="e">
        <f ca="1">IF(STARTUP!$B$16=0,0,B20/STARTUP!$B$16)</f>
        <v>#VALUE!</v>
      </c>
      <c r="D20" s="355"/>
    </row>
    <row r="21" spans="1:4" x14ac:dyDescent="0.25">
      <c r="A21" s="39" t="s">
        <v>14</v>
      </c>
      <c r="B21" s="434"/>
      <c r="C21" s="433" t="e">
        <f ca="1">IF(STARTUP!$B$16=0,0,B21/STARTUP!$B$16)</f>
        <v>#VALUE!</v>
      </c>
      <c r="D21" s="355"/>
    </row>
    <row r="22" spans="1:4" x14ac:dyDescent="0.25">
      <c r="A22" s="39" t="s">
        <v>377</v>
      </c>
      <c r="B22" s="434"/>
      <c r="C22" s="433" t="e">
        <f ca="1">IF(STARTUP!$B$16=0,0,B22/STARTUP!$B$16)</f>
        <v>#VALUE!</v>
      </c>
      <c r="D22" s="355"/>
    </row>
    <row r="23" spans="1:4" x14ac:dyDescent="0.25">
      <c r="A23" s="39" t="s">
        <v>1908</v>
      </c>
      <c r="B23" s="434"/>
      <c r="C23" s="433"/>
      <c r="D23" s="355"/>
    </row>
    <row r="24" spans="1:4" ht="13" x14ac:dyDescent="0.3">
      <c r="A24" s="347" t="s">
        <v>905</v>
      </c>
      <c r="B24" s="435">
        <f>SUM(B13:B23)</f>
        <v>0</v>
      </c>
      <c r="C24" s="435" t="e">
        <f ca="1">SUM(C13:C23)</f>
        <v>#VALUE!</v>
      </c>
    </row>
    <row r="25" spans="1:4" x14ac:dyDescent="0.25">
      <c r="B25" s="351"/>
      <c r="C25" s="351"/>
      <c r="D25" s="351"/>
    </row>
    <row r="26" spans="1:4" ht="15.5" x14ac:dyDescent="0.35">
      <c r="A26" s="763" t="s">
        <v>1641</v>
      </c>
      <c r="B26" s="763"/>
      <c r="C26" s="763"/>
      <c r="D26" s="763"/>
    </row>
    <row r="27" spans="1:4" ht="15.5" x14ac:dyDescent="0.35">
      <c r="A27" s="375"/>
      <c r="B27" s="377" t="s">
        <v>8</v>
      </c>
      <c r="C27" s="379"/>
      <c r="D27" s="380" t="s">
        <v>1639</v>
      </c>
    </row>
    <row r="28" spans="1:4" x14ac:dyDescent="0.25">
      <c r="A28" s="39" t="s">
        <v>386</v>
      </c>
      <c r="B28" s="436"/>
      <c r="C28" s="381"/>
      <c r="D28" s="388"/>
    </row>
    <row r="29" spans="1:4" x14ac:dyDescent="0.25">
      <c r="A29" s="39" t="s">
        <v>387</v>
      </c>
      <c r="B29" s="436"/>
      <c r="C29" s="381"/>
      <c r="D29" s="388"/>
    </row>
    <row r="30" spans="1:4" x14ac:dyDescent="0.25">
      <c r="A30" s="39" t="s">
        <v>1640</v>
      </c>
      <c r="B30" s="436"/>
      <c r="C30" s="381"/>
      <c r="D30" s="388"/>
    </row>
    <row r="31" spans="1:4" x14ac:dyDescent="0.25">
      <c r="A31" s="39" t="s">
        <v>389</v>
      </c>
      <c r="B31" s="436"/>
      <c r="C31" s="381"/>
      <c r="D31" s="388"/>
    </row>
    <row r="32" spans="1:4" x14ac:dyDescent="0.25">
      <c r="A32" s="39" t="s">
        <v>390</v>
      </c>
      <c r="B32" s="436"/>
      <c r="C32" s="381"/>
      <c r="D32" s="388"/>
    </row>
    <row r="33" spans="1:4" x14ac:dyDescent="0.25">
      <c r="A33" s="39" t="s">
        <v>1218</v>
      </c>
      <c r="B33" s="436"/>
      <c r="C33" s="381"/>
      <c r="D33" s="388"/>
    </row>
    <row r="34" spans="1:4" x14ac:dyDescent="0.25">
      <c r="A34" s="39" t="s">
        <v>13</v>
      </c>
      <c r="B34" s="436"/>
      <c r="C34" s="381"/>
      <c r="D34" s="388"/>
    </row>
    <row r="35" spans="1:4" x14ac:dyDescent="0.25">
      <c r="A35" s="39" t="s">
        <v>1191</v>
      </c>
      <c r="B35" s="436"/>
      <c r="C35" s="381"/>
      <c r="D35" s="388"/>
    </row>
    <row r="36" spans="1:4" x14ac:dyDescent="0.25">
      <c r="A36" s="39" t="s">
        <v>14</v>
      </c>
      <c r="B36" s="436"/>
      <c r="C36" s="381"/>
      <c r="D36" s="388"/>
    </row>
    <row r="37" spans="1:4" x14ac:dyDescent="0.25">
      <c r="A37" s="39" t="s">
        <v>377</v>
      </c>
      <c r="B37" s="436"/>
      <c r="C37" s="381"/>
      <c r="D37" s="388"/>
    </row>
    <row r="38" spans="1:4" x14ac:dyDescent="0.25">
      <c r="A38" s="39" t="s">
        <v>1908</v>
      </c>
      <c r="B38" s="436"/>
      <c r="C38" s="382"/>
      <c r="D38" s="388"/>
    </row>
    <row r="39" spans="1:4" ht="13" x14ac:dyDescent="0.3">
      <c r="A39" s="347" t="s">
        <v>1642</v>
      </c>
      <c r="B39" s="437">
        <f>SUM(B28:B38)</f>
        <v>0</v>
      </c>
    </row>
    <row r="40" spans="1:4" x14ac:dyDescent="0.25">
      <c r="B40" s="351"/>
      <c r="C40" s="351"/>
      <c r="D40" s="351"/>
    </row>
    <row r="41" spans="1:4" ht="15.5" x14ac:dyDescent="0.35">
      <c r="A41" s="763" t="s">
        <v>2129</v>
      </c>
      <c r="B41" s="763"/>
      <c r="C41" s="763"/>
      <c r="D41" s="763"/>
    </row>
    <row r="42" spans="1:4" ht="15.5" x14ac:dyDescent="0.35">
      <c r="A42" s="375"/>
      <c r="B42" s="383" t="s">
        <v>8</v>
      </c>
      <c r="C42" s="384"/>
      <c r="D42" s="380" t="s">
        <v>1639</v>
      </c>
    </row>
    <row r="43" spans="1:4" x14ac:dyDescent="0.25">
      <c r="A43" s="39" t="s">
        <v>386</v>
      </c>
      <c r="B43" s="436"/>
      <c r="C43" s="381"/>
      <c r="D43" s="388"/>
    </row>
    <row r="44" spans="1:4" x14ac:dyDescent="0.25">
      <c r="A44" s="39" t="s">
        <v>387</v>
      </c>
      <c r="B44" s="436"/>
      <c r="C44" s="381"/>
      <c r="D44" s="388"/>
    </row>
    <row r="45" spans="1:4" x14ac:dyDescent="0.25">
      <c r="A45" s="39" t="s">
        <v>1640</v>
      </c>
      <c r="B45" s="436"/>
      <c r="C45" s="381"/>
      <c r="D45" s="388"/>
    </row>
    <row r="46" spans="1:4" x14ac:dyDescent="0.25">
      <c r="A46" s="39" t="s">
        <v>389</v>
      </c>
      <c r="B46" s="436"/>
      <c r="C46" s="381"/>
      <c r="D46" s="388"/>
    </row>
    <row r="47" spans="1:4" x14ac:dyDescent="0.25">
      <c r="A47" s="39" t="s">
        <v>390</v>
      </c>
      <c r="B47" s="436"/>
      <c r="C47" s="381"/>
      <c r="D47" s="388"/>
    </row>
    <row r="48" spans="1:4" x14ac:dyDescent="0.25">
      <c r="A48" s="39" t="s">
        <v>1218</v>
      </c>
      <c r="B48" s="436"/>
      <c r="C48" s="381"/>
      <c r="D48" s="388"/>
    </row>
    <row r="49" spans="1:4" x14ac:dyDescent="0.25">
      <c r="A49" s="39" t="s">
        <v>13</v>
      </c>
      <c r="B49" s="436"/>
      <c r="C49" s="381"/>
      <c r="D49" s="388"/>
    </row>
    <row r="50" spans="1:4" x14ac:dyDescent="0.25">
      <c r="A50" s="39" t="s">
        <v>1191</v>
      </c>
      <c r="B50" s="436"/>
      <c r="C50" s="381"/>
      <c r="D50" s="388"/>
    </row>
    <row r="51" spans="1:4" x14ac:dyDescent="0.25">
      <c r="A51" s="39" t="s">
        <v>14</v>
      </c>
      <c r="B51" s="436"/>
      <c r="C51" s="381"/>
      <c r="D51" s="388"/>
    </row>
    <row r="52" spans="1:4" x14ac:dyDescent="0.25">
      <c r="A52" s="39" t="s">
        <v>377</v>
      </c>
      <c r="B52" s="436"/>
      <c r="C52" s="381"/>
      <c r="D52" s="388"/>
    </row>
    <row r="53" spans="1:4" x14ac:dyDescent="0.25">
      <c r="A53" s="39" t="s">
        <v>1908</v>
      </c>
      <c r="B53" s="438"/>
      <c r="C53" s="382"/>
      <c r="D53" s="388"/>
    </row>
    <row r="54" spans="1:4" ht="13" x14ac:dyDescent="0.3">
      <c r="A54" s="347" t="s">
        <v>1642</v>
      </c>
      <c r="B54" s="437">
        <f>SUM(B43:B53)</f>
        <v>0</v>
      </c>
      <c r="C54" s="385"/>
      <c r="D54" s="385"/>
    </row>
    <row r="56" spans="1:4" ht="15.5" x14ac:dyDescent="0.35">
      <c r="A56" s="763" t="s">
        <v>1643</v>
      </c>
      <c r="B56" s="763"/>
      <c r="C56" s="763"/>
      <c r="D56" s="763"/>
    </row>
    <row r="57" spans="1:4" ht="15.5" x14ac:dyDescent="0.35">
      <c r="A57" s="375"/>
      <c r="B57" s="377" t="s">
        <v>1638</v>
      </c>
      <c r="C57" s="386"/>
      <c r="D57" s="377" t="s">
        <v>1639</v>
      </c>
    </row>
    <row r="58" spans="1:4" x14ac:dyDescent="0.25">
      <c r="A58" s="39" t="s">
        <v>386</v>
      </c>
      <c r="B58" s="434"/>
      <c r="C58" s="387"/>
      <c r="D58" s="355"/>
    </row>
    <row r="59" spans="1:4" x14ac:dyDescent="0.25">
      <c r="A59" s="39" t="s">
        <v>387</v>
      </c>
      <c r="B59" s="434"/>
      <c r="C59" s="387"/>
      <c r="D59" s="355"/>
    </row>
    <row r="60" spans="1:4" x14ac:dyDescent="0.25">
      <c r="A60" s="39" t="s">
        <v>1640</v>
      </c>
      <c r="B60" s="434"/>
      <c r="C60" s="387"/>
      <c r="D60" s="355"/>
    </row>
    <row r="61" spans="1:4" x14ac:dyDescent="0.25">
      <c r="A61" s="39" t="s">
        <v>389</v>
      </c>
      <c r="B61" s="434"/>
      <c r="C61" s="387"/>
      <c r="D61" s="355"/>
    </row>
    <row r="62" spans="1:4" x14ac:dyDescent="0.25">
      <c r="A62" s="39" t="s">
        <v>390</v>
      </c>
      <c r="B62" s="434"/>
      <c r="C62" s="387"/>
      <c r="D62" s="355"/>
    </row>
    <row r="63" spans="1:4" x14ac:dyDescent="0.25">
      <c r="A63" s="39" t="s">
        <v>1218</v>
      </c>
      <c r="B63" s="434"/>
      <c r="C63" s="387"/>
      <c r="D63" s="355"/>
    </row>
    <row r="64" spans="1:4" x14ac:dyDescent="0.25">
      <c r="A64" s="39" t="s">
        <v>13</v>
      </c>
      <c r="B64" s="434"/>
      <c r="C64" s="387"/>
      <c r="D64" s="355"/>
    </row>
    <row r="65" spans="1:4" x14ac:dyDescent="0.25">
      <c r="A65" s="39" t="s">
        <v>1191</v>
      </c>
      <c r="B65" s="434"/>
      <c r="C65" s="387"/>
      <c r="D65" s="355"/>
    </row>
    <row r="66" spans="1:4" x14ac:dyDescent="0.25">
      <c r="A66" s="39" t="s">
        <v>14</v>
      </c>
      <c r="B66" s="434"/>
      <c r="C66" s="387"/>
      <c r="D66" s="355"/>
    </row>
    <row r="67" spans="1:4" x14ac:dyDescent="0.25">
      <c r="A67" s="39" t="s">
        <v>1644</v>
      </c>
      <c r="B67" s="434"/>
      <c r="C67" s="387"/>
      <c r="D67" s="355"/>
    </row>
    <row r="68" spans="1:4" x14ac:dyDescent="0.25">
      <c r="A68" s="39" t="s">
        <v>1908</v>
      </c>
      <c r="B68" s="434"/>
      <c r="C68" s="387"/>
      <c r="D68" s="355"/>
    </row>
    <row r="69" spans="1:4" ht="13" x14ac:dyDescent="0.3">
      <c r="A69" s="347" t="s">
        <v>404</v>
      </c>
      <c r="B69" s="435">
        <f>SUM(B58:B68)</f>
        <v>0</v>
      </c>
    </row>
  </sheetData>
  <mergeCells count="12">
    <mergeCell ref="B2:C2"/>
    <mergeCell ref="A1:D1"/>
    <mergeCell ref="A41:D41"/>
    <mergeCell ref="A56:D56"/>
    <mergeCell ref="A26:D26"/>
    <mergeCell ref="A3:D3"/>
    <mergeCell ref="A4:D4"/>
    <mergeCell ref="A11:D11"/>
    <mergeCell ref="A10:D10"/>
    <mergeCell ref="A5:D5"/>
    <mergeCell ref="C8:D8"/>
    <mergeCell ref="C7:D7"/>
  </mergeCells>
  <phoneticPr fontId="6" type="noConversion"/>
  <dataValidations count="5">
    <dataValidation type="textLength" operator="equal" allowBlank="1" showInputMessage="1" showErrorMessage="1" errorTitle="INVALID ENTRY" error="Do not type in this space.  Click Cancel." sqref="A1:D1 A3:D4 A9:D10 A12:D12">
      <formula1>0</formula1>
    </dataValidation>
    <dataValidation allowBlank="1" showInputMessage="1" showErrorMessage="1" errorTitle="INVALID ENTRY" error="Do not type in this space. Click Cancel." sqref="A2"/>
    <dataValidation operator="equal" showInputMessage="1" showErrorMessage="1" errorTitle="INVALID ENTRY" error="Do not type in this space. Click Cancel." sqref="D2"/>
    <dataValidation operator="equal" allowBlank="1" showInputMessage="1" showErrorMessage="1" errorTitle="INVALID ENTRY" error="Do not type in this space. Click Cancel." sqref="B7 A5:A6"/>
    <dataValidation operator="equal" allowBlank="1" showErrorMessage="1" errorTitle="INVALID ENTRY" error="Do not type in this space.  Click Cancel." sqref="A11:D11"/>
  </dataValidations>
  <printOptions horizontalCentered="1" headings="1"/>
  <pageMargins left="0.75" right="0.75" top="1" bottom="1" header="0.5" footer="0.5"/>
  <pageSetup scale="71" orientation="portrait" horizontalDpi="300" verticalDpi="300" r:id="rId1"/>
  <headerFooter alignWithMargins="0">
    <oddFooter>&amp;COMB Approval No. 1205-0430  Expires 3/31/2019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11" r:id="rId4" name="Button 3">
              <controlPr defaultSize="0" print="0" autoFill="0" autoPict="0" macro="[0]!ImportCrosswalk">
                <anchor moveWithCells="1" sizeWithCells="1">
                  <from>
                    <xdr:col>0</xdr:col>
                    <xdr:colOff>76200</xdr:colOff>
                    <xdr:row>2</xdr:row>
                    <xdr:rowOff>190500</xdr:rowOff>
                  </from>
                  <to>
                    <xdr:col>0</xdr:col>
                    <xdr:colOff>1346200</xdr:colOff>
                    <xdr:row>4</xdr:row>
                    <xdr:rowOff>25400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E315"/>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455" customWidth="1"/>
    <col min="2" max="4" width="15.6328125" style="455" customWidth="1"/>
    <col min="5" max="5" width="15.6328125" style="455" hidden="1" customWidth="1"/>
    <col min="6" max="16384" width="9.08984375" style="455"/>
  </cols>
  <sheetData>
    <row r="1" spans="1:5" s="452" customFormat="1" ht="15.75" customHeight="1" x14ac:dyDescent="0.25">
      <c r="A1" s="775" t="s">
        <v>2042</v>
      </c>
      <c r="B1" s="775"/>
      <c r="C1" s="775"/>
      <c r="D1" s="775"/>
      <c r="E1" s="775"/>
    </row>
    <row r="2" spans="1:5" s="452" customFormat="1" ht="15.75" customHeight="1" x14ac:dyDescent="0.3">
      <c r="A2" s="26" t="str">
        <f>"RJM Version: " &amp; TEXT(STARTUP!E3,"0.0")</f>
        <v>RJM Version: 2.5</v>
      </c>
      <c r="B2" s="27"/>
      <c r="C2" s="28"/>
      <c r="D2" s="40"/>
    </row>
    <row r="3" spans="1:5" s="452" customFormat="1" ht="15.75" customHeight="1" x14ac:dyDescent="0.25">
      <c r="A3" s="775" t="s">
        <v>1721</v>
      </c>
      <c r="B3" s="775"/>
      <c r="C3" s="775"/>
      <c r="D3" s="775"/>
      <c r="E3" s="775"/>
    </row>
    <row r="4" spans="1:5" ht="15.75" customHeight="1" x14ac:dyDescent="0.25">
      <c r="A4" s="392" t="str">
        <f>Statename</f>
        <v>YOUR STATE</v>
      </c>
      <c r="B4" s="453"/>
      <c r="C4" s="453"/>
      <c r="D4" s="453"/>
      <c r="E4" s="453"/>
    </row>
    <row r="5" spans="1:5" ht="15.75" customHeight="1" x14ac:dyDescent="0.25">
      <c r="A5" s="770" t="s">
        <v>1586</v>
      </c>
      <c r="B5" s="768"/>
      <c r="C5" s="768"/>
      <c r="D5" s="768"/>
      <c r="E5" s="768"/>
    </row>
    <row r="6" spans="1:5" ht="13" x14ac:dyDescent="0.25">
      <c r="A6" s="767" t="str">
        <f>BudgetFY</f>
        <v xml:space="preserve">FY  </v>
      </c>
      <c r="B6" s="777"/>
      <c r="C6" s="777"/>
      <c r="D6" s="777"/>
      <c r="E6" s="777"/>
    </row>
    <row r="7" spans="1:5" x14ac:dyDescent="0.25">
      <c r="B7" s="394"/>
      <c r="C7" s="395"/>
      <c r="D7" s="396"/>
    </row>
    <row r="8" spans="1:5" x14ac:dyDescent="0.25">
      <c r="B8" s="558" t="e">
        <f>PreviousFY</f>
        <v>#VALUE!</v>
      </c>
      <c r="C8" s="558" t="e">
        <f>CurrentFY</f>
        <v>#VALUE!</v>
      </c>
      <c r="D8" s="558" t="str">
        <f>NextFY</f>
        <v xml:space="preserve">FY  </v>
      </c>
      <c r="E8" s="558" t="e">
        <f>RequestFY</f>
        <v>#VALUE!</v>
      </c>
    </row>
    <row r="9" spans="1:5" x14ac:dyDescent="0.25">
      <c r="B9" s="619" t="s">
        <v>1904</v>
      </c>
      <c r="C9" s="619" t="s">
        <v>1905</v>
      </c>
      <c r="D9" s="619" t="s">
        <v>1906</v>
      </c>
      <c r="E9" s="620" t="s">
        <v>1907</v>
      </c>
    </row>
    <row r="10" spans="1:5" x14ac:dyDescent="0.25">
      <c r="B10" s="562" t="s">
        <v>1909</v>
      </c>
      <c r="C10" s="562" t="s">
        <v>1909</v>
      </c>
      <c r="D10" s="562" t="s">
        <v>1909</v>
      </c>
      <c r="E10" s="621" t="s">
        <v>1909</v>
      </c>
    </row>
    <row r="11" spans="1:5" x14ac:dyDescent="0.25">
      <c r="B11" s="460"/>
      <c r="C11" s="460"/>
      <c r="D11" s="460"/>
      <c r="E11" s="460"/>
    </row>
    <row r="12" spans="1:5" x14ac:dyDescent="0.25">
      <c r="A12" s="622" t="s">
        <v>413</v>
      </c>
      <c r="B12" s="613" t="e">
        <f ca="1">'1-AST'!$B$14</f>
        <v>#VALUE!</v>
      </c>
      <c r="C12" s="623"/>
      <c r="D12" s="624"/>
      <c r="E12" s="625"/>
    </row>
    <row r="13" spans="1:5" x14ac:dyDescent="0.25">
      <c r="A13" s="626"/>
      <c r="B13" s="627"/>
      <c r="C13" s="627"/>
      <c r="D13" s="627"/>
      <c r="E13" s="627"/>
    </row>
    <row r="14" spans="1:5" x14ac:dyDescent="0.25">
      <c r="A14" s="622" t="s">
        <v>414</v>
      </c>
      <c r="B14" s="628"/>
      <c r="C14" s="629" t="e">
        <f ca="1">+B12</f>
        <v>#VALUE!</v>
      </c>
      <c r="D14" s="629" t="e">
        <f ca="1">+C14</f>
        <v>#VALUE!</v>
      </c>
      <c r="E14" s="629" t="e">
        <f ca="1">+D14</f>
        <v>#VALUE!</v>
      </c>
    </row>
    <row r="15" spans="1:5" x14ac:dyDescent="0.25">
      <c r="A15" s="626"/>
      <c r="B15" s="627"/>
      <c r="C15" s="627" t="s">
        <v>1908</v>
      </c>
      <c r="D15" s="627"/>
      <c r="E15" s="627"/>
    </row>
    <row r="16" spans="1:5" ht="13" thickBot="1" x14ac:dyDescent="0.3">
      <c r="A16" s="630" t="s">
        <v>2069</v>
      </c>
      <c r="B16" s="627"/>
      <c r="C16" s="627"/>
      <c r="D16" s="627"/>
      <c r="E16" s="627"/>
    </row>
    <row r="17" spans="1:5" ht="13" thickBot="1" x14ac:dyDescent="0.3">
      <c r="A17" s="600" t="s">
        <v>392</v>
      </c>
      <c r="B17" s="696"/>
      <c r="C17" s="23">
        <f>B17*1.03</f>
        <v>0</v>
      </c>
      <c r="D17" s="23">
        <f>C17*1.03</f>
        <v>0</v>
      </c>
      <c r="E17" s="23"/>
    </row>
    <row r="18" spans="1:5" x14ac:dyDescent="0.25">
      <c r="A18" s="563" t="s">
        <v>393</v>
      </c>
      <c r="B18" s="631" t="e">
        <f ca="1">'1-AST'!B$42</f>
        <v>#VALUE!</v>
      </c>
      <c r="C18" s="632" t="e">
        <f ca="1">'1-AST'!C$42</f>
        <v>#VALUE!</v>
      </c>
      <c r="D18" s="632" t="e">
        <f ca="1">'1-AST'!D$42</f>
        <v>#VALUE!</v>
      </c>
      <c r="E18" s="632" t="e">
        <f ca="1">'1-AST'!E$42</f>
        <v>#VALUE!</v>
      </c>
    </row>
    <row r="19" spans="1:5" x14ac:dyDescent="0.25">
      <c r="A19" s="633" t="s">
        <v>1090</v>
      </c>
      <c r="B19" s="629" t="e">
        <f ca="1">IF(B18=0,0,(B17/B18))</f>
        <v>#VALUE!</v>
      </c>
      <c r="C19" s="629" t="e">
        <f ca="1">IF(C18=0,0,(C17/C18))</f>
        <v>#VALUE!</v>
      </c>
      <c r="D19" s="629" t="e">
        <f ca="1">IF(D18=0,0,(D17/D18))</f>
        <v>#VALUE!</v>
      </c>
      <c r="E19" s="629" t="e">
        <f ca="1">IF(E18=0,0,(E17/E18))</f>
        <v>#VALUE!</v>
      </c>
    </row>
    <row r="20" spans="1:5" x14ac:dyDescent="0.25">
      <c r="A20" s="556"/>
      <c r="B20" s="581"/>
      <c r="C20" s="581"/>
      <c r="D20" s="339"/>
      <c r="E20" s="339"/>
    </row>
    <row r="21" spans="1:5" ht="13" hidden="1" thickBot="1" x14ac:dyDescent="0.3">
      <c r="A21" s="334" t="s">
        <v>397</v>
      </c>
      <c r="B21" s="581"/>
      <c r="C21" s="581"/>
      <c r="D21" s="339"/>
      <c r="E21" s="339"/>
    </row>
    <row r="22" spans="1:5" ht="13" hidden="1" thickBot="1" x14ac:dyDescent="0.3">
      <c r="A22" s="582" t="s">
        <v>399</v>
      </c>
      <c r="B22" s="64"/>
      <c r="C22" s="634"/>
      <c r="D22" s="635"/>
      <c r="E22" s="636"/>
    </row>
    <row r="23" spans="1:5" hidden="1" x14ac:dyDescent="0.25">
      <c r="A23" s="633" t="str">
        <f>A$18</f>
        <v xml:space="preserve">  PS/PB COST PER POSITION</v>
      </c>
      <c r="B23" s="637" t="e">
        <f ca="1">B$18</f>
        <v>#VALUE!</v>
      </c>
      <c r="C23" s="638"/>
      <c r="D23" s="639"/>
      <c r="E23" s="640"/>
    </row>
    <row r="24" spans="1:5" hidden="1" x14ac:dyDescent="0.25">
      <c r="A24" s="633" t="s">
        <v>1091</v>
      </c>
      <c r="B24" s="641" t="e">
        <f ca="1">IF(B23=0,0,(B22/B23))</f>
        <v>#VALUE!</v>
      </c>
      <c r="C24" s="642"/>
      <c r="D24" s="643"/>
      <c r="E24" s="644"/>
    </row>
    <row r="25" spans="1:5" x14ac:dyDescent="0.25">
      <c r="B25" s="645"/>
      <c r="C25" s="645"/>
      <c r="D25" s="645"/>
      <c r="E25" s="645"/>
    </row>
    <row r="26" spans="1:5" ht="13" x14ac:dyDescent="0.25">
      <c r="A26" s="646" t="s">
        <v>71</v>
      </c>
      <c r="B26" s="647" t="e">
        <f ca="1">B12+B19-B24</f>
        <v>#VALUE!</v>
      </c>
      <c r="C26" s="647" t="e">
        <f ca="1">C14+C19</f>
        <v>#VALUE!</v>
      </c>
      <c r="D26" s="647" t="e">
        <f ca="1">D14+D19</f>
        <v>#VALUE!</v>
      </c>
      <c r="E26" s="647" t="e">
        <f ca="1">E14+E19</f>
        <v>#VALUE!</v>
      </c>
    </row>
    <row r="27" spans="1:5" x14ac:dyDescent="0.25">
      <c r="B27" s="627"/>
      <c r="C27" s="627"/>
      <c r="D27" s="627"/>
      <c r="E27" s="627"/>
    </row>
    <row r="36" spans="1:4" x14ac:dyDescent="0.25">
      <c r="A36" s="626"/>
    </row>
    <row r="37" spans="1:4" x14ac:dyDescent="0.25">
      <c r="A37" s="626"/>
    </row>
    <row r="41" spans="1:4" x14ac:dyDescent="0.25">
      <c r="A41" s="626"/>
    </row>
    <row r="48" spans="1:4" ht="15.5" x14ac:dyDescent="0.25">
      <c r="B48" s="648"/>
      <c r="D48" s="649"/>
    </row>
    <row r="50" spans="1:4" ht="15.5" x14ac:dyDescent="0.25">
      <c r="B50" s="650"/>
    </row>
    <row r="52" spans="1:4" ht="15.5" x14ac:dyDescent="0.25">
      <c r="A52" s="651"/>
      <c r="B52" s="652"/>
    </row>
    <row r="53" spans="1:4" x14ac:dyDescent="0.25">
      <c r="B53" s="652"/>
    </row>
    <row r="55" spans="1:4" x14ac:dyDescent="0.25">
      <c r="B55" s="652"/>
      <c r="C55" s="652"/>
      <c r="D55" s="652"/>
    </row>
    <row r="56" spans="1:4" x14ac:dyDescent="0.25">
      <c r="B56" s="653"/>
      <c r="C56" s="653"/>
      <c r="D56" s="653"/>
    </row>
    <row r="57" spans="1:4" x14ac:dyDescent="0.25">
      <c r="B57" s="653"/>
      <c r="C57" s="653"/>
      <c r="D57" s="653"/>
    </row>
    <row r="60" spans="1:4" x14ac:dyDescent="0.25">
      <c r="A60" s="626"/>
    </row>
    <row r="61" spans="1:4" x14ac:dyDescent="0.25">
      <c r="A61" s="626"/>
    </row>
    <row r="62" spans="1:4" x14ac:dyDescent="0.25">
      <c r="A62" s="626"/>
    </row>
    <row r="63" spans="1:4" x14ac:dyDescent="0.25">
      <c r="A63" s="626"/>
      <c r="B63" s="654"/>
      <c r="C63" s="654"/>
    </row>
    <row r="64" spans="1:4" x14ac:dyDescent="0.25">
      <c r="A64" s="466"/>
    </row>
    <row r="65" spans="1:1" x14ac:dyDescent="0.25">
      <c r="A65" s="466"/>
    </row>
    <row r="66" spans="1:1" x14ac:dyDescent="0.25">
      <c r="A66" s="466"/>
    </row>
    <row r="67" spans="1:1" x14ac:dyDescent="0.25">
      <c r="A67" s="626"/>
    </row>
    <row r="68" spans="1:1" x14ac:dyDescent="0.25">
      <c r="A68" s="466"/>
    </row>
    <row r="69" spans="1:1" x14ac:dyDescent="0.25">
      <c r="A69" s="626"/>
    </row>
    <row r="71" spans="1:1" x14ac:dyDescent="0.25">
      <c r="A71" s="653"/>
    </row>
    <row r="72" spans="1:1" x14ac:dyDescent="0.25">
      <c r="A72" s="626"/>
    </row>
    <row r="73" spans="1:1" x14ac:dyDescent="0.25">
      <c r="A73" s="626"/>
    </row>
    <row r="74" spans="1:1" x14ac:dyDescent="0.25">
      <c r="A74" s="626"/>
    </row>
    <row r="75" spans="1:1" x14ac:dyDescent="0.25">
      <c r="A75" s="626"/>
    </row>
    <row r="76" spans="1:1" x14ac:dyDescent="0.25">
      <c r="A76" s="626"/>
    </row>
    <row r="80" spans="1:1" x14ac:dyDescent="0.25">
      <c r="A80" s="626"/>
    </row>
    <row r="87" spans="1:4" ht="15.5" x14ac:dyDescent="0.25">
      <c r="B87" s="648"/>
      <c r="D87" s="649"/>
    </row>
    <row r="89" spans="1:4" ht="15.5" x14ac:dyDescent="0.25">
      <c r="B89" s="650"/>
    </row>
    <row r="91" spans="1:4" ht="15.5" x14ac:dyDescent="0.25">
      <c r="A91" s="651"/>
      <c r="B91" s="652"/>
    </row>
    <row r="92" spans="1:4" x14ac:dyDescent="0.25">
      <c r="B92" s="652"/>
    </row>
    <row r="94" spans="1:4" x14ac:dyDescent="0.25">
      <c r="B94" s="652"/>
      <c r="C94" s="652"/>
      <c r="D94" s="652"/>
    </row>
    <row r="95" spans="1:4" x14ac:dyDescent="0.25">
      <c r="B95" s="653"/>
      <c r="C95" s="653"/>
      <c r="D95" s="653"/>
    </row>
    <row r="96" spans="1:4" x14ac:dyDescent="0.25">
      <c r="B96" s="653"/>
      <c r="C96" s="653"/>
      <c r="D96" s="653"/>
    </row>
    <row r="99" spans="1:3" x14ac:dyDescent="0.25">
      <c r="A99" s="626"/>
    </row>
    <row r="100" spans="1:3" x14ac:dyDescent="0.25">
      <c r="A100" s="626"/>
    </row>
    <row r="101" spans="1:3" x14ac:dyDescent="0.25">
      <c r="A101" s="626"/>
    </row>
    <row r="102" spans="1:3" x14ac:dyDescent="0.25">
      <c r="A102" s="626"/>
      <c r="B102" s="654"/>
      <c r="C102" s="654"/>
    </row>
    <row r="103" spans="1:3" x14ac:dyDescent="0.25">
      <c r="A103" s="466"/>
    </row>
    <row r="104" spans="1:3" x14ac:dyDescent="0.25">
      <c r="A104" s="466"/>
    </row>
    <row r="105" spans="1:3" x14ac:dyDescent="0.25">
      <c r="A105" s="466"/>
    </row>
    <row r="106" spans="1:3" x14ac:dyDescent="0.25">
      <c r="A106" s="626"/>
    </row>
    <row r="107" spans="1:3" x14ac:dyDescent="0.25">
      <c r="A107" s="626"/>
    </row>
    <row r="108" spans="1:3" x14ac:dyDescent="0.25">
      <c r="A108" s="466"/>
    </row>
    <row r="109" spans="1:3" x14ac:dyDescent="0.25">
      <c r="A109" s="466"/>
    </row>
    <row r="110" spans="1:3" x14ac:dyDescent="0.25">
      <c r="A110" s="626"/>
    </row>
    <row r="112" spans="1:3" x14ac:dyDescent="0.25">
      <c r="A112" s="653"/>
    </row>
    <row r="113" spans="1:4" x14ac:dyDescent="0.25">
      <c r="A113" s="626"/>
    </row>
    <row r="114" spans="1:4" x14ac:dyDescent="0.25">
      <c r="A114" s="626"/>
    </row>
    <row r="115" spans="1:4" x14ac:dyDescent="0.25">
      <c r="A115" s="626"/>
    </row>
    <row r="116" spans="1:4" x14ac:dyDescent="0.25">
      <c r="A116" s="626"/>
    </row>
    <row r="117" spans="1:4" x14ac:dyDescent="0.25">
      <c r="A117" s="626"/>
    </row>
    <row r="128" spans="1:4" ht="15.5" x14ac:dyDescent="0.25">
      <c r="B128" s="648"/>
      <c r="D128" s="649"/>
    </row>
    <row r="130" spans="1:4" ht="15.5" x14ac:dyDescent="0.25">
      <c r="B130" s="650"/>
    </row>
    <row r="132" spans="1:4" ht="15.5" x14ac:dyDescent="0.25">
      <c r="A132" s="651"/>
      <c r="B132" s="652"/>
    </row>
    <row r="133" spans="1:4" x14ac:dyDescent="0.25">
      <c r="B133" s="652"/>
    </row>
    <row r="135" spans="1:4" x14ac:dyDescent="0.25">
      <c r="B135" s="652"/>
      <c r="C135" s="652"/>
      <c r="D135" s="652"/>
    </row>
    <row r="136" spans="1:4" x14ac:dyDescent="0.25">
      <c r="B136" s="653"/>
      <c r="C136" s="653"/>
      <c r="D136" s="653"/>
    </row>
    <row r="137" spans="1:4" x14ac:dyDescent="0.25">
      <c r="B137" s="653"/>
      <c r="C137" s="653"/>
      <c r="D137" s="653"/>
    </row>
    <row r="140" spans="1:4" x14ac:dyDescent="0.25">
      <c r="A140" s="626"/>
    </row>
    <row r="141" spans="1:4" x14ac:dyDescent="0.25">
      <c r="A141" s="626"/>
    </row>
    <row r="142" spans="1:4" x14ac:dyDescent="0.25">
      <c r="A142" s="626"/>
    </row>
    <row r="143" spans="1:4" x14ac:dyDescent="0.25">
      <c r="A143" s="626"/>
      <c r="B143" s="654"/>
      <c r="C143" s="654"/>
    </row>
    <row r="144" spans="1:4" x14ac:dyDescent="0.25">
      <c r="A144" s="466"/>
    </row>
    <row r="145" spans="1:1" x14ac:dyDescent="0.25">
      <c r="A145" s="466"/>
    </row>
    <row r="146" spans="1:1" x14ac:dyDescent="0.25">
      <c r="A146" s="466"/>
    </row>
    <row r="147" spans="1:1" x14ac:dyDescent="0.25">
      <c r="A147" s="626"/>
    </row>
    <row r="148" spans="1:1" x14ac:dyDescent="0.25">
      <c r="A148" s="466"/>
    </row>
    <row r="149" spans="1:1" x14ac:dyDescent="0.25">
      <c r="A149" s="626"/>
    </row>
    <row r="151" spans="1:1" x14ac:dyDescent="0.25">
      <c r="A151" s="653"/>
    </row>
    <row r="152" spans="1:1" x14ac:dyDescent="0.25">
      <c r="A152" s="626"/>
    </row>
    <row r="153" spans="1:1" x14ac:dyDescent="0.25">
      <c r="A153" s="626"/>
    </row>
    <row r="154" spans="1:1" x14ac:dyDescent="0.25">
      <c r="A154" s="626"/>
    </row>
    <row r="155" spans="1:1" x14ac:dyDescent="0.25">
      <c r="A155" s="626"/>
    </row>
    <row r="156" spans="1:1" x14ac:dyDescent="0.25">
      <c r="A156" s="626"/>
    </row>
    <row r="167" spans="1:4" ht="15.5" x14ac:dyDescent="0.25">
      <c r="B167" s="648"/>
      <c r="D167" s="649"/>
    </row>
    <row r="169" spans="1:4" ht="15.5" x14ac:dyDescent="0.25">
      <c r="B169" s="650"/>
    </row>
    <row r="171" spans="1:4" ht="15.5" x14ac:dyDescent="0.25">
      <c r="A171" s="651"/>
      <c r="B171" s="652"/>
    </row>
    <row r="172" spans="1:4" x14ac:dyDescent="0.25">
      <c r="B172" s="652"/>
    </row>
    <row r="174" spans="1:4" x14ac:dyDescent="0.25">
      <c r="B174" s="652"/>
      <c r="C174" s="652"/>
      <c r="D174" s="652"/>
    </row>
    <row r="175" spans="1:4" x14ac:dyDescent="0.25">
      <c r="B175" s="653"/>
      <c r="C175" s="653"/>
      <c r="D175" s="653"/>
    </row>
    <row r="176" spans="1:4" x14ac:dyDescent="0.25">
      <c r="B176" s="653"/>
      <c r="C176" s="653"/>
      <c r="D176" s="653"/>
    </row>
    <row r="179" spans="1:3" x14ac:dyDescent="0.25">
      <c r="A179" s="626"/>
    </row>
    <row r="180" spans="1:3" x14ac:dyDescent="0.25">
      <c r="A180" s="626"/>
    </row>
    <row r="181" spans="1:3" x14ac:dyDescent="0.25">
      <c r="A181" s="626"/>
    </row>
    <row r="182" spans="1:3" x14ac:dyDescent="0.25">
      <c r="A182" s="626"/>
      <c r="B182" s="654"/>
      <c r="C182" s="654"/>
    </row>
    <row r="183" spans="1:3" x14ac:dyDescent="0.25">
      <c r="A183" s="466"/>
    </row>
    <row r="184" spans="1:3" x14ac:dyDescent="0.25">
      <c r="A184" s="466"/>
    </row>
    <row r="185" spans="1:3" x14ac:dyDescent="0.25">
      <c r="A185" s="466"/>
    </row>
    <row r="186" spans="1:3" x14ac:dyDescent="0.25">
      <c r="A186" s="626"/>
    </row>
    <row r="187" spans="1:3" x14ac:dyDescent="0.25">
      <c r="A187" s="466"/>
    </row>
    <row r="188" spans="1:3" x14ac:dyDescent="0.25">
      <c r="A188" s="466"/>
    </row>
    <row r="189" spans="1:3" x14ac:dyDescent="0.25">
      <c r="A189" s="466"/>
    </row>
    <row r="190" spans="1:3" x14ac:dyDescent="0.25">
      <c r="A190" s="466"/>
    </row>
    <row r="191" spans="1:3" x14ac:dyDescent="0.25">
      <c r="A191" s="626"/>
    </row>
    <row r="193" spans="1:1" x14ac:dyDescent="0.25">
      <c r="A193" s="653"/>
    </row>
    <row r="194" spans="1:1" x14ac:dyDescent="0.25">
      <c r="A194" s="626"/>
    </row>
    <row r="195" spans="1:1" x14ac:dyDescent="0.25">
      <c r="A195" s="626"/>
    </row>
    <row r="196" spans="1:1" x14ac:dyDescent="0.25">
      <c r="A196" s="626"/>
    </row>
    <row r="197" spans="1:1" x14ac:dyDescent="0.25">
      <c r="A197" s="626"/>
    </row>
    <row r="198" spans="1:1" x14ac:dyDescent="0.25">
      <c r="A198" s="626"/>
    </row>
    <row r="209" spans="1:4" ht="15.5" x14ac:dyDescent="0.25">
      <c r="B209" s="648"/>
      <c r="D209" s="649"/>
    </row>
    <row r="211" spans="1:4" ht="15.5" x14ac:dyDescent="0.25">
      <c r="B211" s="650"/>
    </row>
    <row r="213" spans="1:4" ht="15.5" x14ac:dyDescent="0.25">
      <c r="A213" s="651"/>
      <c r="B213" s="652"/>
    </row>
    <row r="214" spans="1:4" x14ac:dyDescent="0.25">
      <c r="B214" s="652"/>
    </row>
    <row r="216" spans="1:4" x14ac:dyDescent="0.25">
      <c r="B216" s="652"/>
      <c r="C216" s="652"/>
      <c r="D216" s="652"/>
    </row>
    <row r="217" spans="1:4" x14ac:dyDescent="0.25">
      <c r="B217" s="653"/>
      <c r="C217" s="653"/>
      <c r="D217" s="653"/>
    </row>
    <row r="218" spans="1:4" x14ac:dyDescent="0.25">
      <c r="B218" s="653"/>
      <c r="C218" s="653"/>
      <c r="D218" s="653"/>
    </row>
    <row r="221" spans="1:4" x14ac:dyDescent="0.25">
      <c r="A221" s="626"/>
    </row>
    <row r="222" spans="1:4" x14ac:dyDescent="0.25">
      <c r="A222" s="626"/>
    </row>
    <row r="223" spans="1:4" x14ac:dyDescent="0.25">
      <c r="A223" s="626"/>
    </row>
    <row r="224" spans="1:4" x14ac:dyDescent="0.25">
      <c r="A224" s="626"/>
      <c r="B224" s="654"/>
      <c r="C224" s="654"/>
    </row>
    <row r="225" spans="1:1" x14ac:dyDescent="0.25">
      <c r="A225" s="466"/>
    </row>
    <row r="226" spans="1:1" x14ac:dyDescent="0.25">
      <c r="A226" s="466"/>
    </row>
    <row r="227" spans="1:1" x14ac:dyDescent="0.25">
      <c r="A227" s="466"/>
    </row>
    <row r="228" spans="1:1" x14ac:dyDescent="0.25">
      <c r="A228" s="626"/>
    </row>
    <row r="229" spans="1:1" x14ac:dyDescent="0.25">
      <c r="A229" s="466"/>
    </row>
    <row r="230" spans="1:1" x14ac:dyDescent="0.25">
      <c r="A230" s="626"/>
    </row>
    <row r="232" spans="1:1" x14ac:dyDescent="0.25">
      <c r="A232" s="653"/>
    </row>
    <row r="233" spans="1:1" x14ac:dyDescent="0.25">
      <c r="A233" s="626"/>
    </row>
    <row r="234" spans="1:1" x14ac:dyDescent="0.25">
      <c r="A234" s="626"/>
    </row>
    <row r="235" spans="1:1" x14ac:dyDescent="0.25">
      <c r="A235" s="626"/>
    </row>
    <row r="236" spans="1:1" x14ac:dyDescent="0.25">
      <c r="A236" s="626"/>
    </row>
    <row r="237" spans="1:1" x14ac:dyDescent="0.25">
      <c r="A237" s="626"/>
    </row>
    <row r="248" spans="1:4" ht="15.5" x14ac:dyDescent="0.25">
      <c r="B248" s="648"/>
      <c r="D248" s="649"/>
    </row>
    <row r="250" spans="1:4" ht="15.5" x14ac:dyDescent="0.25">
      <c r="B250" s="650"/>
    </row>
    <row r="252" spans="1:4" ht="15.5" x14ac:dyDescent="0.25">
      <c r="A252" s="651"/>
      <c r="B252" s="652"/>
    </row>
    <row r="253" spans="1:4" x14ac:dyDescent="0.25">
      <c r="B253" s="652"/>
    </row>
    <row r="255" spans="1:4" x14ac:dyDescent="0.25">
      <c r="B255" s="652"/>
      <c r="C255" s="652"/>
      <c r="D255" s="652"/>
    </row>
    <row r="256" spans="1:4" x14ac:dyDescent="0.25">
      <c r="B256" s="653"/>
      <c r="C256" s="653"/>
      <c r="D256" s="653"/>
    </row>
    <row r="257" spans="1:4" x14ac:dyDescent="0.25">
      <c r="B257" s="653"/>
      <c r="C257" s="653"/>
      <c r="D257" s="653"/>
    </row>
    <row r="260" spans="1:4" x14ac:dyDescent="0.25">
      <c r="A260" s="626"/>
    </row>
    <row r="261" spans="1:4" x14ac:dyDescent="0.25">
      <c r="A261" s="466"/>
    </row>
    <row r="262" spans="1:4" x14ac:dyDescent="0.25">
      <c r="A262" s="626"/>
    </row>
    <row r="263" spans="1:4" x14ac:dyDescent="0.25">
      <c r="A263" s="626"/>
    </row>
    <row r="264" spans="1:4" x14ac:dyDescent="0.25">
      <c r="A264" s="626"/>
    </row>
    <row r="265" spans="1:4" x14ac:dyDescent="0.25">
      <c r="A265" s="626"/>
      <c r="B265" s="654"/>
      <c r="C265" s="654"/>
    </row>
    <row r="266" spans="1:4" x14ac:dyDescent="0.25">
      <c r="A266" s="466"/>
    </row>
    <row r="267" spans="1:4" x14ac:dyDescent="0.25">
      <c r="A267" s="466"/>
    </row>
    <row r="268" spans="1:4" x14ac:dyDescent="0.25">
      <c r="A268" s="466"/>
    </row>
    <row r="269" spans="1:4" x14ac:dyDescent="0.25">
      <c r="A269" s="626"/>
    </row>
    <row r="270" spans="1:4" x14ac:dyDescent="0.25">
      <c r="A270" s="466"/>
    </row>
    <row r="271" spans="1:4" x14ac:dyDescent="0.25">
      <c r="A271" s="626"/>
    </row>
    <row r="273" spans="1:1" x14ac:dyDescent="0.25">
      <c r="A273" s="653"/>
    </row>
    <row r="274" spans="1:1" x14ac:dyDescent="0.25">
      <c r="A274" s="626"/>
    </row>
    <row r="275" spans="1:1" x14ac:dyDescent="0.25">
      <c r="A275" s="626"/>
    </row>
    <row r="276" spans="1:1" x14ac:dyDescent="0.25">
      <c r="A276" s="626"/>
    </row>
    <row r="277" spans="1:1" x14ac:dyDescent="0.25">
      <c r="A277" s="626"/>
    </row>
    <row r="278" spans="1:1" x14ac:dyDescent="0.25">
      <c r="A278" s="626"/>
    </row>
    <row r="289" spans="1:4" ht="15.5" x14ac:dyDescent="0.25">
      <c r="B289" s="648"/>
      <c r="D289" s="649"/>
    </row>
    <row r="291" spans="1:4" ht="15.5" x14ac:dyDescent="0.25">
      <c r="B291" s="650"/>
    </row>
    <row r="293" spans="1:4" ht="15.5" x14ac:dyDescent="0.25">
      <c r="A293" s="651"/>
      <c r="B293" s="652"/>
    </row>
    <row r="294" spans="1:4" x14ac:dyDescent="0.25">
      <c r="B294" s="652"/>
    </row>
    <row r="296" spans="1:4" x14ac:dyDescent="0.25">
      <c r="B296" s="652"/>
      <c r="C296" s="652"/>
      <c r="D296" s="652"/>
    </row>
    <row r="297" spans="1:4" x14ac:dyDescent="0.25">
      <c r="B297" s="653"/>
      <c r="C297" s="653"/>
      <c r="D297" s="653"/>
    </row>
    <row r="298" spans="1:4" x14ac:dyDescent="0.25">
      <c r="B298" s="653"/>
      <c r="C298" s="653"/>
      <c r="D298" s="653"/>
    </row>
    <row r="299" spans="1:4" x14ac:dyDescent="0.25">
      <c r="A299" s="626"/>
    </row>
    <row r="300" spans="1:4" x14ac:dyDescent="0.25">
      <c r="A300" s="626"/>
    </row>
    <row r="301" spans="1:4" x14ac:dyDescent="0.25">
      <c r="A301" s="626"/>
    </row>
    <row r="302" spans="1:4" x14ac:dyDescent="0.25">
      <c r="A302" s="626"/>
      <c r="B302" s="654"/>
      <c r="C302" s="654"/>
    </row>
    <row r="303" spans="1:4" x14ac:dyDescent="0.25">
      <c r="A303" s="466"/>
    </row>
    <row r="304" spans="1:4" x14ac:dyDescent="0.25">
      <c r="A304" s="466"/>
    </row>
    <row r="305" spans="1:1" x14ac:dyDescent="0.25">
      <c r="A305" s="466"/>
    </row>
    <row r="306" spans="1:1" x14ac:dyDescent="0.25">
      <c r="A306" s="626"/>
    </row>
    <row r="307" spans="1:1" x14ac:dyDescent="0.25">
      <c r="A307" s="466"/>
    </row>
    <row r="308" spans="1:1" x14ac:dyDescent="0.25">
      <c r="A308" s="626"/>
    </row>
    <row r="310" spans="1:1" x14ac:dyDescent="0.25">
      <c r="A310" s="653"/>
    </row>
    <row r="311" spans="1:1" x14ac:dyDescent="0.25">
      <c r="A311" s="626"/>
    </row>
    <row r="312" spans="1:1" x14ac:dyDescent="0.25">
      <c r="A312" s="626"/>
    </row>
    <row r="313" spans="1:1" x14ac:dyDescent="0.25">
      <c r="A313" s="626"/>
    </row>
    <row r="314" spans="1:1" x14ac:dyDescent="0.25">
      <c r="A314" s="626"/>
    </row>
    <row r="315" spans="1:1" x14ac:dyDescent="0.25">
      <c r="A315" s="626"/>
    </row>
  </sheetData>
  <mergeCells count="4">
    <mergeCell ref="A6:E6"/>
    <mergeCell ref="A1:E1"/>
    <mergeCell ref="A3:E3"/>
    <mergeCell ref="A5:E5"/>
  </mergeCells>
  <phoneticPr fontId="6" type="noConversion"/>
  <dataValidations count="2">
    <dataValidation allowBlank="1" sqref="A1:A1048576 C20:E65536 B20:B21 F1:IV1048576 B23:B65536 B18:E19 E1 E3:E16 B1:D16"/>
    <dataValidation type="whole" operator="greaterThanOrEqual" allowBlank="1" showErrorMessage="1" errorTitle="INPUT ERROR" error="Enter only whole numbers greater than or equal to zero." sqref="B17:E17 B22">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E507"/>
  <sheetViews>
    <sheetView showGridLines="0" workbookViewId="0">
      <pane ySplit="10" topLeftCell="A11" activePane="bottomLeft" state="frozen"/>
      <selection sqref="A1:C1"/>
      <selection pane="bottomLeft" activeCell="I23" sqref="I23"/>
    </sheetView>
  </sheetViews>
  <sheetFormatPr defaultColWidth="9.08984375" defaultRowHeight="12.5" x14ac:dyDescent="0.25"/>
  <cols>
    <col min="1" max="1" width="50.6328125" style="8" customWidth="1"/>
    <col min="2" max="4" width="15.6328125" style="8" customWidth="1"/>
    <col min="5" max="5" width="15.6328125" style="8" hidden="1" customWidth="1"/>
    <col min="6" max="16384" width="9.08984375" style="8"/>
  </cols>
  <sheetData>
    <row r="1" spans="1:5" s="7" customFormat="1" ht="15.75" customHeight="1" x14ac:dyDescent="0.25">
      <c r="A1" s="786" t="s">
        <v>2043</v>
      </c>
      <c r="B1" s="786"/>
      <c r="C1" s="786"/>
      <c r="D1" s="786"/>
      <c r="E1" s="786"/>
    </row>
    <row r="2" spans="1:5" s="7" customFormat="1" ht="15.75" customHeight="1" x14ac:dyDescent="0.3">
      <c r="A2" s="26" t="str">
        <f>"RJM Version: " &amp; TEXT(STARTUP!E3,"0.0")</f>
        <v>RJM Version: 2.5</v>
      </c>
      <c r="B2" s="27"/>
      <c r="C2" s="28"/>
      <c r="D2" s="40"/>
    </row>
    <row r="3" spans="1:5" s="7" customFormat="1" ht="15.75" customHeight="1" x14ac:dyDescent="0.25">
      <c r="A3" s="786" t="s">
        <v>795</v>
      </c>
      <c r="B3" s="786"/>
      <c r="C3" s="786"/>
      <c r="D3" s="786"/>
      <c r="E3" s="786"/>
    </row>
    <row r="4" spans="1:5" s="7" customFormat="1" ht="15.75" customHeight="1" x14ac:dyDescent="0.25">
      <c r="A4" s="1" t="str">
        <f>Statename</f>
        <v>YOUR STATE</v>
      </c>
      <c r="B4" s="41"/>
      <c r="C4" s="41"/>
      <c r="D4" s="41"/>
      <c r="E4" s="41"/>
    </row>
    <row r="5" spans="1:5" ht="15.75" customHeight="1" x14ac:dyDescent="0.25">
      <c r="A5" s="787" t="s">
        <v>1586</v>
      </c>
      <c r="B5" s="788"/>
      <c r="C5" s="788"/>
      <c r="D5" s="788"/>
      <c r="E5" s="788"/>
    </row>
    <row r="6" spans="1:5" ht="12.75" customHeight="1" x14ac:dyDescent="0.25">
      <c r="A6" s="784" t="str">
        <f>BudgetFY</f>
        <v xml:space="preserve">FY  </v>
      </c>
      <c r="B6" s="785"/>
      <c r="C6" s="785"/>
      <c r="D6" s="785"/>
      <c r="E6" s="785"/>
    </row>
    <row r="7" spans="1:5" ht="12.75" customHeight="1" x14ac:dyDescent="0.25">
      <c r="A7" s="15"/>
      <c r="B7" s="6"/>
      <c r="C7" s="2"/>
      <c r="D7" s="5"/>
    </row>
    <row r="8" spans="1:5" ht="12.75" customHeight="1" x14ac:dyDescent="0.25">
      <c r="A8" s="15"/>
      <c r="B8" s="43" t="e">
        <f>PreviousFY</f>
        <v>#VALUE!</v>
      </c>
      <c r="C8" s="43" t="e">
        <f>CurrentFY</f>
        <v>#VALUE!</v>
      </c>
      <c r="D8" s="43" t="str">
        <f>NextFY</f>
        <v xml:space="preserve">FY  </v>
      </c>
      <c r="E8" s="43" t="e">
        <f>RequestFY</f>
        <v>#VALUE!</v>
      </c>
    </row>
    <row r="9" spans="1:5" x14ac:dyDescent="0.25">
      <c r="B9" s="63" t="s">
        <v>1904</v>
      </c>
      <c r="C9" s="63" t="s">
        <v>1905</v>
      </c>
      <c r="D9" s="63" t="s">
        <v>1906</v>
      </c>
      <c r="E9" s="60" t="s">
        <v>1907</v>
      </c>
    </row>
    <row r="10" spans="1:5" x14ac:dyDescent="0.25">
      <c r="B10" s="44" t="s">
        <v>1909</v>
      </c>
      <c r="C10" s="44" t="s">
        <v>1909</v>
      </c>
      <c r="D10" s="44" t="s">
        <v>1909</v>
      </c>
      <c r="E10" s="59" t="s">
        <v>1909</v>
      </c>
    </row>
    <row r="11" spans="1:5" x14ac:dyDescent="0.25">
      <c r="B11" s="9"/>
      <c r="C11" s="9"/>
      <c r="D11" s="9"/>
      <c r="E11" s="9"/>
    </row>
    <row r="12" spans="1:5" ht="13" x14ac:dyDescent="0.25">
      <c r="A12" s="57" t="s">
        <v>1096</v>
      </c>
      <c r="B12" s="56" t="e">
        <f ca="1">SUM(B14:B25)</f>
        <v>#VALUE!</v>
      </c>
      <c r="C12" s="56" t="e">
        <f ca="1">SUM(C14:C25)</f>
        <v>#VALUE!</v>
      </c>
      <c r="D12" s="56" t="e">
        <f ca="1">SUM(D14:D25)</f>
        <v>#VALUE!</v>
      </c>
      <c r="E12" s="56" t="e">
        <f ca="1">SUM(E14:E25)</f>
        <v>#VALUE!</v>
      </c>
    </row>
    <row r="13" spans="1:5" x14ac:dyDescent="0.25">
      <c r="B13" s="17"/>
      <c r="C13" s="17"/>
      <c r="D13" s="17"/>
      <c r="E13" s="17"/>
    </row>
    <row r="14" spans="1:5" x14ac:dyDescent="0.25">
      <c r="A14" s="51" t="s">
        <v>1775</v>
      </c>
      <c r="B14" s="61" t="e">
        <f ca="1">'5-MPU'!B$17</f>
        <v>#VALUE!</v>
      </c>
      <c r="C14" s="61" t="e">
        <f ca="1">'5-MPU'!C$17</f>
        <v>#VALUE!</v>
      </c>
      <c r="D14" s="61" t="e">
        <f ca="1">'5-MPU'!D$17</f>
        <v>#VALUE!</v>
      </c>
      <c r="E14" s="61" t="e">
        <f ca="1">'5-MPU'!E$17</f>
        <v>#VALUE!</v>
      </c>
    </row>
    <row r="15" spans="1:5" x14ac:dyDescent="0.25">
      <c r="A15" s="51" t="s">
        <v>1776</v>
      </c>
      <c r="B15" s="61" t="e">
        <f ca="1">'5-MPU'!B$22</f>
        <v>#VALUE!</v>
      </c>
      <c r="C15" s="61" t="e">
        <f ca="1">'5-MPU'!C$22</f>
        <v>#VALUE!</v>
      </c>
      <c r="D15" s="61" t="e">
        <f ca="1">'5-MPU'!D$22</f>
        <v>#VALUE!</v>
      </c>
      <c r="E15" s="61" t="e">
        <f ca="1">'5-MPU'!E$22</f>
        <v>#VALUE!</v>
      </c>
    </row>
    <row r="16" spans="1:5" x14ac:dyDescent="0.25">
      <c r="A16" s="51" t="s">
        <v>1777</v>
      </c>
      <c r="B16" s="61" t="e">
        <f ca="1">'5-MPU'!B$27</f>
        <v>#VALUE!</v>
      </c>
      <c r="C16" s="61" t="e">
        <f ca="1">'5-MPU'!C$27</f>
        <v>#VALUE!</v>
      </c>
      <c r="D16" s="61" t="e">
        <f ca="1">'5-MPU'!D$27</f>
        <v>#VALUE!</v>
      </c>
      <c r="E16" s="61" t="e">
        <f ca="1">'5-MPU'!E$27</f>
        <v>#VALUE!</v>
      </c>
    </row>
    <row r="17" spans="1:5" x14ac:dyDescent="0.25">
      <c r="A17" s="51" t="s">
        <v>1778</v>
      </c>
      <c r="B17" s="61" t="e">
        <f ca="1">'5-MPU'!B$32</f>
        <v>#VALUE!</v>
      </c>
      <c r="C17" s="61" t="e">
        <f ca="1">'5-MPU'!C$32</f>
        <v>#VALUE!</v>
      </c>
      <c r="D17" s="61" t="e">
        <f ca="1">'5-MPU'!D$32</f>
        <v>#VALUE!</v>
      </c>
      <c r="E17" s="61" t="e">
        <f ca="1">'5-MPU'!E$32</f>
        <v>#VALUE!</v>
      </c>
    </row>
    <row r="18" spans="1:5" x14ac:dyDescent="0.25">
      <c r="A18" s="51" t="s">
        <v>604</v>
      </c>
      <c r="B18" s="61" t="e">
        <f ca="1">'5-MPU'!B$37</f>
        <v>#VALUE!</v>
      </c>
      <c r="C18" s="61" t="e">
        <f ca="1">'5-MPU'!C$37</f>
        <v>#VALUE!</v>
      </c>
      <c r="D18" s="61" t="e">
        <f ca="1">'5-MPU'!D$37</f>
        <v>#VALUE!</v>
      </c>
      <c r="E18" s="61" t="e">
        <f ca="1">'5-MPU'!E$37</f>
        <v>#VALUE!</v>
      </c>
    </row>
    <row r="19" spans="1:5" x14ac:dyDescent="0.25">
      <c r="A19" s="51" t="s">
        <v>605</v>
      </c>
      <c r="B19" s="61" t="e">
        <f ca="1">'5-MPU'!B$42</f>
        <v>#VALUE!</v>
      </c>
      <c r="C19" s="61" t="e">
        <f ca="1">'5-MPU'!C$42</f>
        <v>#VALUE!</v>
      </c>
      <c r="D19" s="61" t="e">
        <f ca="1">'5-MPU'!D$42</f>
        <v>#VALUE!</v>
      </c>
      <c r="E19" s="61" t="e">
        <f ca="1">'5-MPU'!E$42</f>
        <v>#VALUE!</v>
      </c>
    </row>
    <row r="20" spans="1:5" x14ac:dyDescent="0.25">
      <c r="A20" s="10"/>
      <c r="B20" s="17"/>
      <c r="C20" s="17"/>
      <c r="D20" s="17"/>
      <c r="E20" s="17"/>
    </row>
    <row r="21" spans="1:5" x14ac:dyDescent="0.25">
      <c r="A21" s="51" t="s">
        <v>606</v>
      </c>
      <c r="B21" s="61" t="e">
        <f ca="1">'5-BPC'!B$26</f>
        <v>#VALUE!</v>
      </c>
      <c r="C21" s="61" t="e">
        <f ca="1">'5-BPC'!C$26</f>
        <v>#VALUE!</v>
      </c>
      <c r="D21" s="61" t="e">
        <f ca="1">'5-BPC'!D$26</f>
        <v>#VALUE!</v>
      </c>
      <c r="E21" s="61" t="e">
        <f ca="1">'5-BPC'!E$26</f>
        <v>#VALUE!</v>
      </c>
    </row>
    <row r="22" spans="1:5" x14ac:dyDescent="0.25">
      <c r="A22" s="10"/>
      <c r="B22" s="17"/>
      <c r="C22" s="17"/>
      <c r="D22" s="17"/>
      <c r="E22" s="17"/>
    </row>
    <row r="23" spans="1:5" x14ac:dyDescent="0.25">
      <c r="A23" s="51" t="s">
        <v>607</v>
      </c>
      <c r="B23" s="61" t="e">
        <f ca="1">'5-UIP'!B$26</f>
        <v>#VALUE!</v>
      </c>
      <c r="C23" s="61" t="e">
        <f ca="1">'5-UIP'!C$26</f>
        <v>#VALUE!</v>
      </c>
      <c r="D23" s="61" t="e">
        <f ca="1">'5-UIP'!D$26</f>
        <v>#VALUE!</v>
      </c>
      <c r="E23" s="61" t="e">
        <f ca="1">'5-UIP'!E$26</f>
        <v>#VALUE!</v>
      </c>
    </row>
    <row r="24" spans="1:5" x14ac:dyDescent="0.25">
      <c r="B24" s="17"/>
      <c r="C24" s="17"/>
      <c r="D24" s="17"/>
      <c r="E24" s="17"/>
    </row>
    <row r="25" spans="1:5" x14ac:dyDescent="0.25">
      <c r="A25" s="51" t="s">
        <v>1222</v>
      </c>
      <c r="B25" s="61" t="e">
        <f ca="1">'5-SUP'!B$26</f>
        <v>#VALUE!</v>
      </c>
      <c r="C25" s="61" t="e">
        <f ca="1">'5-SUP'!C$26</f>
        <v>#VALUE!</v>
      </c>
      <c r="D25" s="61" t="e">
        <f ca="1">'5-SUP'!D$26</f>
        <v>#VALUE!</v>
      </c>
      <c r="E25" s="61" t="e">
        <f ca="1">'5-SUP'!E$26</f>
        <v>#VALUE!</v>
      </c>
    </row>
    <row r="26" spans="1:5" x14ac:dyDescent="0.25">
      <c r="A26" s="10" t="s">
        <v>1908</v>
      </c>
      <c r="B26" s="17"/>
      <c r="C26" s="17"/>
      <c r="D26" s="17"/>
      <c r="E26" s="17"/>
    </row>
    <row r="27" spans="1:5" x14ac:dyDescent="0.25">
      <c r="A27" s="8" t="s">
        <v>1908</v>
      </c>
      <c r="B27" s="17"/>
      <c r="C27" s="17"/>
      <c r="D27" s="17"/>
      <c r="E27" s="17"/>
    </row>
    <row r="28" spans="1:5" ht="13" x14ac:dyDescent="0.25">
      <c r="A28" s="55" t="s">
        <v>1223</v>
      </c>
      <c r="B28" s="62" t="e">
        <f ca="1">'5-AST'!B$26</f>
        <v>#VALUE!</v>
      </c>
      <c r="C28" s="62" t="e">
        <f ca="1">'5-AST'!C$26</f>
        <v>#VALUE!</v>
      </c>
      <c r="D28" s="62" t="e">
        <f ca="1">'5-AST'!D$26</f>
        <v>#VALUE!</v>
      </c>
      <c r="E28" s="62" t="e">
        <f ca="1">'5-AST'!E$26</f>
        <v>#VALUE!</v>
      </c>
    </row>
    <row r="29" spans="1:5" x14ac:dyDescent="0.25">
      <c r="B29" s="17"/>
      <c r="C29" s="17"/>
      <c r="D29" s="17"/>
      <c r="E29" s="17"/>
    </row>
    <row r="30" spans="1:5" x14ac:dyDescent="0.25">
      <c r="B30" s="17"/>
      <c r="C30" s="17"/>
      <c r="D30" s="17"/>
      <c r="E30" s="17"/>
    </row>
    <row r="31" spans="1:5" ht="26" x14ac:dyDescent="0.25">
      <c r="A31" s="55" t="s">
        <v>0</v>
      </c>
      <c r="B31" s="62" t="e">
        <f ca="1">SUM(B14:B28)</f>
        <v>#VALUE!</v>
      </c>
      <c r="C31" s="62" t="e">
        <f ca="1">SUM(C14:C28)</f>
        <v>#VALUE!</v>
      </c>
      <c r="D31" s="62" t="e">
        <f ca="1">SUM(D14:D28)</f>
        <v>#VALUE!</v>
      </c>
      <c r="E31" s="62" t="e">
        <f ca="1">SUM(E14:E28)</f>
        <v>#VALUE!</v>
      </c>
    </row>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sheetData>
  <sheetProtection password="EBC7" sheet="1" objects="1" scenarios="1"/>
  <mergeCells count="4">
    <mergeCell ref="A6:E6"/>
    <mergeCell ref="A1:E1"/>
    <mergeCell ref="A3:E3"/>
    <mergeCell ref="A5:E5"/>
  </mergeCells>
  <phoneticPr fontId="6" type="noConversion"/>
  <dataValidations count="1">
    <dataValidation allowBlank="1" sqref="F1:IV1048576 E1 E3:E65536 A1:D1048576"/>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F52"/>
  <sheetViews>
    <sheetView showGridLines="0" zoomScaleNormal="100" workbookViewId="0">
      <selection activeCell="B94" sqref="B94"/>
    </sheetView>
  </sheetViews>
  <sheetFormatPr defaultColWidth="9.08984375" defaultRowHeight="12.5" x14ac:dyDescent="0.25"/>
  <cols>
    <col min="1" max="1" width="50.6328125" style="13" customWidth="1"/>
    <col min="2" max="3" width="18" style="13" customWidth="1"/>
    <col min="4" max="6" width="15.6328125" style="13" customWidth="1"/>
    <col min="7" max="16384" width="9.08984375" style="13"/>
  </cols>
  <sheetData>
    <row r="1" spans="1:6" s="19" customFormat="1" ht="15.75" customHeight="1" x14ac:dyDescent="0.25">
      <c r="A1" s="792" t="s">
        <v>2049</v>
      </c>
      <c r="B1" s="792"/>
      <c r="C1" s="792"/>
      <c r="D1" s="792"/>
      <c r="E1" s="792"/>
      <c r="F1" s="792"/>
    </row>
    <row r="2" spans="1:6" s="19" customFormat="1" ht="15.75" customHeight="1" x14ac:dyDescent="0.3">
      <c r="A2" s="26" t="str">
        <f>"RJM Version: " &amp; TEXT(STARTUP!E3,"0.0")</f>
        <v>RJM Version: 2.5</v>
      </c>
      <c r="B2" s="26"/>
      <c r="C2" s="26"/>
      <c r="D2" s="27"/>
      <c r="E2" s="28"/>
      <c r="F2" s="40"/>
    </row>
    <row r="3" spans="1:6" s="19" customFormat="1" ht="15.75" customHeight="1" x14ac:dyDescent="0.25">
      <c r="A3" s="792">
        <v>6</v>
      </c>
      <c r="B3" s="792"/>
      <c r="C3" s="792"/>
      <c r="D3" s="792"/>
      <c r="E3" s="792"/>
      <c r="F3" s="792"/>
    </row>
    <row r="4" spans="1:6" s="19" customFormat="1" ht="15.75" customHeight="1" x14ac:dyDescent="0.25">
      <c r="A4" s="18" t="str">
        <f>STATENAME</f>
        <v>YOUR STATE</v>
      </c>
      <c r="B4" s="18"/>
      <c r="C4" s="18"/>
      <c r="D4" s="90"/>
      <c r="E4" s="90"/>
      <c r="F4" s="90"/>
    </row>
    <row r="5" spans="1:6" ht="15.75" customHeight="1" x14ac:dyDescent="0.25">
      <c r="A5" s="793" t="s">
        <v>1586</v>
      </c>
      <c r="B5" s="793"/>
      <c r="C5" s="793"/>
      <c r="D5" s="793"/>
      <c r="E5" s="793"/>
      <c r="F5" s="793"/>
    </row>
    <row r="6" spans="1:6" ht="13" x14ac:dyDescent="0.25">
      <c r="A6" s="789" t="str">
        <f>NEXTFY</f>
        <v xml:space="preserve">FY  </v>
      </c>
      <c r="B6" s="789"/>
      <c r="C6" s="789"/>
      <c r="D6" s="789"/>
      <c r="E6" s="789"/>
      <c r="F6" s="789"/>
    </row>
    <row r="7" spans="1:6" ht="12.75" customHeight="1" x14ac:dyDescent="0.25"/>
    <row r="8" spans="1:6" ht="30.75" customHeight="1" x14ac:dyDescent="0.3">
      <c r="A8" s="77" t="s">
        <v>1179</v>
      </c>
      <c r="B8" s="77" t="s">
        <v>12</v>
      </c>
      <c r="C8" s="77" t="s">
        <v>11</v>
      </c>
      <c r="D8" s="80" t="s">
        <v>1180</v>
      </c>
      <c r="E8" s="80" t="s">
        <v>1181</v>
      </c>
      <c r="F8" s="81" t="s">
        <v>10</v>
      </c>
    </row>
    <row r="9" spans="1:6" x14ac:dyDescent="0.25">
      <c r="A9" s="68" t="s">
        <v>1775</v>
      </c>
      <c r="B9" s="48">
        <f>'3'!$D$17</f>
        <v>0</v>
      </c>
      <c r="C9" s="45">
        <f>'5-MPU'!D15</f>
        <v>0</v>
      </c>
      <c r="D9" s="83" t="e">
        <f ca="1">'5-SUM'!D14</f>
        <v>#VALUE!</v>
      </c>
      <c r="E9" s="47" t="e">
        <f ca="1">'1-RATES'!$D$14</f>
        <v>#VALUE!</v>
      </c>
      <c r="F9" s="47" t="e">
        <f t="shared" ref="F9:F17" ca="1" si="0">D9*E9</f>
        <v>#VALUE!</v>
      </c>
    </row>
    <row r="10" spans="1:6" x14ac:dyDescent="0.25">
      <c r="A10" s="68" t="s">
        <v>1776</v>
      </c>
      <c r="B10" s="48">
        <f>'3'!$D$19</f>
        <v>0</v>
      </c>
      <c r="C10" s="45">
        <f>'5-MPU'!D20</f>
        <v>0</v>
      </c>
      <c r="D10" s="83" t="e">
        <f ca="1">'5-SUM'!D15</f>
        <v>#VALUE!</v>
      </c>
      <c r="E10" s="47" t="e">
        <f ca="1">'1-RATES'!$D$15</f>
        <v>#VALUE!</v>
      </c>
      <c r="F10" s="47" t="e">
        <f t="shared" ca="1" si="0"/>
        <v>#VALUE!</v>
      </c>
    </row>
    <row r="11" spans="1:6" x14ac:dyDescent="0.25">
      <c r="A11" s="68" t="s">
        <v>1777</v>
      </c>
      <c r="B11" s="48">
        <f>'3'!$D$21</f>
        <v>0</v>
      </c>
      <c r="C11" s="45">
        <f>'5-MPU'!D25</f>
        <v>0</v>
      </c>
      <c r="D11" s="83" t="e">
        <f ca="1">'5-SUM'!D16</f>
        <v>#VALUE!</v>
      </c>
      <c r="E11" s="47" t="e">
        <f ca="1">'1-RATES'!$D$16</f>
        <v>#VALUE!</v>
      </c>
      <c r="F11" s="47" t="e">
        <f t="shared" ca="1" si="0"/>
        <v>#VALUE!</v>
      </c>
    </row>
    <row r="12" spans="1:6" x14ac:dyDescent="0.25">
      <c r="A12" s="68" t="s">
        <v>1778</v>
      </c>
      <c r="B12" s="72">
        <f>'3'!$D$23</f>
        <v>0</v>
      </c>
      <c r="C12" s="71">
        <f>'5-MPU'!D30</f>
        <v>0</v>
      </c>
      <c r="D12" s="83" t="e">
        <f ca="1">'5-SUM'!D17</f>
        <v>#VALUE!</v>
      </c>
      <c r="E12" s="47" t="e">
        <f ca="1">'1-RATES'!$D$17</f>
        <v>#VALUE!</v>
      </c>
      <c r="F12" s="47" t="e">
        <f t="shared" ca="1" si="0"/>
        <v>#VALUE!</v>
      </c>
    </row>
    <row r="13" spans="1:6" x14ac:dyDescent="0.25">
      <c r="A13" s="68" t="s">
        <v>604</v>
      </c>
      <c r="B13" s="48">
        <f>'3'!$D$25</f>
        <v>0</v>
      </c>
      <c r="C13" s="45">
        <f>'5-MPU'!D35</f>
        <v>0</v>
      </c>
      <c r="D13" s="83" t="e">
        <f ca="1">'5-SUM'!D18</f>
        <v>#VALUE!</v>
      </c>
      <c r="E13" s="47" t="e">
        <f ca="1">'1-RATES'!$D$18</f>
        <v>#VALUE!</v>
      </c>
      <c r="F13" s="47" t="e">
        <f t="shared" ca="1" si="0"/>
        <v>#VALUE!</v>
      </c>
    </row>
    <row r="14" spans="1:6" x14ac:dyDescent="0.25">
      <c r="A14" s="68" t="s">
        <v>605</v>
      </c>
      <c r="B14" s="48">
        <f>'3'!$D$27</f>
        <v>0</v>
      </c>
      <c r="C14" s="45">
        <f>'5-MPU'!D40</f>
        <v>0</v>
      </c>
      <c r="D14" s="83" t="e">
        <f ca="1">'5-SUM'!D19</f>
        <v>#VALUE!</v>
      </c>
      <c r="E14" s="47" t="e">
        <f ca="1">'1-RATES'!$D$19</f>
        <v>#VALUE!</v>
      </c>
      <c r="F14" s="47" t="e">
        <f t="shared" ca="1" si="0"/>
        <v>#VALUE!</v>
      </c>
    </row>
    <row r="15" spans="1:6" x14ac:dyDescent="0.25">
      <c r="A15" s="68" t="s">
        <v>606</v>
      </c>
      <c r="B15" s="697"/>
      <c r="C15" s="697"/>
      <c r="D15" s="83" t="e">
        <f ca="1">'5-SUM'!D21</f>
        <v>#VALUE!</v>
      </c>
      <c r="E15" s="47" t="e">
        <f ca="1">'1-RATES'!$D$21</f>
        <v>#VALUE!</v>
      </c>
      <c r="F15" s="47" t="e">
        <f t="shared" ca="1" si="0"/>
        <v>#VALUE!</v>
      </c>
    </row>
    <row r="16" spans="1:6" x14ac:dyDescent="0.25">
      <c r="A16" s="68" t="s">
        <v>607</v>
      </c>
      <c r="B16" s="697"/>
      <c r="C16" s="697"/>
      <c r="D16" s="83" t="e">
        <f ca="1">'5-SUM'!D23</f>
        <v>#VALUE!</v>
      </c>
      <c r="E16" s="47" t="e">
        <f ca="1">'1-RATES'!$D$23</f>
        <v>#VALUE!</v>
      </c>
      <c r="F16" s="47" t="e">
        <f t="shared" ca="1" si="0"/>
        <v>#VALUE!</v>
      </c>
    </row>
    <row r="17" spans="1:6" x14ac:dyDescent="0.25">
      <c r="A17" s="68" t="s">
        <v>1222</v>
      </c>
      <c r="B17" s="697"/>
      <c r="C17" s="697"/>
      <c r="D17" s="83" t="e">
        <f ca="1">'5-SUM'!D25</f>
        <v>#VALUE!</v>
      </c>
      <c r="E17" s="47" t="e">
        <f ca="1">'1-RATES'!$D$25</f>
        <v>#VALUE!</v>
      </c>
      <c r="F17" s="47" t="e">
        <f t="shared" ca="1" si="0"/>
        <v>#VALUE!</v>
      </c>
    </row>
    <row r="18" spans="1:6" x14ac:dyDescent="0.25">
      <c r="A18" s="12" t="s">
        <v>1908</v>
      </c>
      <c r="B18" s="12"/>
      <c r="C18" s="12"/>
      <c r="D18" s="84"/>
      <c r="E18" s="20"/>
      <c r="F18" s="20"/>
    </row>
    <row r="19" spans="1:6" ht="14" x14ac:dyDescent="0.25">
      <c r="A19" s="70" t="s">
        <v>1153</v>
      </c>
      <c r="B19" s="699"/>
      <c r="C19" s="699"/>
      <c r="D19" s="83" t="e">
        <f ca="1">SUM(D9:D17)</f>
        <v>#VALUE!</v>
      </c>
      <c r="E19" s="47" t="e">
        <f ca="1">IF(D19=0,0,(F19/D19))</f>
        <v>#VALUE!</v>
      </c>
      <c r="F19" s="92" t="e">
        <f ca="1">SUM(F9:F17)</f>
        <v>#VALUE!</v>
      </c>
    </row>
    <row r="20" spans="1:6" x14ac:dyDescent="0.25">
      <c r="A20" s="12"/>
      <c r="B20" s="12"/>
      <c r="C20" s="12"/>
      <c r="D20" s="84"/>
      <c r="E20" s="20"/>
      <c r="F20" s="20"/>
    </row>
    <row r="21" spans="1:6" ht="14" x14ac:dyDescent="0.25">
      <c r="A21" s="70" t="s">
        <v>1150</v>
      </c>
      <c r="B21" s="699"/>
      <c r="C21" s="699"/>
      <c r="D21" s="83" t="e">
        <f ca="1">'5-SUM'!D28</f>
        <v>#VALUE!</v>
      </c>
      <c r="E21" s="47" t="e">
        <f ca="1">'1-RATES'!$D$27</f>
        <v>#VALUE!</v>
      </c>
      <c r="F21" s="92" t="e">
        <f ca="1">D21*E21</f>
        <v>#VALUE!</v>
      </c>
    </row>
    <row r="22" spans="1:6" x14ac:dyDescent="0.25">
      <c r="A22" s="12" t="s">
        <v>1908</v>
      </c>
      <c r="B22" s="12"/>
      <c r="C22" s="12"/>
      <c r="D22" s="84"/>
      <c r="E22" s="20"/>
      <c r="F22" s="20"/>
    </row>
    <row r="23" spans="1:6" ht="14" x14ac:dyDescent="0.25">
      <c r="A23" s="76" t="s">
        <v>1151</v>
      </c>
      <c r="B23" s="698"/>
      <c r="C23" s="698"/>
      <c r="D23" s="87"/>
      <c r="E23" s="88"/>
      <c r="F23" s="93">
        <f>'2'!D$23</f>
        <v>0</v>
      </c>
    </row>
    <row r="24" spans="1:6" x14ac:dyDescent="0.25">
      <c r="D24" s="84"/>
      <c r="E24" s="20"/>
      <c r="F24" s="20"/>
    </row>
    <row r="25" spans="1:6" x14ac:dyDescent="0.25">
      <c r="D25" s="84"/>
      <c r="E25" s="20"/>
      <c r="F25" s="20"/>
    </row>
    <row r="26" spans="1:6" ht="14" x14ac:dyDescent="0.25">
      <c r="A26" s="76" t="s">
        <v>1182</v>
      </c>
      <c r="B26" s="698"/>
      <c r="C26" s="698"/>
      <c r="D26" s="700" t="e">
        <f ca="1">'5-SUM'!D31</f>
        <v>#VALUE!</v>
      </c>
      <c r="E26" s="89"/>
      <c r="F26" s="94" t="e">
        <f ca="1">F19+F21+F23</f>
        <v>#VALUE!</v>
      </c>
    </row>
    <row r="27" spans="1:6" hidden="1" x14ac:dyDescent="0.25">
      <c r="D27" s="85"/>
      <c r="E27" s="75"/>
      <c r="F27" s="75"/>
    </row>
    <row r="28" spans="1:6" hidden="1" x14ac:dyDescent="0.25">
      <c r="D28" s="85"/>
      <c r="E28" s="75"/>
      <c r="F28" s="75"/>
    </row>
    <row r="29" spans="1:6" ht="15.75" hidden="1" customHeight="1" x14ac:dyDescent="0.25">
      <c r="A29" s="790" t="s">
        <v>1839</v>
      </c>
      <c r="B29" s="790"/>
      <c r="C29" s="790"/>
      <c r="D29" s="790"/>
      <c r="E29" s="790"/>
      <c r="F29" s="790"/>
    </row>
    <row r="30" spans="1:6" ht="13" hidden="1" x14ac:dyDescent="0.25">
      <c r="A30" s="791" t="e">
        <f>REQUESTFY</f>
        <v>#VALUE!</v>
      </c>
      <c r="B30" s="791"/>
      <c r="C30" s="791"/>
      <c r="D30" s="791"/>
      <c r="E30" s="791"/>
      <c r="F30" s="791"/>
    </row>
    <row r="31" spans="1:6" hidden="1" x14ac:dyDescent="0.25">
      <c r="D31" s="85"/>
    </row>
    <row r="32" spans="1:6" ht="31.5" hidden="1" customHeight="1" x14ac:dyDescent="0.3">
      <c r="A32" s="77" t="s">
        <v>1179</v>
      </c>
      <c r="B32" s="77" t="s">
        <v>12</v>
      </c>
      <c r="C32" s="77" t="s">
        <v>11</v>
      </c>
      <c r="D32" s="86" t="s">
        <v>1180</v>
      </c>
      <c r="E32" s="78" t="s">
        <v>1181</v>
      </c>
      <c r="F32" s="79" t="s">
        <v>10</v>
      </c>
    </row>
    <row r="33" spans="1:6" hidden="1" x14ac:dyDescent="0.25">
      <c r="A33" s="68" t="s">
        <v>1775</v>
      </c>
      <c r="B33" s="48">
        <f>'3'!$E$17</f>
        <v>0</v>
      </c>
      <c r="C33" s="45">
        <f>'5-MPU'!E15</f>
        <v>0</v>
      </c>
      <c r="D33" s="83" t="e">
        <f ca="1">'5-SUM'!E14</f>
        <v>#VALUE!</v>
      </c>
      <c r="E33" s="47" t="e">
        <f ca="1">'1-RATES'!$E$14</f>
        <v>#VALUE!</v>
      </c>
      <c r="F33" s="47" t="e">
        <f t="shared" ref="F33:F41" ca="1" si="1">D33*E33</f>
        <v>#VALUE!</v>
      </c>
    </row>
    <row r="34" spans="1:6" hidden="1" x14ac:dyDescent="0.25">
      <c r="A34" s="68" t="s">
        <v>1776</v>
      </c>
      <c r="B34" s="48">
        <f>'3'!$E$19</f>
        <v>0</v>
      </c>
      <c r="C34" s="45">
        <f>'5-MPU'!E20</f>
        <v>0</v>
      </c>
      <c r="D34" s="83" t="e">
        <f ca="1">'5-SUM'!E15</f>
        <v>#VALUE!</v>
      </c>
      <c r="E34" s="47" t="e">
        <f ca="1">'1-RATES'!$E$15</f>
        <v>#VALUE!</v>
      </c>
      <c r="F34" s="47" t="e">
        <f t="shared" ca="1" si="1"/>
        <v>#VALUE!</v>
      </c>
    </row>
    <row r="35" spans="1:6" hidden="1" x14ac:dyDescent="0.25">
      <c r="A35" s="68" t="s">
        <v>1777</v>
      </c>
      <c r="B35" s="48">
        <f>'3'!$E$21</f>
        <v>0</v>
      </c>
      <c r="C35" s="45">
        <f>'5-MPU'!E25</f>
        <v>0</v>
      </c>
      <c r="D35" s="83" t="e">
        <f ca="1">'5-SUM'!E16</f>
        <v>#VALUE!</v>
      </c>
      <c r="E35" s="47" t="e">
        <f ca="1">'1-RATES'!$E$16</f>
        <v>#VALUE!</v>
      </c>
      <c r="F35" s="47" t="e">
        <f t="shared" ca="1" si="1"/>
        <v>#VALUE!</v>
      </c>
    </row>
    <row r="36" spans="1:6" hidden="1" x14ac:dyDescent="0.25">
      <c r="A36" s="68" t="s">
        <v>1778</v>
      </c>
      <c r="B36" s="72">
        <f>'3'!$E$23</f>
        <v>0</v>
      </c>
      <c r="C36" s="45">
        <f>'5-MPU'!E30</f>
        <v>0</v>
      </c>
      <c r="D36" s="83" t="e">
        <f ca="1">'5-SUM'!E17</f>
        <v>#VALUE!</v>
      </c>
      <c r="E36" s="47" t="e">
        <f ca="1">'1-RATES'!$E$17</f>
        <v>#VALUE!</v>
      </c>
      <c r="F36" s="47" t="e">
        <f t="shared" ca="1" si="1"/>
        <v>#VALUE!</v>
      </c>
    </row>
    <row r="37" spans="1:6" hidden="1" x14ac:dyDescent="0.25">
      <c r="A37" s="68" t="s">
        <v>604</v>
      </c>
      <c r="B37" s="48">
        <f>'3'!$E$25</f>
        <v>0</v>
      </c>
      <c r="C37" s="45">
        <f>'5-MPU'!E35</f>
        <v>0</v>
      </c>
      <c r="D37" s="83" t="e">
        <f ca="1">'5-SUM'!E18</f>
        <v>#VALUE!</v>
      </c>
      <c r="E37" s="47" t="e">
        <f ca="1">'1-RATES'!$E$18</f>
        <v>#VALUE!</v>
      </c>
      <c r="F37" s="47" t="e">
        <f t="shared" ca="1" si="1"/>
        <v>#VALUE!</v>
      </c>
    </row>
    <row r="38" spans="1:6" hidden="1" x14ac:dyDescent="0.25">
      <c r="A38" s="68" t="s">
        <v>605</v>
      </c>
      <c r="B38" s="48">
        <f>'3'!$E$27</f>
        <v>0</v>
      </c>
      <c r="C38" s="45">
        <f>'5-MPU'!E40</f>
        <v>0</v>
      </c>
      <c r="D38" s="83" t="e">
        <f ca="1">'5-SUM'!E19</f>
        <v>#VALUE!</v>
      </c>
      <c r="E38" s="47" t="e">
        <f ca="1">'1-RATES'!$E$19</f>
        <v>#VALUE!</v>
      </c>
      <c r="F38" s="47" t="e">
        <f t="shared" ca="1" si="1"/>
        <v>#VALUE!</v>
      </c>
    </row>
    <row r="39" spans="1:6" hidden="1" x14ac:dyDescent="0.25">
      <c r="A39" s="68" t="s">
        <v>606</v>
      </c>
      <c r="B39" s="697"/>
      <c r="C39" s="697"/>
      <c r="D39" s="83" t="e">
        <f ca="1">'5-SUM'!E21</f>
        <v>#VALUE!</v>
      </c>
      <c r="E39" s="47" t="e">
        <f ca="1">'1-RATES'!$E$21</f>
        <v>#VALUE!</v>
      </c>
      <c r="F39" s="47" t="e">
        <f t="shared" ca="1" si="1"/>
        <v>#VALUE!</v>
      </c>
    </row>
    <row r="40" spans="1:6" hidden="1" x14ac:dyDescent="0.25">
      <c r="A40" s="68" t="s">
        <v>607</v>
      </c>
      <c r="B40" s="697"/>
      <c r="C40" s="697"/>
      <c r="D40" s="83" t="e">
        <f ca="1">'5-SUM'!E23</f>
        <v>#VALUE!</v>
      </c>
      <c r="E40" s="47" t="e">
        <f ca="1">'1-RATES'!$E$23</f>
        <v>#VALUE!</v>
      </c>
      <c r="F40" s="47" t="e">
        <f t="shared" ca="1" si="1"/>
        <v>#VALUE!</v>
      </c>
    </row>
    <row r="41" spans="1:6" hidden="1" x14ac:dyDescent="0.25">
      <c r="A41" s="68" t="s">
        <v>1222</v>
      </c>
      <c r="B41" s="697"/>
      <c r="C41" s="697"/>
      <c r="D41" s="83" t="e">
        <f ca="1">'5-SUM'!E25</f>
        <v>#VALUE!</v>
      </c>
      <c r="E41" s="47" t="e">
        <f ca="1">'1-RATES'!$E$25</f>
        <v>#VALUE!</v>
      </c>
      <c r="F41" s="47" t="e">
        <f t="shared" ca="1" si="1"/>
        <v>#VALUE!</v>
      </c>
    </row>
    <row r="42" spans="1:6" hidden="1" x14ac:dyDescent="0.25">
      <c r="A42" s="12" t="s">
        <v>1908</v>
      </c>
      <c r="B42" s="12"/>
      <c r="C42" s="12"/>
      <c r="D42" s="84"/>
      <c r="E42" s="20"/>
      <c r="F42" s="20"/>
    </row>
    <row r="43" spans="1:6" ht="14" hidden="1" x14ac:dyDescent="0.25">
      <c r="A43" s="70" t="s">
        <v>1152</v>
      </c>
      <c r="B43" s="699"/>
      <c r="C43" s="699"/>
      <c r="D43" s="83" t="e">
        <f ca="1">SUM(D33:D41)</f>
        <v>#VALUE!</v>
      </c>
      <c r="E43" s="47" t="e">
        <f ca="1">IF(D43=0,0,(F43/D43))</f>
        <v>#VALUE!</v>
      </c>
      <c r="F43" s="92" t="e">
        <f ca="1">SUM(F33:F41)</f>
        <v>#VALUE!</v>
      </c>
    </row>
    <row r="44" spans="1:6" hidden="1" x14ac:dyDescent="0.25">
      <c r="A44" s="12"/>
      <c r="B44" s="12"/>
      <c r="C44" s="12"/>
      <c r="D44" s="84"/>
      <c r="E44" s="20"/>
      <c r="F44" s="20"/>
    </row>
    <row r="45" spans="1:6" ht="14" hidden="1" x14ac:dyDescent="0.25">
      <c r="A45" s="70" t="s">
        <v>1150</v>
      </c>
      <c r="B45" s="699"/>
      <c r="C45" s="699"/>
      <c r="D45" s="83" t="e">
        <f ca="1">'5-SUM'!E28</f>
        <v>#VALUE!</v>
      </c>
      <c r="E45" s="47" t="e">
        <f ca="1">'1-RATES'!$E$27</f>
        <v>#VALUE!</v>
      </c>
      <c r="F45" s="92" t="e">
        <f ca="1">D45*E45</f>
        <v>#VALUE!</v>
      </c>
    </row>
    <row r="46" spans="1:6" hidden="1" x14ac:dyDescent="0.25">
      <c r="A46" s="12" t="s">
        <v>1908</v>
      </c>
      <c r="B46" s="12"/>
      <c r="C46" s="12"/>
      <c r="D46" s="84"/>
      <c r="E46" s="20"/>
      <c r="F46" s="20"/>
    </row>
    <row r="47" spans="1:6" ht="14" hidden="1" x14ac:dyDescent="0.25">
      <c r="A47" s="76" t="s">
        <v>1151</v>
      </c>
      <c r="B47" s="698"/>
      <c r="C47" s="698"/>
      <c r="D47" s="87"/>
      <c r="E47" s="88"/>
      <c r="F47" s="93" t="e">
        <f>'2'!E$23</f>
        <v>#REF!</v>
      </c>
    </row>
    <row r="48" spans="1:6" hidden="1" x14ac:dyDescent="0.25">
      <c r="D48" s="84"/>
      <c r="E48" s="20"/>
      <c r="F48" s="20"/>
    </row>
    <row r="49" spans="1:6" hidden="1" x14ac:dyDescent="0.25">
      <c r="D49" s="84"/>
      <c r="E49" s="20"/>
      <c r="F49" s="20"/>
    </row>
    <row r="50" spans="1:6" ht="14" hidden="1" x14ac:dyDescent="0.25">
      <c r="A50" s="76" t="s">
        <v>1182</v>
      </c>
      <c r="B50" s="698"/>
      <c r="C50" s="698"/>
      <c r="D50" s="700" t="e">
        <f ca="1">'5-SUM'!E31</f>
        <v>#VALUE!</v>
      </c>
      <c r="E50" s="89"/>
      <c r="F50" s="94" t="e">
        <f ca="1">F43+F45+F47</f>
        <v>#VALUE!</v>
      </c>
    </row>
    <row r="51" spans="1:6" x14ac:dyDescent="0.25">
      <c r="D51" s="75"/>
      <c r="E51" s="75"/>
      <c r="F51" s="75"/>
    </row>
    <row r="52" spans="1:6" x14ac:dyDescent="0.25">
      <c r="D52" s="75"/>
      <c r="E52" s="75"/>
      <c r="F52" s="75"/>
    </row>
  </sheetData>
  <mergeCells count="6">
    <mergeCell ref="A6:F6"/>
    <mergeCell ref="A29:F29"/>
    <mergeCell ref="A30:F30"/>
    <mergeCell ref="A1:F1"/>
    <mergeCell ref="A3:F3"/>
    <mergeCell ref="A5:F5"/>
  </mergeCells>
  <phoneticPr fontId="6" type="noConversion"/>
  <dataValidations count="1">
    <dataValidation allowBlank="1" showErrorMessage="1" sqref="G1:IV1048576 D32:F65536 D1:F4 D8:F28 A1:C1048576"/>
  </dataValidations>
  <printOptions horizontalCentered="1" headings="1" gridLinesSet="0"/>
  <pageMargins left="0.25" right="0.26" top="0.75" bottom="0.75" header="0.5" footer="0.5"/>
  <pageSetup scale="75" orientation="portrait" cellComments="atEnd" horizontalDpi="300" verticalDpi="300" r:id="rId1"/>
  <headerFooter alignWithMargins="0">
    <oddFooter>&amp;COMB Approval No. 1205-0430  Expires 3/31/2019
&amp;A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G48"/>
  <sheetViews>
    <sheetView showGridLines="0" zoomScaleNormal="100" workbookViewId="0">
      <selection activeCell="F14" sqref="F14"/>
    </sheetView>
  </sheetViews>
  <sheetFormatPr defaultColWidth="9.08984375" defaultRowHeight="12.5" x14ac:dyDescent="0.25"/>
  <cols>
    <col min="1" max="1" width="36.54296875" style="13" customWidth="1"/>
    <col min="2" max="2" width="15.453125" style="13" customWidth="1"/>
    <col min="3" max="4" width="15.6328125" style="13" customWidth="1"/>
    <col min="5" max="5" width="15.453125" style="13" customWidth="1"/>
    <col min="6" max="6" width="15.6328125" style="13" customWidth="1"/>
    <col min="7" max="16384" width="9.08984375" style="13"/>
  </cols>
  <sheetData>
    <row r="1" spans="1:7" s="19" customFormat="1" ht="15.75" customHeight="1" x14ac:dyDescent="0.25">
      <c r="A1" s="792" t="s">
        <v>2161</v>
      </c>
      <c r="B1" s="792"/>
      <c r="C1" s="792"/>
      <c r="D1" s="792"/>
      <c r="E1" s="792"/>
      <c r="F1" s="792"/>
    </row>
    <row r="2" spans="1:7" s="19" customFormat="1" ht="15.75" customHeight="1" x14ac:dyDescent="0.3">
      <c r="A2" s="26" t="str">
        <f>"RJM Version: " &amp; TEXT(STARTUP!E3,"0.0")</f>
        <v>RJM Version: 2.5</v>
      </c>
      <c r="B2" s="26"/>
      <c r="C2" s="27"/>
      <c r="D2" s="724"/>
      <c r="E2" s="724"/>
      <c r="F2" s="40"/>
    </row>
    <row r="3" spans="1:7" s="19" customFormat="1" ht="15.75" customHeight="1" x14ac:dyDescent="0.25">
      <c r="A3" s="792" t="s">
        <v>2155</v>
      </c>
      <c r="B3" s="792"/>
      <c r="C3" s="792"/>
      <c r="D3" s="792"/>
      <c r="E3" s="792"/>
      <c r="F3" s="792"/>
    </row>
    <row r="4" spans="1:7" s="19" customFormat="1" ht="15.75" customHeight="1" x14ac:dyDescent="0.25">
      <c r="A4" s="18" t="str">
        <f>STATENAME</f>
        <v>YOUR STATE</v>
      </c>
      <c r="B4" s="18"/>
      <c r="C4" s="90"/>
      <c r="D4" s="90"/>
      <c r="E4" s="90"/>
      <c r="F4" s="90"/>
    </row>
    <row r="5" spans="1:7" ht="15.75" customHeight="1" x14ac:dyDescent="0.25">
      <c r="A5" s="793"/>
      <c r="B5" s="793"/>
      <c r="C5" s="793"/>
      <c r="D5" s="793"/>
      <c r="E5" s="793"/>
      <c r="F5" s="793"/>
    </row>
    <row r="6" spans="1:7" ht="13" x14ac:dyDescent="0.25">
      <c r="A6" s="789" t="e">
        <f>PREVIOUSFY</f>
        <v>#VALUE!</v>
      </c>
      <c r="B6" s="789"/>
      <c r="C6" s="789"/>
      <c r="D6" s="789"/>
      <c r="E6" s="789"/>
      <c r="F6" s="789"/>
    </row>
    <row r="7" spans="1:7" ht="12.75" customHeight="1" x14ac:dyDescent="0.25"/>
    <row r="8" spans="1:7" ht="30.75" customHeight="1" x14ac:dyDescent="0.3">
      <c r="A8" s="77" t="s">
        <v>2152</v>
      </c>
      <c r="B8" s="725" t="s">
        <v>1637</v>
      </c>
      <c r="C8" s="80" t="s">
        <v>2156</v>
      </c>
      <c r="D8" s="80" t="s">
        <v>2157</v>
      </c>
      <c r="E8" s="725" t="s">
        <v>1643</v>
      </c>
      <c r="F8" s="81" t="s">
        <v>2160</v>
      </c>
      <c r="G8" s="81" t="s">
        <v>2159</v>
      </c>
    </row>
    <row r="9" spans="1:7" x14ac:dyDescent="0.25">
      <c r="A9" s="68" t="s">
        <v>1775</v>
      </c>
      <c r="B9" s="727"/>
      <c r="C9" s="727"/>
      <c r="D9" s="727"/>
      <c r="E9" s="727"/>
      <c r="F9" s="728">
        <f>C9+D9</f>
        <v>0</v>
      </c>
      <c r="G9" s="730" t="e">
        <f ca="1">B9/STARTUP!B$16</f>
        <v>#VALUE!</v>
      </c>
    </row>
    <row r="10" spans="1:7" x14ac:dyDescent="0.25">
      <c r="A10" s="68" t="s">
        <v>1776</v>
      </c>
      <c r="B10" s="727"/>
      <c r="C10" s="727"/>
      <c r="D10" s="727"/>
      <c r="E10" s="727"/>
      <c r="F10" s="728">
        <f t="shared" ref="F10:F17" si="0">C10+D10</f>
        <v>0</v>
      </c>
      <c r="G10" s="730" t="e">
        <f ca="1">B10/STARTUP!B$16</f>
        <v>#VALUE!</v>
      </c>
    </row>
    <row r="11" spans="1:7" x14ac:dyDescent="0.25">
      <c r="A11" s="68" t="s">
        <v>1777</v>
      </c>
      <c r="B11" s="727"/>
      <c r="C11" s="727"/>
      <c r="D11" s="727"/>
      <c r="E11" s="727"/>
      <c r="F11" s="728">
        <f t="shared" si="0"/>
        <v>0</v>
      </c>
      <c r="G11" s="730" t="e">
        <f ca="1">B11/STARTUP!B$16</f>
        <v>#VALUE!</v>
      </c>
    </row>
    <row r="12" spans="1:7" x14ac:dyDescent="0.25">
      <c r="A12" s="68" t="s">
        <v>1778</v>
      </c>
      <c r="B12" s="727"/>
      <c r="C12" s="727"/>
      <c r="D12" s="727"/>
      <c r="E12" s="727"/>
      <c r="F12" s="728">
        <f t="shared" si="0"/>
        <v>0</v>
      </c>
      <c r="G12" s="730" t="e">
        <f ca="1">B12/STARTUP!B$16</f>
        <v>#VALUE!</v>
      </c>
    </row>
    <row r="13" spans="1:7" x14ac:dyDescent="0.25">
      <c r="A13" s="68" t="s">
        <v>604</v>
      </c>
      <c r="B13" s="727"/>
      <c r="C13" s="727"/>
      <c r="D13" s="727"/>
      <c r="E13" s="727"/>
      <c r="F13" s="728">
        <f t="shared" si="0"/>
        <v>0</v>
      </c>
      <c r="G13" s="730" t="e">
        <f ca="1">B13/STARTUP!B$16</f>
        <v>#VALUE!</v>
      </c>
    </row>
    <row r="14" spans="1:7" x14ac:dyDescent="0.25">
      <c r="A14" s="68" t="s">
        <v>605</v>
      </c>
      <c r="B14" s="727"/>
      <c r="C14" s="727"/>
      <c r="D14" s="727"/>
      <c r="E14" s="727"/>
      <c r="F14" s="728">
        <f t="shared" si="0"/>
        <v>0</v>
      </c>
      <c r="G14" s="730" t="e">
        <f ca="1">B14/STARTUP!B$16</f>
        <v>#VALUE!</v>
      </c>
    </row>
    <row r="15" spans="1:7" x14ac:dyDescent="0.25">
      <c r="A15" s="68" t="s">
        <v>606</v>
      </c>
      <c r="B15" s="727"/>
      <c r="C15" s="727"/>
      <c r="D15" s="727"/>
      <c r="E15" s="727"/>
      <c r="F15" s="728">
        <f t="shared" si="0"/>
        <v>0</v>
      </c>
      <c r="G15" s="730" t="e">
        <f ca="1">B15/STARTUP!B$16</f>
        <v>#VALUE!</v>
      </c>
    </row>
    <row r="16" spans="1:7" x14ac:dyDescent="0.25">
      <c r="A16" s="68" t="s">
        <v>607</v>
      </c>
      <c r="B16" s="727"/>
      <c r="C16" s="727"/>
      <c r="D16" s="727"/>
      <c r="E16" s="727"/>
      <c r="F16" s="728">
        <f t="shared" si="0"/>
        <v>0</v>
      </c>
      <c r="G16" s="730" t="e">
        <f ca="1">B16/STARTUP!B$16</f>
        <v>#VALUE!</v>
      </c>
    </row>
    <row r="17" spans="1:7" x14ac:dyDescent="0.25">
      <c r="A17" s="68" t="s">
        <v>1222</v>
      </c>
      <c r="B17" s="727"/>
      <c r="C17" s="727"/>
      <c r="D17" s="727"/>
      <c r="E17" s="727"/>
      <c r="F17" s="728">
        <f t="shared" si="0"/>
        <v>0</v>
      </c>
      <c r="G17" s="730" t="e">
        <f ca="1">B17/STARTUP!B$16</f>
        <v>#VALUE!</v>
      </c>
    </row>
    <row r="18" spans="1:7" x14ac:dyDescent="0.25">
      <c r="A18" s="726" t="s">
        <v>1025</v>
      </c>
      <c r="B18" s="727"/>
      <c r="C18" s="727"/>
      <c r="D18" s="727"/>
      <c r="E18" s="727"/>
      <c r="F18" s="728">
        <f t="shared" ref="F18" si="1">C18+D18</f>
        <v>0</v>
      </c>
      <c r="G18" s="730" t="e">
        <f ca="1">B18/STARTUP!B$16</f>
        <v>#VALUE!</v>
      </c>
    </row>
    <row r="19" spans="1:7" ht="14" x14ac:dyDescent="0.25">
      <c r="A19" s="76" t="s">
        <v>2153</v>
      </c>
      <c r="B19" s="698"/>
      <c r="C19" s="87"/>
      <c r="D19" s="88"/>
      <c r="E19" s="88"/>
      <c r="F19" s="83"/>
      <c r="G19" s="731"/>
    </row>
    <row r="20" spans="1:7" x14ac:dyDescent="0.25">
      <c r="C20" s="84"/>
      <c r="D20" s="20"/>
      <c r="E20" s="20"/>
      <c r="F20" s="20"/>
      <c r="G20" s="731"/>
    </row>
    <row r="21" spans="1:7" x14ac:dyDescent="0.25">
      <c r="C21" s="84"/>
      <c r="D21" s="20"/>
      <c r="E21" s="20"/>
      <c r="F21" s="20"/>
      <c r="G21" s="731"/>
    </row>
    <row r="22" spans="1:7" ht="14" x14ac:dyDescent="0.25">
      <c r="A22" s="76" t="s">
        <v>2154</v>
      </c>
      <c r="B22" s="700">
        <f>SUM(B9:B18)</f>
        <v>0</v>
      </c>
      <c r="C22" s="700">
        <f>SUM(C9:C18)</f>
        <v>0</v>
      </c>
      <c r="D22" s="700">
        <f>SUM(D9:D18)</f>
        <v>0</v>
      </c>
      <c r="E22" s="700">
        <f>SUM(E9:E18)</f>
        <v>0</v>
      </c>
      <c r="F22" s="729">
        <f>SUM(F9:F19)</f>
        <v>0</v>
      </c>
      <c r="G22" s="732" t="e">
        <f ca="1">SUM(G9:G19)</f>
        <v>#VALUE!</v>
      </c>
    </row>
    <row r="23" spans="1:7" hidden="1" x14ac:dyDescent="0.25">
      <c r="C23" s="85"/>
      <c r="D23" s="75"/>
      <c r="E23" s="75"/>
      <c r="F23" s="75"/>
    </row>
    <row r="24" spans="1:7" hidden="1" x14ac:dyDescent="0.25">
      <c r="C24" s="85"/>
      <c r="D24" s="75"/>
      <c r="E24" s="75"/>
      <c r="F24" s="75"/>
    </row>
    <row r="25" spans="1:7" ht="15.75" hidden="1" customHeight="1" x14ac:dyDescent="0.25">
      <c r="A25" s="790" t="s">
        <v>1839</v>
      </c>
      <c r="B25" s="790"/>
      <c r="C25" s="790"/>
      <c r="D25" s="790"/>
      <c r="E25" s="790"/>
      <c r="F25" s="790"/>
    </row>
    <row r="26" spans="1:7" ht="13" hidden="1" x14ac:dyDescent="0.25">
      <c r="A26" s="791" t="e">
        <f>REQUESTFY</f>
        <v>#VALUE!</v>
      </c>
      <c r="B26" s="791"/>
      <c r="C26" s="791"/>
      <c r="D26" s="791"/>
      <c r="E26" s="791"/>
      <c r="F26" s="791"/>
    </row>
    <row r="27" spans="1:7" hidden="1" x14ac:dyDescent="0.25">
      <c r="C27" s="85"/>
    </row>
    <row r="28" spans="1:7" ht="31.5" hidden="1" customHeight="1" x14ac:dyDescent="0.3">
      <c r="A28" s="77" t="s">
        <v>1179</v>
      </c>
      <c r="B28" s="77" t="s">
        <v>12</v>
      </c>
      <c r="C28" s="86" t="s">
        <v>1180</v>
      </c>
      <c r="D28" s="78" t="s">
        <v>1181</v>
      </c>
      <c r="E28" s="78"/>
      <c r="F28" s="79" t="s">
        <v>10</v>
      </c>
    </row>
    <row r="29" spans="1:7" hidden="1" x14ac:dyDescent="0.25">
      <c r="A29" s="68" t="s">
        <v>1775</v>
      </c>
      <c r="B29" s="48">
        <f>'3'!$E$17</f>
        <v>0</v>
      </c>
      <c r="C29" s="83" t="e">
        <f ca="1">'5-SUM'!E14</f>
        <v>#VALUE!</v>
      </c>
      <c r="D29" s="47" t="e">
        <f ca="1">'1-RATES'!$E$14</f>
        <v>#VALUE!</v>
      </c>
      <c r="E29" s="47"/>
      <c r="F29" s="47" t="e">
        <f t="shared" ref="F29:F37" ca="1" si="2">C29*D29</f>
        <v>#VALUE!</v>
      </c>
    </row>
    <row r="30" spans="1:7" hidden="1" x14ac:dyDescent="0.25">
      <c r="A30" s="68" t="s">
        <v>1776</v>
      </c>
      <c r="B30" s="48">
        <f>'3'!$E$19</f>
        <v>0</v>
      </c>
      <c r="C30" s="83" t="e">
        <f ca="1">'5-SUM'!E15</f>
        <v>#VALUE!</v>
      </c>
      <c r="D30" s="47" t="e">
        <f ca="1">'1-RATES'!$E$15</f>
        <v>#VALUE!</v>
      </c>
      <c r="E30" s="47"/>
      <c r="F30" s="47" t="e">
        <f t="shared" ca="1" si="2"/>
        <v>#VALUE!</v>
      </c>
    </row>
    <row r="31" spans="1:7" hidden="1" x14ac:dyDescent="0.25">
      <c r="A31" s="68" t="s">
        <v>1777</v>
      </c>
      <c r="B31" s="48">
        <f>'3'!$E$21</f>
        <v>0</v>
      </c>
      <c r="C31" s="83" t="e">
        <f ca="1">'5-SUM'!E16</f>
        <v>#VALUE!</v>
      </c>
      <c r="D31" s="47" t="e">
        <f ca="1">'1-RATES'!$E$16</f>
        <v>#VALUE!</v>
      </c>
      <c r="E31" s="47"/>
      <c r="F31" s="47" t="e">
        <f t="shared" ca="1" si="2"/>
        <v>#VALUE!</v>
      </c>
    </row>
    <row r="32" spans="1:7" hidden="1" x14ac:dyDescent="0.25">
      <c r="A32" s="68" t="s">
        <v>1778</v>
      </c>
      <c r="B32" s="72">
        <f>'3'!$E$23</f>
        <v>0</v>
      </c>
      <c r="C32" s="83" t="e">
        <f ca="1">'5-SUM'!E17</f>
        <v>#VALUE!</v>
      </c>
      <c r="D32" s="47" t="e">
        <f ca="1">'1-RATES'!$E$17</f>
        <v>#VALUE!</v>
      </c>
      <c r="E32" s="47"/>
      <c r="F32" s="47" t="e">
        <f t="shared" ca="1" si="2"/>
        <v>#VALUE!</v>
      </c>
    </row>
    <row r="33" spans="1:6" hidden="1" x14ac:dyDescent="0.25">
      <c r="A33" s="68" t="s">
        <v>604</v>
      </c>
      <c r="B33" s="48">
        <f>'3'!$E$25</f>
        <v>0</v>
      </c>
      <c r="C33" s="83" t="e">
        <f ca="1">'5-SUM'!E18</f>
        <v>#VALUE!</v>
      </c>
      <c r="D33" s="47" t="e">
        <f ca="1">'1-RATES'!$E$18</f>
        <v>#VALUE!</v>
      </c>
      <c r="E33" s="47"/>
      <c r="F33" s="47" t="e">
        <f t="shared" ca="1" si="2"/>
        <v>#VALUE!</v>
      </c>
    </row>
    <row r="34" spans="1:6" hidden="1" x14ac:dyDescent="0.25">
      <c r="A34" s="68" t="s">
        <v>605</v>
      </c>
      <c r="B34" s="48">
        <f>'3'!$E$27</f>
        <v>0</v>
      </c>
      <c r="C34" s="83" t="e">
        <f ca="1">'5-SUM'!E19</f>
        <v>#VALUE!</v>
      </c>
      <c r="D34" s="47" t="e">
        <f ca="1">'1-RATES'!$E$19</f>
        <v>#VALUE!</v>
      </c>
      <c r="E34" s="47"/>
      <c r="F34" s="47" t="e">
        <f t="shared" ca="1" si="2"/>
        <v>#VALUE!</v>
      </c>
    </row>
    <row r="35" spans="1:6" hidden="1" x14ac:dyDescent="0.25">
      <c r="A35" s="68" t="s">
        <v>606</v>
      </c>
      <c r="B35" s="697"/>
      <c r="C35" s="83" t="e">
        <f ca="1">'5-SUM'!E21</f>
        <v>#VALUE!</v>
      </c>
      <c r="D35" s="47" t="e">
        <f ca="1">'1-RATES'!$E$21</f>
        <v>#VALUE!</v>
      </c>
      <c r="E35" s="47"/>
      <c r="F35" s="47" t="e">
        <f t="shared" ca="1" si="2"/>
        <v>#VALUE!</v>
      </c>
    </row>
    <row r="36" spans="1:6" hidden="1" x14ac:dyDescent="0.25">
      <c r="A36" s="68" t="s">
        <v>607</v>
      </c>
      <c r="B36" s="697"/>
      <c r="C36" s="83" t="e">
        <f ca="1">'5-SUM'!E23</f>
        <v>#VALUE!</v>
      </c>
      <c r="D36" s="47" t="e">
        <f ca="1">'1-RATES'!$E$23</f>
        <v>#VALUE!</v>
      </c>
      <c r="E36" s="47"/>
      <c r="F36" s="47" t="e">
        <f t="shared" ca="1" si="2"/>
        <v>#VALUE!</v>
      </c>
    </row>
    <row r="37" spans="1:6" hidden="1" x14ac:dyDescent="0.25">
      <c r="A37" s="68" t="s">
        <v>1222</v>
      </c>
      <c r="B37" s="697"/>
      <c r="C37" s="83" t="e">
        <f ca="1">'5-SUM'!E25</f>
        <v>#VALUE!</v>
      </c>
      <c r="D37" s="47" t="e">
        <f ca="1">'1-RATES'!$E$25</f>
        <v>#VALUE!</v>
      </c>
      <c r="E37" s="47"/>
      <c r="F37" s="47" t="e">
        <f t="shared" ca="1" si="2"/>
        <v>#VALUE!</v>
      </c>
    </row>
    <row r="38" spans="1:6" hidden="1" x14ac:dyDescent="0.25">
      <c r="A38" s="12" t="s">
        <v>1908</v>
      </c>
      <c r="B38" s="12"/>
      <c r="C38" s="84"/>
      <c r="D38" s="20"/>
      <c r="E38" s="20"/>
      <c r="F38" s="20"/>
    </row>
    <row r="39" spans="1:6" ht="14" hidden="1" x14ac:dyDescent="0.25">
      <c r="A39" s="70" t="s">
        <v>1152</v>
      </c>
      <c r="B39" s="699"/>
      <c r="C39" s="83" t="e">
        <f ca="1">SUM(C29:C37)</f>
        <v>#VALUE!</v>
      </c>
      <c r="D39" s="47" t="e">
        <f ca="1">IF(C39=0,0,(F39/C39))</f>
        <v>#VALUE!</v>
      </c>
      <c r="E39" s="47"/>
      <c r="F39" s="92" t="e">
        <f ca="1">SUM(F29:F37)</f>
        <v>#VALUE!</v>
      </c>
    </row>
    <row r="40" spans="1:6" hidden="1" x14ac:dyDescent="0.25">
      <c r="A40" s="12"/>
      <c r="B40" s="12"/>
      <c r="C40" s="84"/>
      <c r="D40" s="20"/>
      <c r="E40" s="20"/>
      <c r="F40" s="20"/>
    </row>
    <row r="41" spans="1:6" ht="14" hidden="1" x14ac:dyDescent="0.25">
      <c r="A41" s="70" t="s">
        <v>1150</v>
      </c>
      <c r="B41" s="699"/>
      <c r="C41" s="83" t="e">
        <f ca="1">'5-SUM'!E28</f>
        <v>#VALUE!</v>
      </c>
      <c r="D41" s="47" t="e">
        <f ca="1">'1-RATES'!$E$27</f>
        <v>#VALUE!</v>
      </c>
      <c r="E41" s="47"/>
      <c r="F41" s="92" t="e">
        <f ca="1">C41*D41</f>
        <v>#VALUE!</v>
      </c>
    </row>
    <row r="42" spans="1:6" hidden="1" x14ac:dyDescent="0.25">
      <c r="A42" s="12" t="s">
        <v>1908</v>
      </c>
      <c r="B42" s="12"/>
      <c r="C42" s="84"/>
      <c r="D42" s="20"/>
      <c r="E42" s="20"/>
      <c r="F42" s="20"/>
    </row>
    <row r="43" spans="1:6" ht="14" hidden="1" x14ac:dyDescent="0.25">
      <c r="A43" s="76" t="s">
        <v>1151</v>
      </c>
      <c r="B43" s="698"/>
      <c r="C43" s="87"/>
      <c r="D43" s="88"/>
      <c r="E43" s="88"/>
      <c r="F43" s="93" t="e">
        <f>'2'!E$23</f>
        <v>#REF!</v>
      </c>
    </row>
    <row r="44" spans="1:6" hidden="1" x14ac:dyDescent="0.25">
      <c r="C44" s="84"/>
      <c r="D44" s="20"/>
      <c r="E44" s="20"/>
      <c r="F44" s="20"/>
    </row>
    <row r="45" spans="1:6" hidden="1" x14ac:dyDescent="0.25">
      <c r="C45" s="84"/>
      <c r="D45" s="20"/>
      <c r="E45" s="20"/>
      <c r="F45" s="20"/>
    </row>
    <row r="46" spans="1:6" ht="14" hidden="1" x14ac:dyDescent="0.25">
      <c r="A46" s="76" t="s">
        <v>1182</v>
      </c>
      <c r="B46" s="698"/>
      <c r="C46" s="700" t="e">
        <f ca="1">'5-SUM'!E31</f>
        <v>#VALUE!</v>
      </c>
      <c r="D46" s="89"/>
      <c r="E46" s="89"/>
      <c r="F46" s="94" t="e">
        <f ca="1">F39+F41+F43</f>
        <v>#VALUE!</v>
      </c>
    </row>
    <row r="47" spans="1:6" x14ac:dyDescent="0.25">
      <c r="C47" s="75"/>
      <c r="D47" s="75"/>
      <c r="E47" s="75"/>
      <c r="F47" s="75"/>
    </row>
    <row r="48" spans="1:6" x14ac:dyDescent="0.25">
      <c r="C48" s="75"/>
      <c r="D48" s="75"/>
      <c r="E48" s="75"/>
      <c r="F48" s="75"/>
    </row>
  </sheetData>
  <sheetProtection password="EBC7" sheet="1" objects="1" scenarios="1"/>
  <mergeCells count="6">
    <mergeCell ref="A26:F26"/>
    <mergeCell ref="A1:F1"/>
    <mergeCell ref="A3:F3"/>
    <mergeCell ref="A5:F5"/>
    <mergeCell ref="A6:F6"/>
    <mergeCell ref="A25:F25"/>
  </mergeCells>
  <dataValidations count="1">
    <dataValidation allowBlank="1" showErrorMessage="1" sqref="C28:F65532 C1:F4 C8:F24 G1:IV1048576 A1:B1048576"/>
  </dataValidations>
  <printOptions horizontalCentered="1" headings="1" gridLinesSet="0"/>
  <pageMargins left="0.25" right="0.26" top="0.75" bottom="0.75" header="0.5" footer="0.5"/>
  <pageSetup scale="88" orientation="portrait" cellComments="atEnd" horizontalDpi="300" verticalDpi="300" r:id="rId1"/>
  <headerFooter alignWithMargins="0">
    <oddFooter>&amp;COMB Approval No. 1205-0430  Expires 3/31/2019
&amp;A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E61"/>
  <sheetViews>
    <sheetView showGridLines="0" zoomScaleNormal="100" workbookViewId="0">
      <selection activeCell="G23" sqref="G23"/>
    </sheetView>
  </sheetViews>
  <sheetFormatPr defaultRowHeight="12.5" x14ac:dyDescent="0.25"/>
  <cols>
    <col min="1" max="1" width="45.36328125" customWidth="1"/>
    <col min="2" max="4" width="14.6328125" customWidth="1"/>
    <col min="5" max="5" width="14.6328125" hidden="1" customWidth="1"/>
    <col min="6" max="42" width="12.6328125" customWidth="1"/>
  </cols>
  <sheetData>
    <row r="1" spans="1:5" ht="15.5" x14ac:dyDescent="0.35">
      <c r="A1" s="794"/>
      <c r="B1" s="794"/>
      <c r="C1" s="794"/>
      <c r="D1" s="794"/>
      <c r="E1" s="794"/>
    </row>
    <row r="2" spans="1:5" ht="13" x14ac:dyDescent="0.3">
      <c r="A2" s="26" t="str">
        <f>"RJM Version: " &amp; TEXT(STARTUP!E3,"0.0")</f>
        <v>RJM Version: 2.5</v>
      </c>
      <c r="C2" s="28"/>
      <c r="D2" s="40"/>
    </row>
    <row r="3" spans="1:5" ht="15.5" x14ac:dyDescent="0.35">
      <c r="A3" s="794" t="s">
        <v>109</v>
      </c>
      <c r="B3" s="794"/>
      <c r="C3" s="794"/>
      <c r="D3" s="794"/>
      <c r="E3" s="794"/>
    </row>
    <row r="4" spans="1:5" ht="15.5" x14ac:dyDescent="0.35">
      <c r="A4" s="106" t="str">
        <f>STATENAME</f>
        <v>YOUR STATE</v>
      </c>
      <c r="B4" s="106"/>
      <c r="C4" s="21"/>
      <c r="D4" s="21"/>
    </row>
    <row r="5" spans="1:5" ht="15.5" x14ac:dyDescent="0.35">
      <c r="C5" s="73"/>
      <c r="D5" s="73"/>
    </row>
    <row r="6" spans="1:5" ht="12.75" customHeight="1" x14ac:dyDescent="0.35">
      <c r="B6" s="102" t="e">
        <f>PREVIOUSFY</f>
        <v>#VALUE!</v>
      </c>
      <c r="C6" s="73"/>
      <c r="D6" s="73"/>
    </row>
    <row r="7" spans="1:5" ht="13" x14ac:dyDescent="0.3">
      <c r="B7" s="103" t="s">
        <v>1904</v>
      </c>
      <c r="C7" s="4"/>
      <c r="D7" s="4"/>
    </row>
    <row r="8" spans="1:5" ht="13" x14ac:dyDescent="0.25">
      <c r="A8" s="74"/>
      <c r="B8" s="105" t="s">
        <v>1909</v>
      </c>
      <c r="C8" s="74"/>
      <c r="D8" s="74"/>
    </row>
    <row r="9" spans="1:5" ht="13" x14ac:dyDescent="0.3">
      <c r="A9" s="42" t="s">
        <v>1386</v>
      </c>
      <c r="B9" s="101"/>
      <c r="C9" s="21"/>
      <c r="D9" s="21"/>
    </row>
    <row r="10" spans="1:5" x14ac:dyDescent="0.25">
      <c r="A10" s="96" t="s">
        <v>1387</v>
      </c>
      <c r="B10" s="97">
        <f>'ACCT SUM'!C50</f>
        <v>0</v>
      </c>
      <c r="C10" s="21"/>
      <c r="D10" s="21"/>
    </row>
    <row r="11" spans="1:5" x14ac:dyDescent="0.25">
      <c r="A11" s="96" t="s">
        <v>1388</v>
      </c>
      <c r="B11" s="98">
        <f>DATA!B39</f>
        <v>0</v>
      </c>
      <c r="C11" s="21"/>
      <c r="D11" s="21"/>
    </row>
    <row r="12" spans="1:5" ht="13" x14ac:dyDescent="0.3">
      <c r="A12" s="96" t="s">
        <v>15</v>
      </c>
      <c r="B12" s="95">
        <f>+B10-B11</f>
        <v>0</v>
      </c>
      <c r="C12" s="21"/>
      <c r="D12" s="21"/>
    </row>
    <row r="13" spans="1:5" x14ac:dyDescent="0.25">
      <c r="A13" s="65"/>
      <c r="B13" s="21"/>
      <c r="C13" s="21"/>
      <c r="D13" s="21"/>
    </row>
    <row r="14" spans="1:5" ht="13" x14ac:dyDescent="0.3">
      <c r="A14" s="42" t="s">
        <v>366</v>
      </c>
      <c r="B14" s="101"/>
      <c r="C14" s="21"/>
      <c r="D14" s="21"/>
    </row>
    <row r="15" spans="1:5" x14ac:dyDescent="0.25">
      <c r="A15" s="96" t="s">
        <v>1389</v>
      </c>
      <c r="B15" s="97">
        <f>'ACCT SUM'!D50</f>
        <v>0</v>
      </c>
      <c r="C15" s="21"/>
      <c r="D15" s="21"/>
    </row>
    <row r="16" spans="1:5" x14ac:dyDescent="0.25">
      <c r="A16" s="96" t="s">
        <v>1390</v>
      </c>
      <c r="B16" s="98">
        <f>DATA!B54</f>
        <v>0</v>
      </c>
      <c r="C16" s="21"/>
      <c r="D16" s="21"/>
    </row>
    <row r="17" spans="1:4" ht="13" x14ac:dyDescent="0.3">
      <c r="A17" s="96" t="s">
        <v>15</v>
      </c>
      <c r="B17" s="95">
        <f>+B15-B16</f>
        <v>0</v>
      </c>
      <c r="C17" s="21"/>
      <c r="D17" s="21"/>
    </row>
    <row r="18" spans="1:4" x14ac:dyDescent="0.25">
      <c r="A18" s="65"/>
      <c r="B18" s="65"/>
      <c r="C18" s="21"/>
      <c r="D18" s="21"/>
    </row>
    <row r="19" spans="1:4" ht="13" x14ac:dyDescent="0.3">
      <c r="A19" s="42" t="s">
        <v>1694</v>
      </c>
      <c r="B19" s="101"/>
      <c r="C19" s="21"/>
      <c r="D19" s="21"/>
    </row>
    <row r="20" spans="1:4" x14ac:dyDescent="0.25">
      <c r="A20" s="96" t="s">
        <v>1391</v>
      </c>
      <c r="B20" s="97">
        <f>'ACCT SUM'!E50</f>
        <v>0</v>
      </c>
      <c r="C20" s="21"/>
      <c r="D20" s="21"/>
    </row>
    <row r="21" spans="1:4" x14ac:dyDescent="0.25">
      <c r="A21" s="733" t="s">
        <v>2162</v>
      </c>
      <c r="B21" s="97">
        <f>'2'!B23+'2'!B21</f>
        <v>0</v>
      </c>
      <c r="C21" s="21"/>
      <c r="D21" s="21"/>
    </row>
    <row r="22" spans="1:4" ht="13" x14ac:dyDescent="0.3">
      <c r="A22" s="96" t="s">
        <v>15</v>
      </c>
      <c r="B22" s="95">
        <f>+B20-B21</f>
        <v>0</v>
      </c>
    </row>
    <row r="23" spans="1:4" x14ac:dyDescent="0.25">
      <c r="B23" s="65"/>
      <c r="C23" s="65"/>
      <c r="D23" s="65"/>
    </row>
    <row r="24" spans="1:4" ht="13" x14ac:dyDescent="0.3">
      <c r="A24" s="42" t="s">
        <v>429</v>
      </c>
      <c r="B24" s="101"/>
      <c r="C24" s="21"/>
      <c r="D24" s="21"/>
    </row>
    <row r="25" spans="1:4" x14ac:dyDescent="0.25">
      <c r="A25" s="96" t="s">
        <v>431</v>
      </c>
      <c r="B25" s="97">
        <f>'ACCT SUM'!E19</f>
        <v>0</v>
      </c>
      <c r="C25" s="21"/>
      <c r="D25" s="21"/>
    </row>
    <row r="26" spans="1:4" x14ac:dyDescent="0.25">
      <c r="A26" s="96" t="s">
        <v>432</v>
      </c>
      <c r="B26" s="97"/>
      <c r="C26" s="21"/>
      <c r="D26" s="21"/>
    </row>
    <row r="27" spans="1:4" ht="13" x14ac:dyDescent="0.3">
      <c r="A27" s="96" t="s">
        <v>15</v>
      </c>
      <c r="B27" s="95">
        <f>+B25-B26</f>
        <v>0</v>
      </c>
    </row>
    <row r="28" spans="1:4" x14ac:dyDescent="0.25">
      <c r="B28" s="65"/>
      <c r="C28" s="65"/>
      <c r="D28" s="65"/>
    </row>
    <row r="29" spans="1:4" x14ac:dyDescent="0.25">
      <c r="A29" s="96" t="s">
        <v>1099</v>
      </c>
      <c r="B29" s="97">
        <f>'ACCT SUM'!E38</f>
        <v>0</v>
      </c>
      <c r="C29" s="21"/>
      <c r="D29" s="21"/>
    </row>
    <row r="30" spans="1:4" x14ac:dyDescent="0.25">
      <c r="A30" s="96" t="s">
        <v>1100</v>
      </c>
      <c r="B30" s="97"/>
      <c r="C30" s="21"/>
      <c r="D30" s="21"/>
    </row>
    <row r="31" spans="1:4" ht="13" x14ac:dyDescent="0.3">
      <c r="A31" s="96" t="s">
        <v>15</v>
      </c>
      <c r="B31" s="95">
        <f>+B29-B30</f>
        <v>0</v>
      </c>
    </row>
    <row r="32" spans="1:4" x14ac:dyDescent="0.25">
      <c r="B32" s="65"/>
      <c r="C32" s="65"/>
      <c r="D32" s="65"/>
    </row>
    <row r="33" spans="1:5" s="8" customFormat="1" ht="13" x14ac:dyDescent="0.25">
      <c r="B33" s="102" t="e">
        <f>PREVIOUSFY</f>
        <v>#VALUE!</v>
      </c>
      <c r="C33" s="102" t="e">
        <f>CURRENTFY</f>
        <v>#VALUE!</v>
      </c>
      <c r="D33" s="102" t="str">
        <f>NEXTFY</f>
        <v xml:space="preserve">FY  </v>
      </c>
      <c r="E33" s="102" t="e">
        <f>REQUESTFY</f>
        <v>#VALUE!</v>
      </c>
    </row>
    <row r="34" spans="1:5" s="8" customFormat="1" ht="13" x14ac:dyDescent="0.25">
      <c r="B34" s="103" t="s">
        <v>1904</v>
      </c>
      <c r="C34" s="103" t="s">
        <v>1905</v>
      </c>
      <c r="D34" s="103" t="s">
        <v>1906</v>
      </c>
      <c r="E34" s="104" t="s">
        <v>1907</v>
      </c>
    </row>
    <row r="35" spans="1:5" ht="13" x14ac:dyDescent="0.3">
      <c r="A35" s="42" t="s">
        <v>1392</v>
      </c>
      <c r="B35" s="105" t="s">
        <v>1909</v>
      </c>
      <c r="C35" s="105" t="s">
        <v>1909</v>
      </c>
      <c r="D35" s="105" t="s">
        <v>1909</v>
      </c>
      <c r="E35" s="105" t="s">
        <v>1909</v>
      </c>
    </row>
    <row r="36" spans="1:5" x14ac:dyDescent="0.25">
      <c r="A36" s="25" t="s">
        <v>386</v>
      </c>
      <c r="B36" s="711">
        <f>'4-IC'!B19</f>
        <v>0</v>
      </c>
      <c r="C36" s="711">
        <f>'4-IC'!C19</f>
        <v>0</v>
      </c>
      <c r="D36" s="711">
        <f>'4-IC'!D19</f>
        <v>0</v>
      </c>
      <c r="E36" s="99">
        <f>'4-IC'!E19</f>
        <v>0</v>
      </c>
    </row>
    <row r="37" spans="1:5" x14ac:dyDescent="0.25">
      <c r="A37" s="25" t="s">
        <v>387</v>
      </c>
      <c r="B37" s="711">
        <f>'4-WK'!B19</f>
        <v>0</v>
      </c>
      <c r="C37" s="711">
        <f>'4-WK'!C19</f>
        <v>0</v>
      </c>
      <c r="D37" s="711">
        <f>'4-WK'!D19</f>
        <v>0</v>
      </c>
      <c r="E37" s="99">
        <f>'4-WK'!E19</f>
        <v>0</v>
      </c>
    </row>
    <row r="38" spans="1:5" x14ac:dyDescent="0.25">
      <c r="A38" s="25" t="s">
        <v>1640</v>
      </c>
      <c r="B38" s="711">
        <f>'4-NMD'!B19</f>
        <v>0</v>
      </c>
      <c r="C38" s="711">
        <f>'4-NMD'!C19</f>
        <v>0</v>
      </c>
      <c r="D38" s="711">
        <f>'4-NMD'!D19</f>
        <v>0</v>
      </c>
      <c r="E38" s="99">
        <f>'4-NMD'!E19</f>
        <v>0</v>
      </c>
    </row>
    <row r="39" spans="1:5" x14ac:dyDescent="0.25">
      <c r="A39" s="25" t="s">
        <v>389</v>
      </c>
      <c r="B39" s="711">
        <f>'4-APP'!B19</f>
        <v>0</v>
      </c>
      <c r="C39" s="711">
        <f>'4-APP'!C19</f>
        <v>0</v>
      </c>
      <c r="D39" s="711">
        <f>'4-APP'!D19</f>
        <v>0</v>
      </c>
      <c r="E39" s="99">
        <f>'4-APP'!E19</f>
        <v>0</v>
      </c>
    </row>
    <row r="40" spans="1:5" x14ac:dyDescent="0.25">
      <c r="A40" s="25" t="s">
        <v>390</v>
      </c>
      <c r="B40" s="711">
        <f>'4-WR'!B19</f>
        <v>0</v>
      </c>
      <c r="C40" s="711">
        <f>'4-WR'!C19</f>
        <v>0</v>
      </c>
      <c r="D40" s="711">
        <f>'4-WR'!D19</f>
        <v>0</v>
      </c>
      <c r="E40" s="99">
        <f>'4-WR'!E19</f>
        <v>0</v>
      </c>
    </row>
    <row r="41" spans="1:5" x14ac:dyDescent="0.25">
      <c r="A41" s="25" t="s">
        <v>1218</v>
      </c>
      <c r="B41" s="711">
        <f>'4-TAX'!B19</f>
        <v>0</v>
      </c>
      <c r="C41" s="711">
        <f>'4-TAX'!C19</f>
        <v>0</v>
      </c>
      <c r="D41" s="711">
        <f>'4-TAX'!D19</f>
        <v>0</v>
      </c>
      <c r="E41" s="99">
        <f>'4-TAX'!E19</f>
        <v>0</v>
      </c>
    </row>
    <row r="42" spans="1:5" x14ac:dyDescent="0.25">
      <c r="A42" s="25" t="s">
        <v>13</v>
      </c>
      <c r="B42" s="711">
        <f>'5-BPC'!B17</f>
        <v>0</v>
      </c>
      <c r="C42" s="711">
        <f>'5-BPC'!C17</f>
        <v>0</v>
      </c>
      <c r="D42" s="711">
        <f>'5-BPC'!D17</f>
        <v>0</v>
      </c>
      <c r="E42" s="99">
        <f>'5-BPC'!E17</f>
        <v>0</v>
      </c>
    </row>
    <row r="43" spans="1:5" x14ac:dyDescent="0.25">
      <c r="A43" s="25" t="s">
        <v>1191</v>
      </c>
      <c r="B43" s="711">
        <f>'5-UIP'!B17</f>
        <v>0</v>
      </c>
      <c r="C43" s="711">
        <f>'5-UIP'!C17</f>
        <v>0</v>
      </c>
      <c r="D43" s="711">
        <f>'5-UIP'!D17</f>
        <v>0</v>
      </c>
      <c r="E43" s="99">
        <f>'5-UIP'!E17</f>
        <v>0</v>
      </c>
    </row>
    <row r="44" spans="1:5" x14ac:dyDescent="0.25">
      <c r="A44" s="25" t="s">
        <v>14</v>
      </c>
      <c r="B44" s="711">
        <f>'5-SUP'!B17</f>
        <v>0</v>
      </c>
      <c r="C44" s="711">
        <f>'5-SUP'!C17</f>
        <v>0</v>
      </c>
      <c r="D44" s="711">
        <f>'5-SUP'!D17</f>
        <v>0</v>
      </c>
      <c r="E44" s="99">
        <f>'5-SUP'!E17</f>
        <v>0</v>
      </c>
    </row>
    <row r="45" spans="1:5" x14ac:dyDescent="0.25">
      <c r="A45" s="25" t="s">
        <v>377</v>
      </c>
      <c r="B45" s="711">
        <f>'5-AST'!B17</f>
        <v>0</v>
      </c>
      <c r="C45" s="711">
        <f>'5-AST'!C17</f>
        <v>0</v>
      </c>
      <c r="D45" s="711">
        <f>'5-AST'!D17</f>
        <v>0</v>
      </c>
      <c r="E45" s="99">
        <f>'5-AST'!E17</f>
        <v>0</v>
      </c>
    </row>
    <row r="46" spans="1:5" x14ac:dyDescent="0.25">
      <c r="A46" s="96" t="s">
        <v>1393</v>
      </c>
      <c r="B46" s="712">
        <f>SUM(B36:B45)</f>
        <v>0</v>
      </c>
      <c r="C46" s="712">
        <f>SUM(C36:C45)</f>
        <v>0</v>
      </c>
      <c r="D46" s="712">
        <f>SUM(D36:D45)</f>
        <v>0</v>
      </c>
      <c r="E46" s="100">
        <f>SUM(E36:E45)</f>
        <v>0</v>
      </c>
    </row>
    <row r="47" spans="1:5" x14ac:dyDescent="0.25">
      <c r="A47" s="733" t="s">
        <v>2163</v>
      </c>
      <c r="B47" s="712">
        <f>'2'!B21</f>
        <v>0</v>
      </c>
      <c r="C47" s="712">
        <f>'2'!C21</f>
        <v>0</v>
      </c>
      <c r="D47" s="712">
        <f>'2'!D21</f>
        <v>0</v>
      </c>
      <c r="E47" s="100">
        <f>'2'!E21</f>
        <v>0</v>
      </c>
    </row>
    <row r="48" spans="1:5" ht="13" x14ac:dyDescent="0.3">
      <c r="A48" s="96" t="s">
        <v>15</v>
      </c>
      <c r="B48" s="95">
        <f>+B46-B47</f>
        <v>0</v>
      </c>
      <c r="C48" s="95">
        <f>+C46-C47</f>
        <v>0</v>
      </c>
      <c r="D48" s="95">
        <f>+D46-D47</f>
        <v>0</v>
      </c>
      <c r="E48" s="66">
        <f>+E46-E47</f>
        <v>0</v>
      </c>
    </row>
    <row r="49" spans="1:4" x14ac:dyDescent="0.25">
      <c r="A49" s="65"/>
      <c r="B49" s="65"/>
      <c r="C49" s="65"/>
      <c r="D49" s="65"/>
    </row>
    <row r="50" spans="1:4" x14ac:dyDescent="0.25">
      <c r="A50" s="65"/>
      <c r="B50" s="65"/>
      <c r="C50" s="65"/>
      <c r="D50" s="65"/>
    </row>
    <row r="51" spans="1:4" x14ac:dyDescent="0.25">
      <c r="A51" s="67"/>
      <c r="B51" s="65"/>
      <c r="C51" s="65"/>
      <c r="D51" s="65"/>
    </row>
    <row r="52" spans="1:4" x14ac:dyDescent="0.25">
      <c r="A52" s="67"/>
      <c r="B52" s="65"/>
      <c r="C52" s="65"/>
      <c r="D52" s="65"/>
    </row>
    <row r="53" spans="1:4" x14ac:dyDescent="0.25">
      <c r="A53" s="65"/>
      <c r="B53" s="65"/>
      <c r="C53" s="65"/>
      <c r="D53" s="65"/>
    </row>
    <row r="54" spans="1:4" x14ac:dyDescent="0.25">
      <c r="A54" s="65"/>
      <c r="B54" s="65"/>
      <c r="C54" s="65"/>
      <c r="D54" s="65"/>
    </row>
    <row r="55" spans="1:4" x14ac:dyDescent="0.25">
      <c r="A55" s="65"/>
      <c r="B55" s="65"/>
      <c r="C55" s="65"/>
      <c r="D55" s="65"/>
    </row>
    <row r="56" spans="1:4" x14ac:dyDescent="0.25">
      <c r="A56" s="65"/>
      <c r="B56" s="65"/>
      <c r="C56" s="65"/>
      <c r="D56" s="65"/>
    </row>
    <row r="57" spans="1:4" x14ac:dyDescent="0.25">
      <c r="A57" s="65"/>
      <c r="B57" s="65"/>
      <c r="C57" s="65"/>
      <c r="D57" s="65"/>
    </row>
    <row r="58" spans="1:4" x14ac:dyDescent="0.25">
      <c r="A58" s="65"/>
      <c r="B58" s="65"/>
      <c r="C58" s="65"/>
      <c r="D58" s="65"/>
    </row>
    <row r="59" spans="1:4" x14ac:dyDescent="0.25">
      <c r="A59" s="65"/>
      <c r="B59" s="65"/>
      <c r="C59" s="65"/>
      <c r="D59" s="65"/>
    </row>
    <row r="60" spans="1:4" x14ac:dyDescent="0.25">
      <c r="A60" s="65"/>
      <c r="B60" s="65"/>
      <c r="C60" s="65"/>
      <c r="D60" s="65"/>
    </row>
    <row r="61" spans="1:4" x14ac:dyDescent="0.25">
      <c r="A61" s="65"/>
      <c r="B61" s="65"/>
      <c r="C61" s="65"/>
      <c r="D61" s="65"/>
    </row>
  </sheetData>
  <mergeCells count="2">
    <mergeCell ref="A1:E1"/>
    <mergeCell ref="A3:E3"/>
  </mergeCells>
  <phoneticPr fontId="6" type="noConversion"/>
  <dataValidations count="2">
    <dataValidation operator="equal" allowBlank="1" showErrorMessage="1" errorTitle="INVALID ENTRY" error="Do not type in this space.  Click Cancel." sqref="A1 B36:E65536 A35:A65536 F35:IV65536 C4:E32 A8:A32 A3 A4:B4 B9:B32 F1:IV32"/>
    <dataValidation allowBlank="1" showErrorMessage="1" sqref="D2 B35:E35 A33:XFD34 A2:C2 B6:B8"/>
  </dataValidations>
  <printOptions horizontalCentered="1" headings="1"/>
  <pageMargins left="0.75" right="0.75" top="0.75" bottom="0.75" header="0.5" footer="0.5"/>
  <pageSetup scale="97" orientation="portrait" cellComments="atEnd" r:id="rId1"/>
  <headerFooter alignWithMargins="0">
    <oddFooter>&amp;COMB Approval No. 1205-0430  Expires 3/31/2019
6-BAL</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pageSetUpPr autoPageBreaks="0" fitToPage="1"/>
  </sheetPr>
  <dimension ref="A1:E79"/>
  <sheetViews>
    <sheetView showGridLines="0" workbookViewId="0">
      <selection sqref="A1:D1"/>
    </sheetView>
  </sheetViews>
  <sheetFormatPr defaultColWidth="9.08984375" defaultRowHeight="12.5" x14ac:dyDescent="0.25"/>
  <cols>
    <col min="1" max="1" width="11.90625" style="471" customWidth="1"/>
    <col min="2" max="2" width="67.90625" style="471" customWidth="1"/>
    <col min="3" max="3" width="15.36328125" style="471" customWidth="1"/>
    <col min="4" max="4" width="12.6328125" style="471" customWidth="1"/>
    <col min="5" max="5" width="14.6328125" style="471" customWidth="1"/>
    <col min="6" max="16384" width="9.08984375" style="471"/>
  </cols>
  <sheetData>
    <row r="1" spans="1:5" s="656" customFormat="1" ht="15.75" customHeight="1" x14ac:dyDescent="0.25">
      <c r="A1" s="799" t="s">
        <v>430</v>
      </c>
      <c r="B1" s="799"/>
      <c r="C1" s="799"/>
      <c r="D1" s="799"/>
      <c r="E1" s="655"/>
    </row>
    <row r="2" spans="1:5" s="339" customFormat="1" ht="13" x14ac:dyDescent="0.3">
      <c r="A2" s="26" t="str">
        <f>"RJM Version: " &amp; TEXT(STARTUP!E3,"0.0")</f>
        <v>RJM Version: 2.5</v>
      </c>
      <c r="C2" s="28"/>
      <c r="D2" s="40" t="s">
        <v>16</v>
      </c>
      <c r="E2" s="471"/>
    </row>
    <row r="3" spans="1:5" s="656" customFormat="1" ht="12.75" customHeight="1" x14ac:dyDescent="0.25">
      <c r="A3" s="774" t="s">
        <v>1722</v>
      </c>
      <c r="B3" s="774"/>
      <c r="C3" s="774"/>
      <c r="D3" s="774"/>
      <c r="E3" s="656" t="s">
        <v>1908</v>
      </c>
    </row>
    <row r="4" spans="1:5" s="656" customFormat="1" ht="15.5" x14ac:dyDescent="0.25">
      <c r="A4" s="800" t="str">
        <f>STATENAME</f>
        <v>YOUR STATE</v>
      </c>
      <c r="B4" s="801"/>
    </row>
    <row r="5" spans="1:5" s="656" customFormat="1" ht="16" thickBot="1" x14ac:dyDescent="0.3">
      <c r="B5" s="657"/>
    </row>
    <row r="6" spans="1:5" s="656" customFormat="1" ht="16.5" customHeight="1" thickTop="1" x14ac:dyDescent="0.25">
      <c r="B6" s="658" t="s">
        <v>794</v>
      </c>
      <c r="C6" s="279" t="s">
        <v>1146</v>
      </c>
      <c r="D6" s="659"/>
    </row>
    <row r="7" spans="1:5" s="656" customFormat="1" ht="13.5" customHeight="1" x14ac:dyDescent="0.25">
      <c r="B7" s="660" t="s">
        <v>1194</v>
      </c>
      <c r="C7" s="283" t="s">
        <v>1147</v>
      </c>
      <c r="D7" s="659"/>
    </row>
    <row r="8" spans="1:5" s="656" customFormat="1" ht="13.5" customHeight="1" x14ac:dyDescent="0.25">
      <c r="B8" s="660" t="s">
        <v>1195</v>
      </c>
      <c r="C8" s="284">
        <f>STARTUP!E3</f>
        <v>2.5</v>
      </c>
      <c r="D8" s="659"/>
    </row>
    <row r="9" spans="1:5" s="656" customFormat="1" ht="13" thickBot="1" x14ac:dyDescent="0.3">
      <c r="B9" s="660" t="s">
        <v>1192</v>
      </c>
      <c r="C9" s="286" t="e">
        <f>MAX(D15:D48)</f>
        <v>#VALUE!</v>
      </c>
    </row>
    <row r="10" spans="1:5" s="656" customFormat="1" ht="13" thickTop="1" x14ac:dyDescent="0.25">
      <c r="B10" s="660" t="s">
        <v>1193</v>
      </c>
    </row>
    <row r="11" spans="1:5" s="656" customFormat="1" x14ac:dyDescent="0.25">
      <c r="B11" s="660" t="s">
        <v>1723</v>
      </c>
    </row>
    <row r="12" spans="1:5" s="656" customFormat="1" ht="13.5" thickBot="1" x14ac:dyDescent="0.3">
      <c r="B12" s="661" t="s">
        <v>1196</v>
      </c>
      <c r="C12" s="662"/>
    </row>
    <row r="13" spans="1:5" s="656" customFormat="1" ht="15.5" x14ac:dyDescent="0.25">
      <c r="B13" s="657"/>
      <c r="C13" s="662"/>
    </row>
    <row r="14" spans="1:5" s="656" customFormat="1" ht="13" thickBot="1" x14ac:dyDescent="0.3">
      <c r="A14" s="663" t="s">
        <v>793</v>
      </c>
      <c r="B14" s="664" t="s">
        <v>1220</v>
      </c>
      <c r="C14" s="663" t="s">
        <v>1221</v>
      </c>
      <c r="D14" s="663" t="s">
        <v>1145</v>
      </c>
    </row>
    <row r="15" spans="1:5" s="656" customFormat="1" ht="13" thickBot="1" x14ac:dyDescent="0.3">
      <c r="A15" s="665" t="s">
        <v>1071</v>
      </c>
      <c r="B15" s="666" t="s">
        <v>1174</v>
      </c>
      <c r="C15" s="667"/>
      <c r="D15" s="668" t="e">
        <f>DATEVALUE(TRIM(MID(STARTUP!C2,6,20)))</f>
        <v>#VALUE!</v>
      </c>
    </row>
    <row r="16" spans="1:5" s="656" customFormat="1" ht="13" thickBot="1" x14ac:dyDescent="0.3">
      <c r="A16" s="665" t="s">
        <v>1173</v>
      </c>
      <c r="B16" s="666" t="s">
        <v>1175</v>
      </c>
      <c r="C16" s="667"/>
      <c r="D16" s="668" t="e">
        <f>DATEVALUE(TRIM(MID('ACCT SUM'!F2,6,20)))</f>
        <v>#VALUE!</v>
      </c>
    </row>
    <row r="17" spans="1:5" s="656" customFormat="1" ht="13" thickBot="1" x14ac:dyDescent="0.3">
      <c r="A17" s="665" t="s">
        <v>1645</v>
      </c>
      <c r="B17" s="666" t="s">
        <v>1646</v>
      </c>
      <c r="C17" s="667"/>
      <c r="D17" s="668" t="e">
        <f>DATEVALUE(TRIM(MID(DATA!D2,6,20)))</f>
        <v>#VALUE!</v>
      </c>
    </row>
    <row r="18" spans="1:5" s="656" customFormat="1" ht="13" thickBot="1" x14ac:dyDescent="0.3">
      <c r="A18" s="656" t="s">
        <v>1198</v>
      </c>
      <c r="B18" s="666" t="s">
        <v>1726</v>
      </c>
      <c r="C18" s="667"/>
      <c r="D18" s="668" t="e">
        <f>DATEVALUE(TRIM(MID('1-AST'!D2,6,20)))</f>
        <v>#VALUE!</v>
      </c>
      <c r="E18" s="669"/>
    </row>
    <row r="19" spans="1:5" s="656" customFormat="1" ht="13" thickBot="1" x14ac:dyDescent="0.3">
      <c r="A19" s="656" t="s">
        <v>1199</v>
      </c>
      <c r="B19" s="666" t="s">
        <v>1727</v>
      </c>
      <c r="C19" s="667"/>
      <c r="D19" s="668" t="e">
        <f>DATEVALUE(TRIM(MID('1-IC'!D2,6,20)))</f>
        <v>#VALUE!</v>
      </c>
      <c r="E19" s="669"/>
    </row>
    <row r="20" spans="1:5" s="656" customFormat="1" ht="13" thickBot="1" x14ac:dyDescent="0.3">
      <c r="A20" s="656" t="s">
        <v>1200</v>
      </c>
      <c r="B20" s="666" t="s">
        <v>1728</v>
      </c>
      <c r="C20" s="667"/>
      <c r="D20" s="668" t="e">
        <f>DATEVALUE(TRIM(MID('1-WK'!D2,6,20)))</f>
        <v>#VALUE!</v>
      </c>
      <c r="E20" s="669"/>
    </row>
    <row r="21" spans="1:5" s="656" customFormat="1" ht="13" thickBot="1" x14ac:dyDescent="0.3">
      <c r="A21" s="656" t="s">
        <v>1201</v>
      </c>
      <c r="B21" s="666" t="s">
        <v>626</v>
      </c>
      <c r="C21" s="667"/>
      <c r="D21" s="668" t="e">
        <f>DATEVALUE(TRIM(MID('1-NMD'!D2,6,20)))</f>
        <v>#VALUE!</v>
      </c>
      <c r="E21" s="669"/>
    </row>
    <row r="22" spans="1:5" s="656" customFormat="1" ht="13" thickBot="1" x14ac:dyDescent="0.3">
      <c r="A22" s="656" t="s">
        <v>1202</v>
      </c>
      <c r="B22" s="666" t="s">
        <v>627</v>
      </c>
      <c r="C22" s="667"/>
      <c r="D22" s="668" t="e">
        <f>DATEVALUE(TRIM(MID('1-APP'!D2,6,20)))</f>
        <v>#VALUE!</v>
      </c>
      <c r="E22" s="669"/>
    </row>
    <row r="23" spans="1:5" s="656" customFormat="1" ht="13" thickBot="1" x14ac:dyDescent="0.3">
      <c r="A23" s="656" t="s">
        <v>1706</v>
      </c>
      <c r="B23" s="666" t="s">
        <v>628</v>
      </c>
      <c r="C23" s="667"/>
      <c r="D23" s="668" t="e">
        <f>DATEVALUE(TRIM(MID('1-WR'!D2,6,20)))</f>
        <v>#VALUE!</v>
      </c>
      <c r="E23" s="669"/>
    </row>
    <row r="24" spans="1:5" s="656" customFormat="1" ht="13" thickBot="1" x14ac:dyDescent="0.3">
      <c r="A24" s="656" t="s">
        <v>1707</v>
      </c>
      <c r="B24" s="666" t="s">
        <v>629</v>
      </c>
      <c r="C24" s="667"/>
      <c r="D24" s="668" t="e">
        <f>DATEVALUE(TRIM(MID('1-TAX'!D2,6,20)))</f>
        <v>#VALUE!</v>
      </c>
      <c r="E24" s="669"/>
    </row>
    <row r="25" spans="1:5" s="656" customFormat="1" ht="13" thickBot="1" x14ac:dyDescent="0.3">
      <c r="A25" s="656" t="s">
        <v>1708</v>
      </c>
      <c r="B25" s="666" t="s">
        <v>630</v>
      </c>
      <c r="C25" s="667"/>
      <c r="D25" s="668" t="e">
        <f>DATEVALUE(TRIM(MID('1-BPC'!D2,6,20)))</f>
        <v>#VALUE!</v>
      </c>
      <c r="E25" s="669"/>
    </row>
    <row r="26" spans="1:5" s="656" customFormat="1" ht="13" thickBot="1" x14ac:dyDescent="0.3">
      <c r="A26" s="656" t="s">
        <v>1709</v>
      </c>
      <c r="B26" s="666" t="s">
        <v>631</v>
      </c>
      <c r="C26" s="667"/>
      <c r="D26" s="668" t="e">
        <f>DATEVALUE(TRIM(MID('1-UIP'!D2,6,20)))</f>
        <v>#VALUE!</v>
      </c>
      <c r="E26" s="669"/>
    </row>
    <row r="27" spans="1:5" s="656" customFormat="1" ht="13" thickBot="1" x14ac:dyDescent="0.3">
      <c r="A27" s="656" t="s">
        <v>1710</v>
      </c>
      <c r="B27" s="666" t="s">
        <v>632</v>
      </c>
      <c r="C27" s="667" t="s">
        <v>1908</v>
      </c>
      <c r="D27" s="668" t="e">
        <f>DATEVALUE(TRIM(MID('1-SUP'!D2,6,20)))</f>
        <v>#VALUE!</v>
      </c>
      <c r="E27" s="669"/>
    </row>
    <row r="28" spans="1:5" s="656" customFormat="1" ht="13" thickBot="1" x14ac:dyDescent="0.3">
      <c r="A28" s="665" t="s">
        <v>1197</v>
      </c>
      <c r="B28" s="666" t="s">
        <v>1725</v>
      </c>
      <c r="C28" s="667"/>
      <c r="D28" s="668" t="e">
        <f>DATEVALUE(TRIM(MID('1-UI'!D2,6,20)))</f>
        <v>#VALUE!</v>
      </c>
      <c r="E28" s="669" t="s">
        <v>1908</v>
      </c>
    </row>
    <row r="29" spans="1:5" s="656" customFormat="1" ht="13" thickBot="1" x14ac:dyDescent="0.3">
      <c r="A29" s="665" t="s">
        <v>1028</v>
      </c>
      <c r="B29" s="666" t="s">
        <v>1027</v>
      </c>
      <c r="C29" s="667"/>
      <c r="D29" s="668" t="e">
        <f>DATEVALUE(TRIM(MID('1-RATES'!D2,6,20)))</f>
        <v>#VALUE!</v>
      </c>
      <c r="E29" s="669"/>
    </row>
    <row r="30" spans="1:5" s="656" customFormat="1" ht="13" thickBot="1" x14ac:dyDescent="0.3">
      <c r="A30" s="665" t="s">
        <v>1535</v>
      </c>
      <c r="B30" s="666" t="s">
        <v>1029</v>
      </c>
      <c r="C30" s="667"/>
      <c r="D30" s="668" t="e">
        <f>DATEVALUE(TRIM(MID('1-SUM-$'!D2,6,20)))</f>
        <v>#VALUE!</v>
      </c>
      <c r="E30" s="669"/>
    </row>
    <row r="31" spans="1:5" s="656" customFormat="1" ht="13" thickBot="1" x14ac:dyDescent="0.3">
      <c r="A31" s="670" t="s">
        <v>2</v>
      </c>
      <c r="B31" s="671" t="s">
        <v>1724</v>
      </c>
      <c r="C31" s="667"/>
      <c r="D31" s="668" t="e">
        <f>DATEVALUE(TRIM(MID('2'!D2,6,20)))</f>
        <v>#VALUE!</v>
      </c>
      <c r="E31" s="669"/>
    </row>
    <row r="32" spans="1:5" s="656" customFormat="1" ht="13" thickBot="1" x14ac:dyDescent="0.3">
      <c r="A32" s="670" t="s">
        <v>3</v>
      </c>
      <c r="B32" s="666" t="s">
        <v>385</v>
      </c>
      <c r="C32" s="667"/>
      <c r="D32" s="668" t="e">
        <f>DATEVALUE(TRIM(MID('3'!D2,6,20)))</f>
        <v>#VALUE!</v>
      </c>
      <c r="E32" s="669"/>
    </row>
    <row r="33" spans="1:5" s="656" customFormat="1" ht="13" thickBot="1" x14ac:dyDescent="0.3">
      <c r="A33" s="656" t="s">
        <v>1711</v>
      </c>
      <c r="B33" s="666" t="s">
        <v>633</v>
      </c>
      <c r="C33" s="667"/>
      <c r="D33" s="668" t="e">
        <f>DATEVALUE(TRIM(MID('4-IC'!D2,6,20)))</f>
        <v>#VALUE!</v>
      </c>
      <c r="E33" s="669"/>
    </row>
    <row r="34" spans="1:5" s="656" customFormat="1" ht="13" thickBot="1" x14ac:dyDescent="0.3">
      <c r="A34" s="656" t="s">
        <v>1712</v>
      </c>
      <c r="B34" s="666" t="s">
        <v>634</v>
      </c>
      <c r="C34" s="667"/>
      <c r="D34" s="668" t="e">
        <f>DATEVALUE(TRIM(MID('4-WK'!D2,6,20)))</f>
        <v>#VALUE!</v>
      </c>
      <c r="E34" s="669"/>
    </row>
    <row r="35" spans="1:5" s="656" customFormat="1" ht="13" thickBot="1" x14ac:dyDescent="0.3">
      <c r="A35" s="656" t="s">
        <v>1713</v>
      </c>
      <c r="B35" s="666" t="s">
        <v>635</v>
      </c>
      <c r="C35" s="667"/>
      <c r="D35" s="668" t="e">
        <f>DATEVALUE(TRIM(MID('4-NMD'!D2,6,20)))</f>
        <v>#VALUE!</v>
      </c>
      <c r="E35" s="669"/>
    </row>
    <row r="36" spans="1:5" s="656" customFormat="1" ht="13" thickBot="1" x14ac:dyDescent="0.3">
      <c r="A36" s="656" t="s">
        <v>1714</v>
      </c>
      <c r="B36" s="666" t="s">
        <v>636</v>
      </c>
      <c r="C36" s="667"/>
      <c r="D36" s="668" t="e">
        <f>DATEVALUE(TRIM(MID('4-APP'!D2,6,20)))</f>
        <v>#VALUE!</v>
      </c>
      <c r="E36" s="669"/>
    </row>
    <row r="37" spans="1:5" s="656" customFormat="1" ht="13" thickBot="1" x14ac:dyDescent="0.3">
      <c r="A37" s="656" t="s">
        <v>1715</v>
      </c>
      <c r="B37" s="666" t="s">
        <v>1879</v>
      </c>
      <c r="C37" s="667"/>
      <c r="D37" s="668" t="e">
        <f>DATEVALUE(TRIM(MID('4-WR'!D2,6,20)))</f>
        <v>#VALUE!</v>
      </c>
      <c r="E37" s="669"/>
    </row>
    <row r="38" spans="1:5" s="656" customFormat="1" ht="13" thickBot="1" x14ac:dyDescent="0.3">
      <c r="A38" s="656" t="s">
        <v>1716</v>
      </c>
      <c r="B38" s="666" t="s">
        <v>1880</v>
      </c>
      <c r="C38" s="667"/>
      <c r="D38" s="668" t="e">
        <f>DATEVALUE(TRIM(MID('4-TAX'!D2,6,20)))</f>
        <v>#VALUE!</v>
      </c>
      <c r="E38" s="669"/>
    </row>
    <row r="39" spans="1:5" s="656" customFormat="1" ht="13" thickBot="1" x14ac:dyDescent="0.3">
      <c r="A39" s="656" t="s">
        <v>1717</v>
      </c>
      <c r="B39" s="666" t="s">
        <v>400</v>
      </c>
      <c r="C39" s="667"/>
      <c r="D39" s="668" t="e">
        <f>DATEVALUE(TRIM(MID('5-LV'!D2,6,20)))</f>
        <v>#VALUE!</v>
      </c>
      <c r="E39" s="669"/>
    </row>
    <row r="40" spans="1:5" s="656" customFormat="1" ht="13" thickBot="1" x14ac:dyDescent="0.3">
      <c r="A40" s="670" t="s">
        <v>796</v>
      </c>
      <c r="B40" s="666" t="s">
        <v>406</v>
      </c>
      <c r="C40" s="667"/>
      <c r="D40" s="668" t="e">
        <f>DATEVALUE(TRIM(MID('5-MPU'!D2,6,20)))</f>
        <v>#VALUE!</v>
      </c>
      <c r="E40" s="669"/>
    </row>
    <row r="41" spans="1:5" s="656" customFormat="1" ht="13" thickBot="1" x14ac:dyDescent="0.3">
      <c r="A41" s="656" t="s">
        <v>1718</v>
      </c>
      <c r="B41" s="672" t="s">
        <v>412</v>
      </c>
      <c r="C41" s="673"/>
      <c r="D41" s="668" t="e">
        <f>DATEVALUE(TRIM(MID('5-BPC'!D2,6,20)))</f>
        <v>#VALUE!</v>
      </c>
      <c r="E41" s="669"/>
    </row>
    <row r="42" spans="1:5" s="656" customFormat="1" ht="13" thickBot="1" x14ac:dyDescent="0.3">
      <c r="A42" s="656" t="s">
        <v>1719</v>
      </c>
      <c r="B42" s="666" t="s">
        <v>1092</v>
      </c>
      <c r="C42" s="673"/>
      <c r="D42" s="668" t="e">
        <f>DATEVALUE(TRIM(MID('5-UIP'!D2,6,20)))</f>
        <v>#VALUE!</v>
      </c>
      <c r="E42" s="669"/>
    </row>
    <row r="43" spans="1:5" s="656" customFormat="1" ht="13" thickBot="1" x14ac:dyDescent="0.3">
      <c r="A43" s="656" t="s">
        <v>1720</v>
      </c>
      <c r="B43" s="666" t="s">
        <v>1093</v>
      </c>
      <c r="C43" s="673"/>
      <c r="D43" s="668" t="e">
        <f>DATEVALUE(TRIM(MID('5-SUP'!D2,6,20)))</f>
        <v>#VALUE!</v>
      </c>
      <c r="E43" s="669"/>
    </row>
    <row r="44" spans="1:5" s="656" customFormat="1" ht="13" thickBot="1" x14ac:dyDescent="0.3">
      <c r="A44" s="656" t="s">
        <v>1721</v>
      </c>
      <c r="B44" s="666" t="s">
        <v>1094</v>
      </c>
      <c r="C44" s="673"/>
      <c r="D44" s="668" t="e">
        <f>DATEVALUE(TRIM(MID('5-AST'!D2,6,20)))</f>
        <v>#VALUE!</v>
      </c>
      <c r="E44" s="669"/>
    </row>
    <row r="45" spans="1:5" s="656" customFormat="1" ht="13" thickBot="1" x14ac:dyDescent="0.3">
      <c r="A45" s="656" t="s">
        <v>795</v>
      </c>
      <c r="B45" s="666" t="s">
        <v>1095</v>
      </c>
      <c r="C45" s="673"/>
      <c r="D45" s="668" t="e">
        <f>DATEVALUE(TRIM(MID('5-SUM'!D2,6,20)))</f>
        <v>#VALUE!</v>
      </c>
    </row>
    <row r="46" spans="1:5" s="656" customFormat="1" ht="13" thickBot="1" x14ac:dyDescent="0.3">
      <c r="A46" s="670" t="s">
        <v>1183</v>
      </c>
      <c r="B46" s="666" t="s">
        <v>9</v>
      </c>
      <c r="C46" s="673"/>
      <c r="D46" s="668" t="e">
        <f>DATEVALUE(TRIM(MID('6'!F2,6,20)))</f>
        <v>#VALUE!</v>
      </c>
    </row>
    <row r="47" spans="1:5" s="656" customFormat="1" ht="13" thickBot="1" x14ac:dyDescent="0.3">
      <c r="A47" s="656" t="s">
        <v>109</v>
      </c>
      <c r="B47" s="666" t="s">
        <v>110</v>
      </c>
      <c r="C47" s="673"/>
      <c r="D47" s="668" t="e">
        <f>DATEVALUE(TRIM(MID('6-BAL'!D2,6,20)))</f>
        <v>#VALUE!</v>
      </c>
    </row>
    <row r="48" spans="1:5" s="656" customFormat="1" ht="13" thickBot="1" x14ac:dyDescent="0.3">
      <c r="A48" s="656" t="s">
        <v>1722</v>
      </c>
      <c r="B48" s="666" t="s">
        <v>1219</v>
      </c>
      <c r="C48" s="673"/>
      <c r="D48" s="668">
        <f>DATEVALUE(TRIM(MID(D2,6,20)))</f>
        <v>37543</v>
      </c>
    </row>
    <row r="49" spans="1:4" s="656" customFormat="1" x14ac:dyDescent="0.25"/>
    <row r="50" spans="1:4" s="656" customFormat="1" ht="13" thickBot="1" x14ac:dyDescent="0.3">
      <c r="D50" s="668"/>
    </row>
    <row r="51" spans="1:4" s="656" customFormat="1" ht="12.75" customHeight="1" thickBot="1" x14ac:dyDescent="0.3">
      <c r="A51" s="797" t="s">
        <v>797</v>
      </c>
      <c r="B51" s="798"/>
      <c r="C51" s="674"/>
    </row>
    <row r="52" spans="1:4" s="656" customFormat="1" ht="12.75" customHeight="1" x14ac:dyDescent="0.25">
      <c r="A52" s="675" t="s">
        <v>821</v>
      </c>
      <c r="B52" s="676" t="s">
        <v>822</v>
      </c>
      <c r="C52" s="674"/>
    </row>
    <row r="53" spans="1:4" s="656" customFormat="1" ht="12.75" customHeight="1" x14ac:dyDescent="0.25">
      <c r="A53" s="675" t="s">
        <v>829</v>
      </c>
      <c r="B53" s="676" t="s">
        <v>830</v>
      </c>
      <c r="C53" s="674"/>
    </row>
    <row r="54" spans="1:4" s="656" customFormat="1" ht="12.75" customHeight="1" x14ac:dyDescent="0.25">
      <c r="A54" s="675" t="s">
        <v>805</v>
      </c>
      <c r="B54" s="677" t="s">
        <v>380</v>
      </c>
      <c r="C54" s="674"/>
    </row>
    <row r="55" spans="1:4" s="656" customFormat="1" ht="12.75" customHeight="1" x14ac:dyDescent="0.25">
      <c r="A55" s="675" t="s">
        <v>800</v>
      </c>
      <c r="B55" s="677" t="s">
        <v>801</v>
      </c>
      <c r="C55" s="674"/>
    </row>
    <row r="56" spans="1:4" s="656" customFormat="1" ht="12.75" customHeight="1" x14ac:dyDescent="0.25">
      <c r="A56" s="675" t="s">
        <v>815</v>
      </c>
      <c r="B56" s="677" t="s">
        <v>383</v>
      </c>
      <c r="C56" s="674"/>
    </row>
    <row r="57" spans="1:4" s="656" customFormat="1" ht="12.75" customHeight="1" x14ac:dyDescent="0.25">
      <c r="A57" s="675" t="s">
        <v>808</v>
      </c>
      <c r="B57" s="677" t="s">
        <v>809</v>
      </c>
      <c r="C57" s="674"/>
    </row>
    <row r="58" spans="1:4" s="656" customFormat="1" ht="12.75" customHeight="1" x14ac:dyDescent="0.25">
      <c r="A58" s="675" t="s">
        <v>56</v>
      </c>
      <c r="B58" s="676" t="s">
        <v>57</v>
      </c>
      <c r="C58" s="674"/>
    </row>
    <row r="59" spans="1:4" s="656" customFormat="1" ht="13" x14ac:dyDescent="0.25">
      <c r="A59" s="675" t="s">
        <v>58</v>
      </c>
      <c r="B59" s="676" t="s">
        <v>59</v>
      </c>
      <c r="C59" s="674"/>
    </row>
    <row r="60" spans="1:4" s="656" customFormat="1" ht="13" x14ac:dyDescent="0.25">
      <c r="A60" s="675" t="s">
        <v>811</v>
      </c>
      <c r="B60" s="677" t="s">
        <v>826</v>
      </c>
      <c r="C60" s="674"/>
    </row>
    <row r="61" spans="1:4" s="656" customFormat="1" ht="13" x14ac:dyDescent="0.25">
      <c r="A61" s="675" t="s">
        <v>802</v>
      </c>
      <c r="B61" s="677" t="s">
        <v>378</v>
      </c>
      <c r="C61" s="674"/>
    </row>
    <row r="62" spans="1:4" s="656" customFormat="1" ht="13" x14ac:dyDescent="0.25">
      <c r="A62" s="678" t="s">
        <v>827</v>
      </c>
      <c r="B62" s="679" t="s">
        <v>828</v>
      </c>
      <c r="C62" s="674"/>
    </row>
    <row r="63" spans="1:4" s="656" customFormat="1" ht="13" x14ac:dyDescent="0.25">
      <c r="A63" s="675" t="s">
        <v>812</v>
      </c>
      <c r="B63" s="677" t="s">
        <v>813</v>
      </c>
      <c r="C63" s="674"/>
    </row>
    <row r="64" spans="1:4" s="656" customFormat="1" ht="13" x14ac:dyDescent="0.25">
      <c r="A64" s="675" t="s">
        <v>11</v>
      </c>
      <c r="B64" s="677" t="s">
        <v>814</v>
      </c>
      <c r="C64" s="674"/>
    </row>
    <row r="65" spans="1:3" s="656" customFormat="1" ht="13" x14ac:dyDescent="0.25">
      <c r="A65" s="675" t="s">
        <v>804</v>
      </c>
      <c r="B65" s="677" t="s">
        <v>62</v>
      </c>
      <c r="C65" s="674"/>
    </row>
    <row r="66" spans="1:3" s="656" customFormat="1" ht="13" x14ac:dyDescent="0.25">
      <c r="A66" s="675" t="s">
        <v>60</v>
      </c>
      <c r="B66" s="676" t="s">
        <v>61</v>
      </c>
      <c r="C66" s="674"/>
    </row>
    <row r="67" spans="1:3" s="656" customFormat="1" ht="13" x14ac:dyDescent="0.25">
      <c r="A67" s="675" t="s">
        <v>825</v>
      </c>
      <c r="B67" s="677" t="s">
        <v>1</v>
      </c>
      <c r="C67" s="674"/>
    </row>
    <row r="68" spans="1:3" s="656" customFormat="1" ht="13" x14ac:dyDescent="0.25">
      <c r="A68" s="675" t="s">
        <v>52</v>
      </c>
      <c r="B68" s="676" t="s">
        <v>53</v>
      </c>
      <c r="C68" s="674"/>
    </row>
    <row r="69" spans="1:3" s="656" customFormat="1" ht="13" x14ac:dyDescent="0.25">
      <c r="A69" s="675" t="s">
        <v>823</v>
      </c>
      <c r="B69" s="677" t="s">
        <v>824</v>
      </c>
      <c r="C69" s="674"/>
    </row>
    <row r="70" spans="1:3" s="656" customFormat="1" ht="13" x14ac:dyDescent="0.25">
      <c r="A70" s="675" t="s">
        <v>810</v>
      </c>
      <c r="B70" s="677" t="s">
        <v>63</v>
      </c>
      <c r="C70" s="674"/>
    </row>
    <row r="71" spans="1:3" s="656" customFormat="1" ht="13" x14ac:dyDescent="0.25">
      <c r="A71" s="675" t="s">
        <v>54</v>
      </c>
      <c r="B71" s="676" t="s">
        <v>55</v>
      </c>
      <c r="C71" s="674"/>
    </row>
    <row r="72" spans="1:3" s="656" customFormat="1" ht="13" x14ac:dyDescent="0.25">
      <c r="A72" s="675" t="s">
        <v>819</v>
      </c>
      <c r="B72" s="677" t="s">
        <v>820</v>
      </c>
      <c r="C72" s="674"/>
    </row>
    <row r="73" spans="1:3" s="656" customFormat="1" ht="13" x14ac:dyDescent="0.25">
      <c r="A73" s="675" t="s">
        <v>818</v>
      </c>
      <c r="B73" s="677" t="s">
        <v>384</v>
      </c>
      <c r="C73" s="674"/>
    </row>
    <row r="74" spans="1:3" s="656" customFormat="1" ht="13" x14ac:dyDescent="0.25">
      <c r="A74" s="675" t="s">
        <v>1218</v>
      </c>
      <c r="B74" s="677" t="s">
        <v>807</v>
      </c>
      <c r="C74" s="674"/>
    </row>
    <row r="75" spans="1:3" s="656" customFormat="1" ht="13" x14ac:dyDescent="0.25">
      <c r="A75" s="675" t="s">
        <v>798</v>
      </c>
      <c r="B75" s="680" t="s">
        <v>799</v>
      </c>
      <c r="C75" s="674"/>
    </row>
    <row r="76" spans="1:3" s="656" customFormat="1" ht="13" x14ac:dyDescent="0.25">
      <c r="A76" s="675" t="s">
        <v>816</v>
      </c>
      <c r="B76" s="677" t="s">
        <v>817</v>
      </c>
    </row>
    <row r="77" spans="1:3" s="656" customFormat="1" ht="13" x14ac:dyDescent="0.25">
      <c r="A77" s="675" t="s">
        <v>803</v>
      </c>
      <c r="B77" s="677" t="s">
        <v>379</v>
      </c>
    </row>
    <row r="78" spans="1:3" s="656" customFormat="1" ht="13.5" thickBot="1" x14ac:dyDescent="0.3">
      <c r="A78" s="675" t="s">
        <v>806</v>
      </c>
      <c r="B78" s="677" t="s">
        <v>381</v>
      </c>
    </row>
    <row r="79" spans="1:3" ht="13" thickBot="1" x14ac:dyDescent="0.3">
      <c r="A79" s="795"/>
      <c r="B79" s="796"/>
    </row>
  </sheetData>
  <sheetProtection password="EBC7" sheet="1" objects="1" scenarios="1"/>
  <mergeCells count="5">
    <mergeCell ref="A79:B79"/>
    <mergeCell ref="A51:B51"/>
    <mergeCell ref="A1:D1"/>
    <mergeCell ref="A3:D3"/>
    <mergeCell ref="A4:B4"/>
  </mergeCells>
  <phoneticPr fontId="6" type="noConversion"/>
  <dataValidations count="2">
    <dataValidation allowBlank="1" showErrorMessage="1" sqref="A49:C49 A50:D65536 A3:A48 C3:D48 B3 A1:XFD1 A2:D2 E3:IV65536 B5:B48"/>
    <dataValidation operator="equal" allowBlank="1" showErrorMessage="1" errorTitle="INVALID ENTRY" error="Do not type in this space.  Click Cancel." sqref="F2:IV2"/>
  </dataValidations>
  <printOptions horizontalCentered="1" headings="1" gridLinesSet="0"/>
  <pageMargins left="0.75" right="0.75" top="0.75" bottom="0.75" header="0.5" footer="0.5"/>
  <pageSetup scale="81" orientation="portrait" cellComments="atEnd" horizontalDpi="300" verticalDpi="300" r:id="rId1"/>
  <headerFooter alignWithMargins="0">
    <oddFooter>&amp;L&amp;D &amp;T&amp;COMB Approval No. 1205-0430  Expires 11/30/2007
&amp;A&amp;R&amp;F</oddFooter>
  </headerFooter>
  <ignoredErrors>
    <ignoredError sqref="A46" numberStoredAsText="1"/>
  </ignoredErrors>
  <drawing r:id="rId2"/>
  <legacyDrawing r:id="rId3"/>
  <controls>
    <mc:AlternateContent xmlns:mc="http://schemas.openxmlformats.org/markup-compatibility/2006">
      <mc:Choice Requires="x14">
        <control shapeId="5122" r:id="rId4" name="cmdBack">
          <controlPr defaultSize="0" autoLine="0" r:id="rId5">
            <anchor moveWithCells="1">
              <from>
                <xdr:col>1</xdr:col>
                <xdr:colOff>3987800</xdr:colOff>
                <xdr:row>51</xdr:row>
                <xdr:rowOff>44450</xdr:rowOff>
              </from>
              <to>
                <xdr:col>1</xdr:col>
                <xdr:colOff>4559300</xdr:colOff>
                <xdr:row>52</xdr:row>
                <xdr:rowOff>120650</xdr:rowOff>
              </to>
            </anchor>
          </controlPr>
        </control>
      </mc:Choice>
      <mc:Fallback>
        <control shapeId="5122" r:id="rId4" name="cmdBack"/>
      </mc:Fallback>
    </mc:AlternateContent>
    <mc:AlternateContent xmlns:mc="http://schemas.openxmlformats.org/markup-compatibility/2006">
      <mc:Choice Requires="x14">
        <control shapeId="5121" r:id="rId6" name="cmdGlossary">
          <controlPr defaultSize="0" autoLine="0" autoPict="0" r:id="rId7">
            <anchor moveWithCells="1">
              <from>
                <xdr:col>3</xdr:col>
                <xdr:colOff>31750</xdr:colOff>
                <xdr:row>3</xdr:row>
                <xdr:rowOff>31750</xdr:rowOff>
              </from>
              <to>
                <xdr:col>3</xdr:col>
                <xdr:colOff>838200</xdr:colOff>
                <xdr:row>4</xdr:row>
                <xdr:rowOff>82550</xdr:rowOff>
              </to>
            </anchor>
          </controlPr>
        </control>
      </mc:Choice>
      <mc:Fallback>
        <control shapeId="5121" r:id="rId6" name="cmdGlossary"/>
      </mc:Fallback>
    </mc:AlternateContent>
  </control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247"/>
  <sheetViews>
    <sheetView showGridLines="0" workbookViewId="0"/>
  </sheetViews>
  <sheetFormatPr defaultRowHeight="12.75" customHeight="1" x14ac:dyDescent="0.25"/>
  <cols>
    <col min="1" max="1" width="10.453125" style="116" customWidth="1"/>
    <col min="2" max="2" width="16.08984375" customWidth="1"/>
    <col min="3" max="3" width="1" style="117" customWidth="1"/>
    <col min="4" max="7" width="13.36328125" style="22" customWidth="1"/>
    <col min="8" max="8" width="1.54296875" style="22" customWidth="1"/>
    <col min="9" max="9" width="49.36328125" style="24" customWidth="1"/>
    <col min="10" max="10" width="9.08984375" style="22" customWidth="1"/>
  </cols>
  <sheetData>
    <row r="1" spans="1:9" ht="12.75" customHeight="1" x14ac:dyDescent="0.25">
      <c r="A1" s="114" t="s">
        <v>73</v>
      </c>
      <c r="B1" s="121" t="s">
        <v>74</v>
      </c>
      <c r="C1" s="202"/>
      <c r="D1" s="115" t="str">
        <f>STARTUP!$B$6</f>
        <v>YOUR STATE</v>
      </c>
      <c r="E1" s="118"/>
      <c r="F1" s="114" t="s">
        <v>1147</v>
      </c>
      <c r="G1" s="114">
        <f>STARTUP!E3</f>
        <v>2.5</v>
      </c>
      <c r="H1" s="122"/>
      <c r="I1" s="123" t="s">
        <v>1534</v>
      </c>
    </row>
    <row r="2" spans="1:9" ht="12.75" customHeight="1" x14ac:dyDescent="0.25">
      <c r="A2" s="114" t="str">
        <f>+A1</f>
        <v>Startup</v>
      </c>
      <c r="B2" s="121" t="s">
        <v>250</v>
      </c>
      <c r="C2" s="202"/>
      <c r="D2" s="200" t="str">
        <f>STARTUP!$B$7</f>
        <v>None</v>
      </c>
      <c r="E2" s="125"/>
      <c r="F2" s="126"/>
      <c r="G2" s="201"/>
      <c r="H2" s="122"/>
      <c r="I2" s="123" t="s">
        <v>833</v>
      </c>
    </row>
    <row r="3" spans="1:9" ht="12.75" customHeight="1" x14ac:dyDescent="0.25">
      <c r="A3" s="114" t="str">
        <f t="shared" ref="A3:A14" si="0">+A2</f>
        <v>Startup</v>
      </c>
      <c r="B3" s="121" t="s">
        <v>918</v>
      </c>
      <c r="C3" s="202"/>
      <c r="D3" s="128" t="str">
        <f>STARTUP!$B$11</f>
        <v xml:space="preserve"> </v>
      </c>
      <c r="E3" s="129"/>
      <c r="F3" s="130"/>
      <c r="G3" s="127"/>
      <c r="H3" s="122"/>
      <c r="I3" s="123" t="s">
        <v>919</v>
      </c>
    </row>
    <row r="4" spans="1:9" ht="12.75" customHeight="1" x14ac:dyDescent="0.25">
      <c r="A4" s="114" t="str">
        <f t="shared" si="0"/>
        <v>Startup</v>
      </c>
      <c r="B4" s="121" t="s">
        <v>842</v>
      </c>
      <c r="C4" s="202"/>
      <c r="D4" s="277" t="e">
        <f ca="1">STARTUP!$B$16</f>
        <v>#VALUE!</v>
      </c>
      <c r="E4" s="129"/>
      <c r="F4" s="130"/>
      <c r="G4" s="127"/>
      <c r="H4" s="122"/>
      <c r="I4" s="123" t="s">
        <v>834</v>
      </c>
    </row>
    <row r="5" spans="1:9" ht="12.75" customHeight="1" x14ac:dyDescent="0.25">
      <c r="A5" s="114" t="str">
        <f t="shared" si="0"/>
        <v>Startup</v>
      </c>
      <c r="B5" s="121" t="s">
        <v>843</v>
      </c>
      <c r="C5" s="202"/>
      <c r="D5" s="277" t="e">
        <f ca="1">STARTUP!$B$19</f>
        <v>#VALUE!</v>
      </c>
      <c r="E5" s="129"/>
      <c r="F5" s="130"/>
      <c r="G5" s="127"/>
      <c r="H5" s="122"/>
      <c r="I5" s="123" t="s">
        <v>835</v>
      </c>
    </row>
    <row r="6" spans="1:9" ht="12.75" customHeight="1" x14ac:dyDescent="0.25">
      <c r="A6" s="114" t="str">
        <f t="shared" si="0"/>
        <v>Startup</v>
      </c>
      <c r="B6" s="121" t="s">
        <v>844</v>
      </c>
      <c r="C6" s="202"/>
      <c r="D6" s="277" t="e">
        <f ca="1">STARTUP!$B$22</f>
        <v>#VALUE!</v>
      </c>
      <c r="E6" s="129"/>
      <c r="F6" s="130"/>
      <c r="G6" s="127"/>
      <c r="H6" s="122"/>
      <c r="I6" s="123" t="s">
        <v>836</v>
      </c>
    </row>
    <row r="7" spans="1:9" ht="12.75" customHeight="1" x14ac:dyDescent="0.25">
      <c r="A7" s="114" t="str">
        <f t="shared" si="0"/>
        <v>Startup</v>
      </c>
      <c r="B7" s="121" t="s">
        <v>845</v>
      </c>
      <c r="C7" s="202"/>
      <c r="D7" s="277" t="e">
        <f ca="1">STARTUP!$B$25</f>
        <v>#VALUE!</v>
      </c>
      <c r="E7" s="129"/>
      <c r="F7" s="130"/>
      <c r="G7" s="127"/>
      <c r="H7" s="122"/>
      <c r="I7" s="123" t="s">
        <v>837</v>
      </c>
    </row>
    <row r="8" spans="1:9" ht="12.75" customHeight="1" x14ac:dyDescent="0.25">
      <c r="A8" s="114" t="str">
        <f t="shared" si="0"/>
        <v>Startup</v>
      </c>
      <c r="B8" s="121" t="s">
        <v>1664</v>
      </c>
      <c r="C8" s="202"/>
      <c r="D8" s="131" t="str">
        <f>STARTUP!B13</f>
        <v xml:space="preserve"> </v>
      </c>
      <c r="E8" s="129"/>
      <c r="F8" s="130"/>
      <c r="G8" s="127"/>
      <c r="H8" s="122"/>
      <c r="I8" s="123" t="s">
        <v>838</v>
      </c>
    </row>
    <row r="9" spans="1:9" ht="12.75" customHeight="1" x14ac:dyDescent="0.25">
      <c r="A9" s="114" t="str">
        <f t="shared" si="0"/>
        <v>Startup</v>
      </c>
      <c r="B9" s="121" t="s">
        <v>849</v>
      </c>
      <c r="C9" s="202"/>
      <c r="D9" s="132">
        <f>STARTUP!$B$35</f>
        <v>0</v>
      </c>
      <c r="E9" s="129"/>
      <c r="F9" s="130"/>
      <c r="G9" s="127"/>
      <c r="H9" s="122"/>
      <c r="I9" s="123" t="s">
        <v>853</v>
      </c>
    </row>
    <row r="10" spans="1:9" ht="12.75" customHeight="1" x14ac:dyDescent="0.25">
      <c r="A10" s="114" t="str">
        <f t="shared" si="0"/>
        <v>Startup</v>
      </c>
      <c r="B10" s="121" t="s">
        <v>850</v>
      </c>
      <c r="C10" s="202"/>
      <c r="D10" s="133" t="str">
        <f>STARTUP!$B$27</f>
        <v xml:space="preserve"> </v>
      </c>
      <c r="E10" s="134"/>
      <c r="F10" s="135"/>
      <c r="G10" s="136"/>
      <c r="H10" s="122"/>
      <c r="I10" s="123" t="s">
        <v>854</v>
      </c>
    </row>
    <row r="11" spans="1:9" ht="12.75" customHeight="1" x14ac:dyDescent="0.25">
      <c r="A11" s="114" t="str">
        <f t="shared" si="0"/>
        <v>Startup</v>
      </c>
      <c r="B11" s="121" t="s">
        <v>851</v>
      </c>
      <c r="C11" s="202"/>
      <c r="D11" s="137" t="str">
        <f>STARTUP!$B$28</f>
        <v xml:space="preserve"> </v>
      </c>
      <c r="E11" s="138"/>
      <c r="F11" s="138"/>
      <c r="G11" s="139"/>
      <c r="H11" s="122"/>
      <c r="I11" s="123" t="s">
        <v>846</v>
      </c>
    </row>
    <row r="12" spans="1:9" ht="12.75" customHeight="1" x14ac:dyDescent="0.25">
      <c r="A12" s="114" t="str">
        <f t="shared" si="0"/>
        <v>Startup</v>
      </c>
      <c r="B12" s="121" t="s">
        <v>2100</v>
      </c>
      <c r="C12" s="202"/>
      <c r="D12" s="137" t="str">
        <f>STARTUP!$B$29</f>
        <v xml:space="preserve"> </v>
      </c>
      <c r="E12" s="140"/>
      <c r="F12" s="140"/>
      <c r="G12" s="141"/>
      <c r="H12" s="122"/>
      <c r="I12" s="123" t="s">
        <v>855</v>
      </c>
    </row>
    <row r="13" spans="1:9" ht="12.75" customHeight="1" x14ac:dyDescent="0.25">
      <c r="A13" s="114" t="str">
        <f t="shared" si="0"/>
        <v>Startup</v>
      </c>
      <c r="B13" s="121" t="s">
        <v>2101</v>
      </c>
      <c r="C13" s="202"/>
      <c r="D13" s="137" t="str">
        <f>STARTUP!$B$30</f>
        <v xml:space="preserve"> </v>
      </c>
      <c r="E13" s="140"/>
      <c r="F13" s="140"/>
      <c r="G13" s="141"/>
      <c r="H13" s="122"/>
      <c r="I13" s="123" t="s">
        <v>856</v>
      </c>
    </row>
    <row r="14" spans="1:9" ht="12.75" customHeight="1" thickBot="1" x14ac:dyDescent="0.3">
      <c r="A14" s="120" t="str">
        <f t="shared" si="0"/>
        <v>Startup</v>
      </c>
      <c r="B14" s="142" t="s">
        <v>852</v>
      </c>
      <c r="C14" s="203"/>
      <c r="D14" s="143" t="str">
        <f>LEFT(STARTUP!$B$31,1)</f>
        <v>T</v>
      </c>
      <c r="E14" s="143" t="str">
        <f>MID(STARTUP!$B$31,5,30)</f>
        <v xml:space="preserve"> of Submission</v>
      </c>
      <c r="F14" s="144"/>
      <c r="G14" s="145"/>
      <c r="H14" s="146"/>
      <c r="I14" s="147" t="s">
        <v>858</v>
      </c>
    </row>
    <row r="15" spans="1:9" ht="12.75" customHeight="1" thickTop="1" x14ac:dyDescent="0.25">
      <c r="A15" s="114" t="s">
        <v>1663</v>
      </c>
      <c r="B15" s="114" t="s">
        <v>340</v>
      </c>
      <c r="C15" s="204"/>
      <c r="D15" s="208">
        <f>'ACCT SUM'!F19</f>
        <v>0</v>
      </c>
      <c r="E15" s="149"/>
      <c r="F15" s="149"/>
      <c r="G15" s="150"/>
      <c r="H15" s="122"/>
      <c r="I15" s="151" t="s">
        <v>339</v>
      </c>
    </row>
    <row r="16" spans="1:9" ht="12.75" customHeight="1" x14ac:dyDescent="0.25">
      <c r="A16" s="114" t="s">
        <v>1663</v>
      </c>
      <c r="B16" s="114" t="s">
        <v>341</v>
      </c>
      <c r="C16" s="204"/>
      <c r="D16" s="208">
        <f>'ACCT SUM'!F39</f>
        <v>0</v>
      </c>
      <c r="E16" s="152"/>
      <c r="F16" s="149"/>
      <c r="G16" s="150"/>
      <c r="H16" s="122"/>
      <c r="I16" s="151" t="s">
        <v>342</v>
      </c>
    </row>
    <row r="17" spans="1:9" ht="12.75" customHeight="1" x14ac:dyDescent="0.25">
      <c r="A17" s="114" t="s">
        <v>1663</v>
      </c>
      <c r="B17" s="114" t="s">
        <v>201</v>
      </c>
      <c r="C17" s="205"/>
      <c r="D17" s="208">
        <f>'ACCT SUM'!F21</f>
        <v>0</v>
      </c>
      <c r="E17" s="152"/>
      <c r="F17" s="149"/>
      <c r="G17" s="150"/>
      <c r="H17" s="122"/>
      <c r="I17" s="151" t="s">
        <v>202</v>
      </c>
    </row>
    <row r="18" spans="1:9" ht="12.75" customHeight="1" x14ac:dyDescent="0.25">
      <c r="A18" s="114" t="s">
        <v>1663</v>
      </c>
      <c r="B18" s="114" t="s">
        <v>203</v>
      </c>
      <c r="C18" s="205"/>
      <c r="D18" s="208">
        <f>'ACCT SUM'!F22</f>
        <v>0</v>
      </c>
      <c r="E18" s="152"/>
      <c r="F18" s="149"/>
      <c r="G18" s="150"/>
      <c r="H18" s="122"/>
      <c r="I18" s="151" t="s">
        <v>247</v>
      </c>
    </row>
    <row r="19" spans="1:9" ht="12.75" customHeight="1" x14ac:dyDescent="0.25">
      <c r="A19" s="114" t="s">
        <v>1663</v>
      </c>
      <c r="B19" s="114" t="s">
        <v>248</v>
      </c>
      <c r="C19" s="205"/>
      <c r="D19" s="208">
        <f>'ACCT SUM'!F23</f>
        <v>0</v>
      </c>
      <c r="E19" s="152"/>
      <c r="F19" s="149"/>
      <c r="G19" s="150"/>
      <c r="H19" s="122"/>
      <c r="I19" s="151" t="s">
        <v>249</v>
      </c>
    </row>
    <row r="20" spans="1:9" ht="12.75" customHeight="1" x14ac:dyDescent="0.25">
      <c r="A20" s="114" t="s">
        <v>1663</v>
      </c>
      <c r="B20" s="114" t="s">
        <v>1581</v>
      </c>
      <c r="C20" s="205"/>
      <c r="D20" s="208">
        <f>'ACCT SUM'!F24</f>
        <v>0</v>
      </c>
      <c r="E20" s="152"/>
      <c r="F20" s="149"/>
      <c r="G20" s="150"/>
      <c r="H20" s="122"/>
      <c r="I20" s="151" t="s">
        <v>343</v>
      </c>
    </row>
    <row r="21" spans="1:9" ht="12.75" customHeight="1" thickBot="1" x14ac:dyDescent="0.3">
      <c r="A21" s="120" t="s">
        <v>1663</v>
      </c>
      <c r="B21" s="120" t="s">
        <v>1582</v>
      </c>
      <c r="C21" s="203"/>
      <c r="D21" s="209">
        <f>SUM('ACCT SUM'!F25:F28)</f>
        <v>0</v>
      </c>
      <c r="E21" s="155"/>
      <c r="F21" s="156"/>
      <c r="G21" s="157"/>
      <c r="H21" s="146"/>
      <c r="I21" s="146" t="s">
        <v>344</v>
      </c>
    </row>
    <row r="22" spans="1:9" ht="12.75" customHeight="1" thickTop="1" x14ac:dyDescent="0.25">
      <c r="A22" s="114" t="s">
        <v>300</v>
      </c>
      <c r="B22" s="114" t="s">
        <v>1963</v>
      </c>
      <c r="C22" s="204"/>
      <c r="D22" s="148">
        <f>DATA!B13</f>
        <v>0</v>
      </c>
      <c r="E22" s="149"/>
      <c r="F22" s="149"/>
      <c r="G22" s="150"/>
      <c r="H22" s="122"/>
      <c r="I22" s="158" t="s">
        <v>1973</v>
      </c>
    </row>
    <row r="23" spans="1:9" ht="12.75" customHeight="1" x14ac:dyDescent="0.25">
      <c r="A23" s="114" t="s">
        <v>300</v>
      </c>
      <c r="B23" s="114" t="s">
        <v>1954</v>
      </c>
      <c r="C23" s="204"/>
      <c r="D23" s="148">
        <f>DATA!B14</f>
        <v>0</v>
      </c>
      <c r="E23" s="149"/>
      <c r="F23" s="149"/>
      <c r="G23" s="150"/>
      <c r="H23" s="122"/>
      <c r="I23" s="158" t="s">
        <v>1964</v>
      </c>
    </row>
    <row r="24" spans="1:9" ht="12.75" customHeight="1" x14ac:dyDescent="0.25">
      <c r="A24" s="114" t="s">
        <v>300</v>
      </c>
      <c r="B24" s="114" t="s">
        <v>1955</v>
      </c>
      <c r="C24" s="204"/>
      <c r="D24" s="148">
        <f>DATA!B15</f>
        <v>0</v>
      </c>
      <c r="E24" s="149"/>
      <c r="F24" s="149"/>
      <c r="G24" s="150"/>
      <c r="H24" s="122"/>
      <c r="I24" s="158" t="s">
        <v>1965</v>
      </c>
    </row>
    <row r="25" spans="1:9" ht="12.75" customHeight="1" x14ac:dyDescent="0.25">
      <c r="A25" s="114" t="s">
        <v>300</v>
      </c>
      <c r="B25" s="114" t="s">
        <v>1956</v>
      </c>
      <c r="C25" s="204"/>
      <c r="D25" s="148">
        <f>DATA!B16</f>
        <v>0</v>
      </c>
      <c r="E25" s="149"/>
      <c r="F25" s="149"/>
      <c r="G25" s="150"/>
      <c r="H25" s="122"/>
      <c r="I25" s="158" t="s">
        <v>1966</v>
      </c>
    </row>
    <row r="26" spans="1:9" ht="12.75" customHeight="1" x14ac:dyDescent="0.25">
      <c r="A26" s="114" t="s">
        <v>300</v>
      </c>
      <c r="B26" s="114" t="s">
        <v>1957</v>
      </c>
      <c r="C26" s="204"/>
      <c r="D26" s="148">
        <f>DATA!B17</f>
        <v>0</v>
      </c>
      <c r="E26" s="149"/>
      <c r="F26" s="149"/>
      <c r="G26" s="150"/>
      <c r="H26" s="122"/>
      <c r="I26" s="158" t="s">
        <v>1967</v>
      </c>
    </row>
    <row r="27" spans="1:9" ht="12.75" customHeight="1" x14ac:dyDescent="0.25">
      <c r="A27" s="114" t="s">
        <v>300</v>
      </c>
      <c r="B27" s="114" t="s">
        <v>1958</v>
      </c>
      <c r="C27" s="204"/>
      <c r="D27" s="148">
        <f>DATA!B18</f>
        <v>0</v>
      </c>
      <c r="E27" s="149"/>
      <c r="F27" s="149"/>
      <c r="G27" s="150"/>
      <c r="H27" s="122"/>
      <c r="I27" s="158" t="s">
        <v>1968</v>
      </c>
    </row>
    <row r="28" spans="1:9" ht="12.75" customHeight="1" x14ac:dyDescent="0.25">
      <c r="A28" s="114" t="s">
        <v>300</v>
      </c>
      <c r="B28" s="114" t="s">
        <v>1959</v>
      </c>
      <c r="C28" s="204"/>
      <c r="D28" s="148">
        <f>DATA!B19</f>
        <v>0</v>
      </c>
      <c r="E28" s="149"/>
      <c r="F28" s="149"/>
      <c r="G28" s="150"/>
      <c r="H28" s="122"/>
      <c r="I28" s="158" t="s">
        <v>1969</v>
      </c>
    </row>
    <row r="29" spans="1:9" ht="12.75" customHeight="1" x14ac:dyDescent="0.25">
      <c r="A29" s="114" t="s">
        <v>300</v>
      </c>
      <c r="B29" s="114" t="s">
        <v>1960</v>
      </c>
      <c r="C29" s="204"/>
      <c r="D29" s="148">
        <f>DATA!B20</f>
        <v>0</v>
      </c>
      <c r="E29" s="149"/>
      <c r="F29" s="149"/>
      <c r="G29" s="150"/>
      <c r="H29" s="122"/>
      <c r="I29" s="158" t="s">
        <v>1970</v>
      </c>
    </row>
    <row r="30" spans="1:9" ht="12.75" customHeight="1" x14ac:dyDescent="0.25">
      <c r="A30" s="114" t="s">
        <v>300</v>
      </c>
      <c r="B30" s="114" t="s">
        <v>1961</v>
      </c>
      <c r="C30" s="204"/>
      <c r="D30" s="148">
        <f>DATA!B21</f>
        <v>0</v>
      </c>
      <c r="E30" s="149"/>
      <c r="F30" s="149"/>
      <c r="G30" s="150"/>
      <c r="H30" s="122"/>
      <c r="I30" s="158" t="s">
        <v>1971</v>
      </c>
    </row>
    <row r="31" spans="1:9" ht="12.75" customHeight="1" x14ac:dyDescent="0.25">
      <c r="A31" s="114" t="s">
        <v>300</v>
      </c>
      <c r="B31" s="114" t="s">
        <v>1962</v>
      </c>
      <c r="C31" s="204"/>
      <c r="D31" s="148">
        <f>DATA!B22</f>
        <v>0</v>
      </c>
      <c r="E31" s="149"/>
      <c r="F31" s="149"/>
      <c r="G31" s="150"/>
      <c r="H31" s="122"/>
      <c r="I31" s="158" t="s">
        <v>1972</v>
      </c>
    </row>
    <row r="32" spans="1:9" ht="12.75" customHeight="1" x14ac:dyDescent="0.25">
      <c r="A32" s="114" t="s">
        <v>300</v>
      </c>
      <c r="B32" s="114" t="s">
        <v>1665</v>
      </c>
      <c r="C32" s="204"/>
      <c r="D32" s="148">
        <f>DATA!B58</f>
        <v>0</v>
      </c>
      <c r="E32" s="149"/>
      <c r="F32" s="149"/>
      <c r="G32" s="150"/>
      <c r="H32" s="122"/>
      <c r="I32" s="158" t="s">
        <v>1684</v>
      </c>
    </row>
    <row r="33" spans="1:9" ht="12.75" customHeight="1" x14ac:dyDescent="0.25">
      <c r="A33" s="114" t="s">
        <v>300</v>
      </c>
      <c r="B33" s="114" t="s">
        <v>1674</v>
      </c>
      <c r="C33" s="204"/>
      <c r="D33" s="148">
        <f>DATA!B59</f>
        <v>0</v>
      </c>
      <c r="E33" s="149"/>
      <c r="F33" s="149"/>
      <c r="G33" s="150"/>
      <c r="H33" s="122"/>
      <c r="I33" s="158" t="s">
        <v>1675</v>
      </c>
    </row>
    <row r="34" spans="1:9" ht="12.75" customHeight="1" x14ac:dyDescent="0.25">
      <c r="A34" s="114" t="s">
        <v>300</v>
      </c>
      <c r="B34" s="114" t="s">
        <v>1666</v>
      </c>
      <c r="C34" s="206"/>
      <c r="D34" s="148">
        <f>DATA!B60</f>
        <v>0</v>
      </c>
      <c r="E34" s="152"/>
      <c r="F34" s="149"/>
      <c r="G34" s="150"/>
      <c r="H34" s="122"/>
      <c r="I34" s="158" t="s">
        <v>1676</v>
      </c>
    </row>
    <row r="35" spans="1:9" ht="12.75" customHeight="1" x14ac:dyDescent="0.25">
      <c r="A35" s="114" t="s">
        <v>300</v>
      </c>
      <c r="B35" s="114" t="s">
        <v>1667</v>
      </c>
      <c r="C35" s="205"/>
      <c r="D35" s="148">
        <f>DATA!B61</f>
        <v>0</v>
      </c>
      <c r="E35" s="152"/>
      <c r="F35" s="149"/>
      <c r="G35" s="150"/>
      <c r="H35" s="122"/>
      <c r="I35" s="158" t="s">
        <v>1677</v>
      </c>
    </row>
    <row r="36" spans="1:9" ht="12.75" customHeight="1" x14ac:dyDescent="0.25">
      <c r="A36" s="114" t="s">
        <v>300</v>
      </c>
      <c r="B36" s="114" t="s">
        <v>1668</v>
      </c>
      <c r="C36" s="205"/>
      <c r="D36" s="148">
        <f>DATA!B62</f>
        <v>0</v>
      </c>
      <c r="E36" s="149"/>
      <c r="F36" s="149"/>
      <c r="G36" s="150"/>
      <c r="H36" s="122"/>
      <c r="I36" s="158" t="s">
        <v>1678</v>
      </c>
    </row>
    <row r="37" spans="1:9" ht="12.75" customHeight="1" x14ac:dyDescent="0.25">
      <c r="A37" s="114" t="s">
        <v>300</v>
      </c>
      <c r="B37" s="114" t="s">
        <v>1669</v>
      </c>
      <c r="C37" s="206"/>
      <c r="D37" s="148">
        <f>DATA!B63</f>
        <v>0</v>
      </c>
      <c r="E37" s="152"/>
      <c r="F37" s="149"/>
      <c r="G37" s="150"/>
      <c r="H37" s="122"/>
      <c r="I37" s="158" t="s">
        <v>1679</v>
      </c>
    </row>
    <row r="38" spans="1:9" ht="12.75" customHeight="1" x14ac:dyDescent="0.25">
      <c r="A38" s="114" t="s">
        <v>300</v>
      </c>
      <c r="B38" s="114" t="s">
        <v>1670</v>
      </c>
      <c r="C38" s="205"/>
      <c r="D38" s="148">
        <f>DATA!B64</f>
        <v>0</v>
      </c>
      <c r="E38" s="152"/>
      <c r="F38" s="149"/>
      <c r="G38" s="150"/>
      <c r="H38" s="122"/>
      <c r="I38" s="158" t="s">
        <v>1680</v>
      </c>
    </row>
    <row r="39" spans="1:9" ht="12.75" customHeight="1" x14ac:dyDescent="0.25">
      <c r="A39" s="114" t="s">
        <v>300</v>
      </c>
      <c r="B39" s="114" t="s">
        <v>1671</v>
      </c>
      <c r="C39" s="205"/>
      <c r="D39" s="148">
        <f>DATA!B65</f>
        <v>0</v>
      </c>
      <c r="E39" s="152"/>
      <c r="F39" s="149"/>
      <c r="G39" s="150"/>
      <c r="H39" s="122"/>
      <c r="I39" s="158" t="s">
        <v>1681</v>
      </c>
    </row>
    <row r="40" spans="1:9" ht="12.75" customHeight="1" x14ac:dyDescent="0.25">
      <c r="A40" s="114" t="s">
        <v>300</v>
      </c>
      <c r="B40" s="114" t="s">
        <v>1672</v>
      </c>
      <c r="C40" s="205"/>
      <c r="D40" s="148">
        <f>DATA!B66</f>
        <v>0</v>
      </c>
      <c r="E40" s="152"/>
      <c r="F40" s="149"/>
      <c r="G40" s="150"/>
      <c r="H40" s="122"/>
      <c r="I40" s="158" t="s">
        <v>1682</v>
      </c>
    </row>
    <row r="41" spans="1:9" ht="12.75" customHeight="1" thickBot="1" x14ac:dyDescent="0.3">
      <c r="A41" s="153" t="s">
        <v>300</v>
      </c>
      <c r="B41" s="153" t="s">
        <v>1673</v>
      </c>
      <c r="C41" s="203"/>
      <c r="D41" s="154">
        <f>DATA!B67</f>
        <v>0</v>
      </c>
      <c r="E41" s="155"/>
      <c r="F41" s="156"/>
      <c r="G41" s="157"/>
      <c r="H41" s="146"/>
      <c r="I41" s="146" t="s">
        <v>1683</v>
      </c>
    </row>
    <row r="42" spans="1:9" ht="12.75" customHeight="1" thickTop="1" x14ac:dyDescent="0.25">
      <c r="A42" s="119" t="s">
        <v>1197</v>
      </c>
      <c r="B42" s="119" t="s">
        <v>75</v>
      </c>
      <c r="C42" s="205"/>
      <c r="D42" s="161">
        <f>'1-UI'!$B$12</f>
        <v>0</v>
      </c>
      <c r="E42" s="162"/>
      <c r="F42" s="163"/>
      <c r="G42" s="164"/>
      <c r="H42" s="165"/>
      <c r="I42" s="151" t="s">
        <v>76</v>
      </c>
    </row>
    <row r="43" spans="1:9" ht="12.75" customHeight="1" x14ac:dyDescent="0.25">
      <c r="A43" s="114" t="str">
        <f>+A42</f>
        <v>1-UI</v>
      </c>
      <c r="B43" s="114" t="s">
        <v>77</v>
      </c>
      <c r="C43" s="205"/>
      <c r="D43" s="166" t="e">
        <f ca="1">'1-UI'!$B$14</f>
        <v>#VALUE!</v>
      </c>
      <c r="E43" s="162"/>
      <c r="F43" s="167"/>
      <c r="G43" s="168"/>
      <c r="H43" s="165"/>
      <c r="I43" s="151" t="s">
        <v>78</v>
      </c>
    </row>
    <row r="44" spans="1:9" ht="12.75" customHeight="1" x14ac:dyDescent="0.25">
      <c r="A44" s="114" t="str">
        <f>+A43</f>
        <v>1-UI</v>
      </c>
      <c r="B44" s="114" t="s">
        <v>79</v>
      </c>
      <c r="C44" s="205"/>
      <c r="D44" s="169"/>
      <c r="E44" s="166" t="e">
        <f ca="1">'1-UI'!$C$19</f>
        <v>#VALUE!</v>
      </c>
      <c r="F44" s="161" t="e">
        <f ca="1">'1-UI'!$D$19</f>
        <v>#VALUE!</v>
      </c>
      <c r="G44" s="161" t="e">
        <f ca="1">'1-UI'!$E$19</f>
        <v>#VALUE!</v>
      </c>
      <c r="H44" s="165"/>
      <c r="I44" s="151" t="s">
        <v>755</v>
      </c>
    </row>
    <row r="45" spans="1:9" ht="12.75" customHeight="1" x14ac:dyDescent="0.25">
      <c r="A45" s="114" t="str">
        <f>+A44</f>
        <v>1-UI</v>
      </c>
      <c r="B45" s="114" t="s">
        <v>756</v>
      </c>
      <c r="C45" s="205"/>
      <c r="D45" s="162"/>
      <c r="E45" s="166" t="e">
        <f ca="1">'1-UI'!$C$20</f>
        <v>#VALUE!</v>
      </c>
      <c r="F45" s="166" t="e">
        <f ca="1">'1-UI'!$D$20</f>
        <v>#VALUE!</v>
      </c>
      <c r="G45" s="166" t="e">
        <f ca="1">'1-UI'!$E$20</f>
        <v>#VALUE!</v>
      </c>
      <c r="H45" s="165"/>
      <c r="I45" s="151" t="s">
        <v>757</v>
      </c>
    </row>
    <row r="46" spans="1:9" ht="12.75" customHeight="1" x14ac:dyDescent="0.25">
      <c r="A46" s="114" t="str">
        <f>+A45</f>
        <v>1-UI</v>
      </c>
      <c r="B46" s="114" t="s">
        <v>758</v>
      </c>
      <c r="C46" s="205"/>
      <c r="D46" s="170"/>
      <c r="E46" s="166" t="e">
        <f ca="1">'1-UI'!$C$21</f>
        <v>#VALUE!</v>
      </c>
      <c r="F46" s="166" t="e">
        <f ca="1">'1-UI'!$D$21</f>
        <v>#VALUE!</v>
      </c>
      <c r="G46" s="166" t="e">
        <f ca="1">'1-UI'!$E$21</f>
        <v>#VALUE!</v>
      </c>
      <c r="H46" s="165"/>
      <c r="I46" s="151" t="s">
        <v>759</v>
      </c>
    </row>
    <row r="47" spans="1:9" ht="12.75" customHeight="1" x14ac:dyDescent="0.25">
      <c r="A47" s="114" t="str">
        <f>+A46</f>
        <v>1-UI</v>
      </c>
      <c r="B47" s="114" t="s">
        <v>760</v>
      </c>
      <c r="C47" s="205"/>
      <c r="D47" s="166" t="e">
        <f ca="1">'1-UI'!$B$23</f>
        <v>#VALUE!</v>
      </c>
      <c r="E47" s="166" t="e">
        <f ca="1">'1-UI'!$C$23</f>
        <v>#VALUE!</v>
      </c>
      <c r="F47" s="166" t="e">
        <f ca="1">'1-UI'!$D$23</f>
        <v>#VALUE!</v>
      </c>
      <c r="G47" s="166" t="e">
        <f ca="1">'1-UI'!$E$23</f>
        <v>#VALUE!</v>
      </c>
      <c r="H47" s="165"/>
      <c r="I47" s="151" t="s">
        <v>761</v>
      </c>
    </row>
    <row r="48" spans="1:9" ht="12.75" customHeight="1" x14ac:dyDescent="0.25">
      <c r="A48" s="114" t="str">
        <f>+A46</f>
        <v>1-UI</v>
      </c>
      <c r="B48" s="114" t="s">
        <v>762</v>
      </c>
      <c r="C48" s="205"/>
      <c r="D48" s="166">
        <f>'1-UI'!$B$27</f>
        <v>0</v>
      </c>
      <c r="E48" s="171"/>
      <c r="F48" s="171"/>
      <c r="G48" s="172"/>
      <c r="H48" s="165"/>
      <c r="I48" s="151" t="s">
        <v>763</v>
      </c>
    </row>
    <row r="49" spans="1:9" ht="12.75" customHeight="1" x14ac:dyDescent="0.25">
      <c r="A49" s="114" t="str">
        <f>+A48</f>
        <v>1-UI</v>
      </c>
      <c r="B49" s="114" t="s">
        <v>764</v>
      </c>
      <c r="C49" s="205"/>
      <c r="D49" s="169"/>
      <c r="E49" s="166" t="e">
        <f ca="1">'1-UI'!$C$34</f>
        <v>#VALUE!</v>
      </c>
      <c r="F49" s="166" t="e">
        <f ca="1">'1-UI'!$D$34</f>
        <v>#VALUE!</v>
      </c>
      <c r="G49" s="166" t="e">
        <f ca="1">'1-UI'!$E$34</f>
        <v>#VALUE!</v>
      </c>
      <c r="H49" s="165"/>
      <c r="I49" s="151" t="s">
        <v>765</v>
      </c>
    </row>
    <row r="50" spans="1:9" ht="12.75" customHeight="1" x14ac:dyDescent="0.25">
      <c r="A50" s="114" t="str">
        <f>+A49</f>
        <v>1-UI</v>
      </c>
      <c r="B50" s="114" t="s">
        <v>766</v>
      </c>
      <c r="C50" s="205"/>
      <c r="D50" s="162"/>
      <c r="E50" s="166" t="e">
        <f ca="1">'1-UI'!$C$35</f>
        <v>#VALUE!</v>
      </c>
      <c r="F50" s="166" t="e">
        <f ca="1">'1-UI'!$D$35</f>
        <v>#VALUE!</v>
      </c>
      <c r="G50" s="166" t="e">
        <f ca="1">'1-UI'!$E$35</f>
        <v>#VALUE!</v>
      </c>
      <c r="H50" s="165"/>
      <c r="I50" s="151" t="s">
        <v>767</v>
      </c>
    </row>
    <row r="51" spans="1:9" ht="12.75" customHeight="1" x14ac:dyDescent="0.25">
      <c r="A51" s="114" t="str">
        <f>+A50</f>
        <v>1-UI</v>
      </c>
      <c r="B51" s="114" t="s">
        <v>768</v>
      </c>
      <c r="C51" s="205"/>
      <c r="D51" s="170"/>
      <c r="E51" s="166" t="e">
        <f ca="1">'1-UI'!$C$36</f>
        <v>#VALUE!</v>
      </c>
      <c r="F51" s="166" t="e">
        <f ca="1">'1-UI'!$D$36</f>
        <v>#VALUE!</v>
      </c>
      <c r="G51" s="166" t="e">
        <f ca="1">'1-UI'!$E$36</f>
        <v>#VALUE!</v>
      </c>
      <c r="H51" s="165"/>
      <c r="I51" s="151" t="s">
        <v>769</v>
      </c>
    </row>
    <row r="52" spans="1:9" ht="12.75" customHeight="1" x14ac:dyDescent="0.25">
      <c r="A52" s="114" t="str">
        <f>+A51</f>
        <v>1-UI</v>
      </c>
      <c r="B52" s="114" t="s">
        <v>770</v>
      </c>
      <c r="C52" s="205"/>
      <c r="D52" s="166" t="e">
        <f ca="1">'1-UI'!$B$38</f>
        <v>#VALUE!</v>
      </c>
      <c r="E52" s="166" t="e">
        <f ca="1">'1-UI'!$C$38</f>
        <v>#VALUE!</v>
      </c>
      <c r="F52" s="166" t="e">
        <f ca="1">'1-UI'!$D$38</f>
        <v>#VALUE!</v>
      </c>
      <c r="G52" s="166" t="e">
        <f ca="1">'1-UI'!$E$38</f>
        <v>#VALUE!</v>
      </c>
      <c r="H52" s="165"/>
      <c r="I52" s="151" t="s">
        <v>771</v>
      </c>
    </row>
    <row r="53" spans="1:9" ht="12.75" customHeight="1" thickBot="1" x14ac:dyDescent="0.3">
      <c r="A53" s="120" t="str">
        <f>+A51</f>
        <v>1-UI</v>
      </c>
      <c r="B53" s="142" t="s">
        <v>1528</v>
      </c>
      <c r="C53" s="203"/>
      <c r="D53" s="173" t="e">
        <f ca="1">'1-UI'!$B$42</f>
        <v>#VALUE!</v>
      </c>
      <c r="E53" s="120" t="e">
        <f ca="1">'1-UI'!$C$42</f>
        <v>#VALUE!</v>
      </c>
      <c r="F53" s="120" t="e">
        <f ca="1">'1-UI'!$D$42</f>
        <v>#VALUE!</v>
      </c>
      <c r="G53" s="120" t="e">
        <f ca="1">'1-UI'!$E$42</f>
        <v>#VALUE!</v>
      </c>
      <c r="H53" s="146"/>
      <c r="I53" s="147" t="s">
        <v>1527</v>
      </c>
    </row>
    <row r="54" spans="1:9" ht="12.75" customHeight="1" thickTop="1" x14ac:dyDescent="0.25">
      <c r="A54" s="119" t="s">
        <v>1198</v>
      </c>
      <c r="B54" s="119" t="s">
        <v>75</v>
      </c>
      <c r="C54" s="205"/>
      <c r="D54" s="211">
        <f>'1-AST'!$B$12</f>
        <v>0</v>
      </c>
      <c r="E54" s="213"/>
      <c r="F54" s="214"/>
      <c r="G54" s="215"/>
      <c r="H54" s="165"/>
      <c r="I54" s="151" t="str">
        <f>+I42</f>
        <v xml:space="preserve">Total Personal Service Cost </v>
      </c>
    </row>
    <row r="55" spans="1:9" ht="12.75" customHeight="1" x14ac:dyDescent="0.25">
      <c r="A55" s="114" t="str">
        <f>+A54</f>
        <v>1-AST</v>
      </c>
      <c r="B55" s="114" t="s">
        <v>77</v>
      </c>
      <c r="C55" s="205"/>
      <c r="D55" s="166" t="e">
        <f ca="1">'1-AST'!$B$14</f>
        <v>#VALUE!</v>
      </c>
      <c r="E55" s="213"/>
      <c r="F55" s="216"/>
      <c r="G55" s="217"/>
      <c r="H55" s="165"/>
      <c r="I55" s="151" t="str">
        <f>+I43</f>
        <v xml:space="preserve">Total Positions Paid </v>
      </c>
    </row>
    <row r="56" spans="1:9" ht="12.75" customHeight="1" x14ac:dyDescent="0.25">
      <c r="A56" s="114" t="str">
        <f>+A55</f>
        <v>1-AST</v>
      </c>
      <c r="B56" s="114" t="s">
        <v>79</v>
      </c>
      <c r="C56" s="205"/>
      <c r="D56" s="218"/>
      <c r="E56" s="212">
        <f>'1-AST'!$C$19</f>
        <v>0</v>
      </c>
      <c r="F56" s="212">
        <f>'1-AST'!$D$19</f>
        <v>0</v>
      </c>
      <c r="G56" s="212">
        <f>'1-AST'!$E$19</f>
        <v>0</v>
      </c>
      <c r="H56" s="165"/>
      <c r="I56" s="151" t="str">
        <f>+I44</f>
        <v>1st PS Increase Per Position</v>
      </c>
    </row>
    <row r="57" spans="1:9" ht="12.75" customHeight="1" x14ac:dyDescent="0.25">
      <c r="A57" s="114" t="str">
        <f>+A56</f>
        <v>1-AST</v>
      </c>
      <c r="B57" s="114" t="s">
        <v>756</v>
      </c>
      <c r="C57" s="205"/>
      <c r="D57" s="213"/>
      <c r="E57" s="212">
        <f>'1-AST'!$C$20</f>
        <v>0</v>
      </c>
      <c r="F57" s="212">
        <f>'1-AST'!$D$20</f>
        <v>0</v>
      </c>
      <c r="G57" s="212">
        <f>'1-AST'!$E$20</f>
        <v>0</v>
      </c>
      <c r="H57" s="165"/>
      <c r="I57" s="151" t="str">
        <f>+I45</f>
        <v>2nd PS Increase Per Position</v>
      </c>
    </row>
    <row r="58" spans="1:9" ht="12.75" customHeight="1" x14ac:dyDescent="0.25">
      <c r="A58" s="114" t="str">
        <f>+A57</f>
        <v>1-AST</v>
      </c>
      <c r="B58" s="114" t="s">
        <v>758</v>
      </c>
      <c r="C58" s="205"/>
      <c r="D58" s="219"/>
      <c r="E58" s="212">
        <f>'1-AST'!$C$21</f>
        <v>0</v>
      </c>
      <c r="F58" s="212">
        <f>'1-AST'!$D$21</f>
        <v>0</v>
      </c>
      <c r="G58" s="212">
        <f>'1-AST'!$E$21</f>
        <v>0</v>
      </c>
      <c r="H58" s="165"/>
      <c r="I58" s="151" t="str">
        <f>+I46</f>
        <v>3rd PS Increase Per Position</v>
      </c>
    </row>
    <row r="59" spans="1:9" ht="12.75" customHeight="1" x14ac:dyDescent="0.25">
      <c r="A59" s="114" t="str">
        <f>+A57</f>
        <v>1-AST</v>
      </c>
      <c r="B59" s="114" t="s">
        <v>760</v>
      </c>
      <c r="C59" s="205"/>
      <c r="D59" s="212" t="e">
        <f ca="1">'1-AST'!$B$23</f>
        <v>#VALUE!</v>
      </c>
      <c r="E59" s="212" t="e">
        <f ca="1">'1-AST'!$C$23</f>
        <v>#VALUE!</v>
      </c>
      <c r="F59" s="212" t="e">
        <f ca="1">'1-AST'!$D$23</f>
        <v>#VALUE!</v>
      </c>
      <c r="G59" s="212" t="e">
        <f ca="1">'1-AST'!$E$23</f>
        <v>#VALUE!</v>
      </c>
      <c r="H59" s="165"/>
      <c r="I59" s="151" t="s">
        <v>761</v>
      </c>
    </row>
    <row r="60" spans="1:9" ht="12.75" customHeight="1" x14ac:dyDescent="0.25">
      <c r="A60" s="114" t="str">
        <f>+A59</f>
        <v>1-AST</v>
      </c>
      <c r="B60" s="114" t="s">
        <v>762</v>
      </c>
      <c r="C60" s="205"/>
      <c r="D60" s="166">
        <f>'1-AST'!$B$27</f>
        <v>0</v>
      </c>
      <c r="E60" s="220"/>
      <c r="F60" s="220"/>
      <c r="G60" s="221"/>
      <c r="H60" s="165"/>
      <c r="I60" s="151" t="str">
        <f>+I48</f>
        <v xml:space="preserve">Total Personnel Benefits Cost </v>
      </c>
    </row>
    <row r="61" spans="1:9" ht="12.75" customHeight="1" x14ac:dyDescent="0.25">
      <c r="A61" s="114" t="str">
        <f>+A60</f>
        <v>1-AST</v>
      </c>
      <c r="B61" s="114" t="s">
        <v>764</v>
      </c>
      <c r="C61" s="205"/>
      <c r="D61" s="218"/>
      <c r="E61" s="212">
        <f>'1-AST'!$C$34</f>
        <v>0</v>
      </c>
      <c r="F61" s="212">
        <f>'1-AST'!$D$34</f>
        <v>0</v>
      </c>
      <c r="G61" s="212">
        <f>'1-AST'!$E$34</f>
        <v>0</v>
      </c>
      <c r="H61" s="165"/>
      <c r="I61" s="151" t="str">
        <f>+I49</f>
        <v xml:space="preserve">1st PB Increase Per Position </v>
      </c>
    </row>
    <row r="62" spans="1:9" ht="12.75" customHeight="1" x14ac:dyDescent="0.25">
      <c r="A62" s="114" t="str">
        <f>+A61</f>
        <v>1-AST</v>
      </c>
      <c r="B62" s="114" t="s">
        <v>766</v>
      </c>
      <c r="C62" s="205"/>
      <c r="D62" s="213"/>
      <c r="E62" s="212">
        <f>'1-AST'!$C$35</f>
        <v>0</v>
      </c>
      <c r="F62" s="212">
        <f>'1-AST'!$D$35</f>
        <v>0</v>
      </c>
      <c r="G62" s="212">
        <f>'1-AST'!$E$35</f>
        <v>0</v>
      </c>
      <c r="H62" s="165"/>
      <c r="I62" s="151" t="str">
        <f>+I50</f>
        <v>2nd PB Increase Per Position</v>
      </c>
    </row>
    <row r="63" spans="1:9" ht="12.75" customHeight="1" x14ac:dyDescent="0.25">
      <c r="A63" s="114" t="str">
        <f>+A62</f>
        <v>1-AST</v>
      </c>
      <c r="B63" s="114" t="s">
        <v>768</v>
      </c>
      <c r="C63" s="205"/>
      <c r="D63" s="219"/>
      <c r="E63" s="212">
        <f>'1-AST'!$C$36</f>
        <v>0</v>
      </c>
      <c r="F63" s="212">
        <f>'1-AST'!$D$36</f>
        <v>0</v>
      </c>
      <c r="G63" s="212">
        <f>'1-AST'!$E$36</f>
        <v>0</v>
      </c>
      <c r="H63" s="165"/>
      <c r="I63" s="151" t="str">
        <f>+I51</f>
        <v>3rd PB Increase Per Position</v>
      </c>
    </row>
    <row r="64" spans="1:9" ht="12.75" customHeight="1" x14ac:dyDescent="0.25">
      <c r="A64" s="114" t="str">
        <f>+A63</f>
        <v>1-AST</v>
      </c>
      <c r="B64" s="114" t="s">
        <v>770</v>
      </c>
      <c r="C64" s="205"/>
      <c r="D64" s="212" t="e">
        <f ca="1">'1-AST'!$B$38</f>
        <v>#VALUE!</v>
      </c>
      <c r="E64" s="212" t="e">
        <f ca="1">'1-AST'!$C$38</f>
        <v>#VALUE!</v>
      </c>
      <c r="F64" s="212" t="e">
        <f ca="1">'1-AST'!$D$38</f>
        <v>#VALUE!</v>
      </c>
      <c r="G64" s="212" t="e">
        <f ca="1">'1-AST'!$E$38</f>
        <v>#VALUE!</v>
      </c>
      <c r="H64" s="165"/>
      <c r="I64" s="151" t="s">
        <v>771</v>
      </c>
    </row>
    <row r="65" spans="1:9" ht="12.75" customHeight="1" thickBot="1" x14ac:dyDescent="0.3">
      <c r="A65" s="120" t="str">
        <f>+A63</f>
        <v>1-AST</v>
      </c>
      <c r="B65" s="142" t="s">
        <v>1528</v>
      </c>
      <c r="C65" s="203"/>
      <c r="D65" s="222" t="e">
        <f ca="1">'1-AST'!$B$42</f>
        <v>#VALUE!</v>
      </c>
      <c r="E65" s="223" t="e">
        <f ca="1">'1-AST'!$C$42</f>
        <v>#VALUE!</v>
      </c>
      <c r="F65" s="223" t="e">
        <f ca="1">'1-AST'!$D$42</f>
        <v>#VALUE!</v>
      </c>
      <c r="G65" s="223" t="e">
        <f ca="1">'1-AST'!$E$42</f>
        <v>#VALUE!</v>
      </c>
      <c r="H65" s="146"/>
      <c r="I65" s="147" t="str">
        <f t="shared" ref="I65:I70" si="1">+I53</f>
        <v xml:space="preserve">PS/PB Cost Per Position </v>
      </c>
    </row>
    <row r="66" spans="1:9" ht="12.75" customHeight="1" thickTop="1" x14ac:dyDescent="0.25">
      <c r="A66" s="119" t="s">
        <v>1199</v>
      </c>
      <c r="B66" s="119" t="s">
        <v>75</v>
      </c>
      <c r="C66" s="205"/>
      <c r="D66" s="211">
        <f>'1-IC'!$B$12</f>
        <v>0</v>
      </c>
      <c r="E66" s="213"/>
      <c r="F66" s="214"/>
      <c r="G66" s="215"/>
      <c r="H66" s="165"/>
      <c r="I66" s="151" t="str">
        <f t="shared" si="1"/>
        <v xml:space="preserve">Total Personal Service Cost </v>
      </c>
    </row>
    <row r="67" spans="1:9" ht="12.75" customHeight="1" x14ac:dyDescent="0.25">
      <c r="A67" s="114" t="str">
        <f>+A66</f>
        <v>1-IC</v>
      </c>
      <c r="B67" s="114" t="s">
        <v>77</v>
      </c>
      <c r="C67" s="205"/>
      <c r="D67" s="166" t="e">
        <f ca="1">'1-IC'!$B$14</f>
        <v>#VALUE!</v>
      </c>
      <c r="E67" s="213"/>
      <c r="F67" s="216"/>
      <c r="G67" s="217"/>
      <c r="H67" s="165"/>
      <c r="I67" s="151" t="str">
        <f t="shared" si="1"/>
        <v xml:space="preserve">Total Positions Paid </v>
      </c>
    </row>
    <row r="68" spans="1:9" ht="12.75" customHeight="1" x14ac:dyDescent="0.25">
      <c r="A68" s="114" t="str">
        <f>+A67</f>
        <v>1-IC</v>
      </c>
      <c r="B68" s="114" t="s">
        <v>79</v>
      </c>
      <c r="C68" s="205"/>
      <c r="D68" s="218"/>
      <c r="E68" s="212">
        <f>'1-IC'!$C$19</f>
        <v>0</v>
      </c>
      <c r="F68" s="212">
        <f>'1-IC'!$D$19</f>
        <v>0</v>
      </c>
      <c r="G68" s="212">
        <f>'1-IC'!$E$19</f>
        <v>0</v>
      </c>
      <c r="H68" s="165"/>
      <c r="I68" s="151" t="str">
        <f t="shared" si="1"/>
        <v>1st PS Increase Per Position</v>
      </c>
    </row>
    <row r="69" spans="1:9" ht="12.75" customHeight="1" x14ac:dyDescent="0.25">
      <c r="A69" s="114" t="str">
        <f>+A68</f>
        <v>1-IC</v>
      </c>
      <c r="B69" s="114" t="s">
        <v>756</v>
      </c>
      <c r="C69" s="205"/>
      <c r="D69" s="213"/>
      <c r="E69" s="212">
        <f>'1-IC'!$C$20</f>
        <v>0</v>
      </c>
      <c r="F69" s="212">
        <f>'1-IC'!$D$20</f>
        <v>0</v>
      </c>
      <c r="G69" s="212">
        <f>'1-IC'!$E$20</f>
        <v>0</v>
      </c>
      <c r="H69" s="165"/>
      <c r="I69" s="151" t="str">
        <f t="shared" si="1"/>
        <v>2nd PS Increase Per Position</v>
      </c>
    </row>
    <row r="70" spans="1:9" ht="12.75" customHeight="1" x14ac:dyDescent="0.25">
      <c r="A70" s="114" t="str">
        <f>+A69</f>
        <v>1-IC</v>
      </c>
      <c r="B70" s="114" t="s">
        <v>758</v>
      </c>
      <c r="C70" s="205"/>
      <c r="D70" s="219"/>
      <c r="E70" s="212">
        <f>'1-IC'!$C$21</f>
        <v>0</v>
      </c>
      <c r="F70" s="212">
        <f>'1-IC'!$D$21</f>
        <v>0</v>
      </c>
      <c r="G70" s="212">
        <f>'1-IC'!$E$21</f>
        <v>0</v>
      </c>
      <c r="H70" s="165"/>
      <c r="I70" s="151" t="str">
        <f t="shared" si="1"/>
        <v>3rd PS Increase Per Position</v>
      </c>
    </row>
    <row r="71" spans="1:9" ht="12.75" customHeight="1" x14ac:dyDescent="0.25">
      <c r="A71" s="114" t="str">
        <f>+A70</f>
        <v>1-IC</v>
      </c>
      <c r="B71" s="114" t="s">
        <v>760</v>
      </c>
      <c r="C71" s="205"/>
      <c r="D71" s="212" t="e">
        <f ca="1">'1-IC'!$B$23</f>
        <v>#VALUE!</v>
      </c>
      <c r="E71" s="212" t="e">
        <f ca="1">'1-IC'!$C$23</f>
        <v>#VALUE!</v>
      </c>
      <c r="F71" s="212" t="e">
        <f ca="1">'1-IC'!$D$23</f>
        <v>#VALUE!</v>
      </c>
      <c r="G71" s="212" t="e">
        <f ca="1">'1-IC'!$E$23</f>
        <v>#VALUE!</v>
      </c>
      <c r="H71" s="165"/>
      <c r="I71" s="151" t="s">
        <v>761</v>
      </c>
    </row>
    <row r="72" spans="1:9" ht="12.75" customHeight="1" x14ac:dyDescent="0.25">
      <c r="A72" s="114" t="str">
        <f>+A70</f>
        <v>1-IC</v>
      </c>
      <c r="B72" s="114" t="s">
        <v>762</v>
      </c>
      <c r="C72" s="205"/>
      <c r="D72" s="166">
        <f>'1-IC'!$B$27</f>
        <v>0</v>
      </c>
      <c r="E72" s="220"/>
      <c r="F72" s="220"/>
      <c r="G72" s="221"/>
      <c r="H72" s="165"/>
      <c r="I72" s="151" t="str">
        <f>+I60</f>
        <v xml:space="preserve">Total Personnel Benefits Cost </v>
      </c>
    </row>
    <row r="73" spans="1:9" ht="12.75" customHeight="1" x14ac:dyDescent="0.25">
      <c r="A73" s="114" t="str">
        <f>+A72</f>
        <v>1-IC</v>
      </c>
      <c r="B73" s="114" t="s">
        <v>764</v>
      </c>
      <c r="C73" s="205"/>
      <c r="D73" s="218"/>
      <c r="E73" s="212">
        <f>'1-IC'!$C$34</f>
        <v>0</v>
      </c>
      <c r="F73" s="212">
        <f>'1-IC'!$D$34</f>
        <v>0</v>
      </c>
      <c r="G73" s="212">
        <f>'1-IC'!$E$34</f>
        <v>0</v>
      </c>
      <c r="H73" s="165"/>
      <c r="I73" s="151" t="str">
        <f>+I61</f>
        <v xml:space="preserve">1st PB Increase Per Position </v>
      </c>
    </row>
    <row r="74" spans="1:9" ht="12.75" customHeight="1" x14ac:dyDescent="0.25">
      <c r="A74" s="114" t="str">
        <f>+A73</f>
        <v>1-IC</v>
      </c>
      <c r="B74" s="114" t="s">
        <v>766</v>
      </c>
      <c r="C74" s="205"/>
      <c r="D74" s="213"/>
      <c r="E74" s="212">
        <f>'1-IC'!$C$35</f>
        <v>0</v>
      </c>
      <c r="F74" s="212">
        <f>'1-IC'!$D$35</f>
        <v>0</v>
      </c>
      <c r="G74" s="212">
        <f>'1-IC'!$E$35</f>
        <v>0</v>
      </c>
      <c r="H74" s="165"/>
      <c r="I74" s="151" t="str">
        <f>+I62</f>
        <v>2nd PB Increase Per Position</v>
      </c>
    </row>
    <row r="75" spans="1:9" ht="12.75" customHeight="1" x14ac:dyDescent="0.25">
      <c r="A75" s="114" t="str">
        <f>+A74</f>
        <v>1-IC</v>
      </c>
      <c r="B75" s="114" t="s">
        <v>768</v>
      </c>
      <c r="C75" s="205"/>
      <c r="D75" s="219"/>
      <c r="E75" s="212">
        <f>'1-IC'!$C$36</f>
        <v>0</v>
      </c>
      <c r="F75" s="212">
        <f>'1-IC'!$D$36</f>
        <v>0</v>
      </c>
      <c r="G75" s="212">
        <f>'1-IC'!$E$36</f>
        <v>0</v>
      </c>
      <c r="H75" s="165"/>
      <c r="I75" s="151" t="str">
        <f>+I63</f>
        <v>3rd PB Increase Per Position</v>
      </c>
    </row>
    <row r="76" spans="1:9" ht="12.75" customHeight="1" x14ac:dyDescent="0.25">
      <c r="A76" s="114" t="str">
        <f>+A75</f>
        <v>1-IC</v>
      </c>
      <c r="B76" s="114" t="s">
        <v>770</v>
      </c>
      <c r="C76" s="205"/>
      <c r="D76" s="212" t="e">
        <f ca="1">'1-IC'!$B$38</f>
        <v>#VALUE!</v>
      </c>
      <c r="E76" s="212" t="e">
        <f ca="1">'1-IC'!$C$38</f>
        <v>#VALUE!</v>
      </c>
      <c r="F76" s="212" t="e">
        <f ca="1">'1-IC'!$D$38</f>
        <v>#VALUE!</v>
      </c>
      <c r="G76" s="212" t="e">
        <f ca="1">'1-IC'!$E$38</f>
        <v>#VALUE!</v>
      </c>
      <c r="H76" s="165"/>
      <c r="I76" s="151" t="s">
        <v>771</v>
      </c>
    </row>
    <row r="77" spans="1:9" ht="12.75" customHeight="1" thickBot="1" x14ac:dyDescent="0.3">
      <c r="A77" s="120" t="str">
        <f>+A75</f>
        <v>1-IC</v>
      </c>
      <c r="B77" s="142" t="s">
        <v>1528</v>
      </c>
      <c r="C77" s="203"/>
      <c r="D77" s="222" t="e">
        <f ca="1">'1-IC'!$B$42</f>
        <v>#VALUE!</v>
      </c>
      <c r="E77" s="223" t="e">
        <f ca="1">'1-IC'!$C$42</f>
        <v>#VALUE!</v>
      </c>
      <c r="F77" s="223" t="e">
        <f ca="1">'1-IC'!$D$42</f>
        <v>#VALUE!</v>
      </c>
      <c r="G77" s="223" t="e">
        <f ca="1">'1-IC'!$E$42</f>
        <v>#VALUE!</v>
      </c>
      <c r="H77" s="146"/>
      <c r="I77" s="147" t="str">
        <f t="shared" ref="I77:I82" si="2">+I65</f>
        <v xml:space="preserve">PS/PB Cost Per Position </v>
      </c>
    </row>
    <row r="78" spans="1:9" ht="12.75" customHeight="1" thickTop="1" x14ac:dyDescent="0.25">
      <c r="A78" s="114" t="s">
        <v>1200</v>
      </c>
      <c r="B78" s="114" t="s">
        <v>75</v>
      </c>
      <c r="C78" s="205"/>
      <c r="D78" s="211">
        <f>'1-WK'!$B$12</f>
        <v>0</v>
      </c>
      <c r="E78" s="213"/>
      <c r="F78" s="214"/>
      <c r="G78" s="215"/>
      <c r="H78" s="165"/>
      <c r="I78" s="151" t="str">
        <f t="shared" si="2"/>
        <v xml:space="preserve">Total Personal Service Cost </v>
      </c>
    </row>
    <row r="79" spans="1:9" ht="12.75" customHeight="1" x14ac:dyDescent="0.25">
      <c r="A79" s="114" t="str">
        <f>+A78</f>
        <v>1-WK</v>
      </c>
      <c r="B79" s="114" t="s">
        <v>77</v>
      </c>
      <c r="C79" s="205"/>
      <c r="D79" s="166" t="e">
        <f ca="1">'1-WK'!$B$14</f>
        <v>#VALUE!</v>
      </c>
      <c r="E79" s="213"/>
      <c r="F79" s="216"/>
      <c r="G79" s="217"/>
      <c r="H79" s="165"/>
      <c r="I79" s="151" t="str">
        <f t="shared" si="2"/>
        <v xml:space="preserve">Total Positions Paid </v>
      </c>
    </row>
    <row r="80" spans="1:9" ht="12.75" customHeight="1" x14ac:dyDescent="0.25">
      <c r="A80" s="114" t="str">
        <f>+A79</f>
        <v>1-WK</v>
      </c>
      <c r="B80" s="114" t="s">
        <v>79</v>
      </c>
      <c r="C80" s="205"/>
      <c r="D80" s="218"/>
      <c r="E80" s="212">
        <f>'1-WK'!$C$19</f>
        <v>0</v>
      </c>
      <c r="F80" s="212">
        <f>'1-WK'!$D$19</f>
        <v>0</v>
      </c>
      <c r="G80" s="212">
        <f>'1-WK'!$E$19</f>
        <v>0</v>
      </c>
      <c r="H80" s="165"/>
      <c r="I80" s="151" t="str">
        <f t="shared" si="2"/>
        <v>1st PS Increase Per Position</v>
      </c>
    </row>
    <row r="81" spans="1:9" ht="12.75" customHeight="1" x14ac:dyDescent="0.25">
      <c r="A81" s="114" t="str">
        <f>+A80</f>
        <v>1-WK</v>
      </c>
      <c r="B81" s="114" t="s">
        <v>756</v>
      </c>
      <c r="C81" s="205"/>
      <c r="D81" s="213"/>
      <c r="E81" s="212">
        <f>'1-WK'!$C$20</f>
        <v>0</v>
      </c>
      <c r="F81" s="212">
        <f>'1-WK'!$D$20</f>
        <v>0</v>
      </c>
      <c r="G81" s="212">
        <f>'1-WK'!$E$20</f>
        <v>0</v>
      </c>
      <c r="H81" s="165"/>
      <c r="I81" s="151" t="str">
        <f t="shared" si="2"/>
        <v>2nd PS Increase Per Position</v>
      </c>
    </row>
    <row r="82" spans="1:9" ht="12.75" customHeight="1" x14ac:dyDescent="0.25">
      <c r="A82" s="114" t="str">
        <f>+A81</f>
        <v>1-WK</v>
      </c>
      <c r="B82" s="114" t="s">
        <v>758</v>
      </c>
      <c r="C82" s="205"/>
      <c r="D82" s="219"/>
      <c r="E82" s="212">
        <f>'1-WK'!$C$21</f>
        <v>0</v>
      </c>
      <c r="F82" s="212">
        <f>'1-WK'!$D$21</f>
        <v>0</v>
      </c>
      <c r="G82" s="212">
        <f>'1-WK'!$E$21</f>
        <v>0</v>
      </c>
      <c r="H82" s="165"/>
      <c r="I82" s="151" t="str">
        <f t="shared" si="2"/>
        <v>3rd PS Increase Per Position</v>
      </c>
    </row>
    <row r="83" spans="1:9" ht="12.75" customHeight="1" x14ac:dyDescent="0.25">
      <c r="A83" s="114" t="str">
        <f>+A82</f>
        <v>1-WK</v>
      </c>
      <c r="B83" s="114" t="s">
        <v>760</v>
      </c>
      <c r="C83" s="205"/>
      <c r="D83" s="212" t="e">
        <f ca="1">'1-WK'!$B$23</f>
        <v>#VALUE!</v>
      </c>
      <c r="E83" s="212" t="e">
        <f ca="1">'1-WK'!$C$23</f>
        <v>#VALUE!</v>
      </c>
      <c r="F83" s="212" t="e">
        <f ca="1">'1-WK'!$D$23</f>
        <v>#VALUE!</v>
      </c>
      <c r="G83" s="212" t="e">
        <f ca="1">'1-WK'!$E$23</f>
        <v>#VALUE!</v>
      </c>
      <c r="H83" s="165"/>
      <c r="I83" s="151" t="s">
        <v>761</v>
      </c>
    </row>
    <row r="84" spans="1:9" ht="12.75" customHeight="1" x14ac:dyDescent="0.25">
      <c r="A84" s="114" t="str">
        <f>+A82</f>
        <v>1-WK</v>
      </c>
      <c r="B84" s="114" t="s">
        <v>762</v>
      </c>
      <c r="C84" s="205"/>
      <c r="D84" s="166">
        <f>'1-WK'!$B$27</f>
        <v>0</v>
      </c>
      <c r="E84" s="220"/>
      <c r="F84" s="220"/>
      <c r="G84" s="221"/>
      <c r="H84" s="165"/>
      <c r="I84" s="151" t="str">
        <f>+I72</f>
        <v xml:space="preserve">Total Personnel Benefits Cost </v>
      </c>
    </row>
    <row r="85" spans="1:9" ht="12.75" customHeight="1" x14ac:dyDescent="0.25">
      <c r="A85" s="114" t="str">
        <f>+A84</f>
        <v>1-WK</v>
      </c>
      <c r="B85" s="114" t="s">
        <v>764</v>
      </c>
      <c r="C85" s="205"/>
      <c r="D85" s="218"/>
      <c r="E85" s="212">
        <f>'1-WK'!$C$34</f>
        <v>0</v>
      </c>
      <c r="F85" s="212">
        <f>'1-WK'!$D$34</f>
        <v>0</v>
      </c>
      <c r="G85" s="212">
        <f>'1-WK'!$E$34</f>
        <v>0</v>
      </c>
      <c r="H85" s="165"/>
      <c r="I85" s="151" t="str">
        <f>+I73</f>
        <v xml:space="preserve">1st PB Increase Per Position </v>
      </c>
    </row>
    <row r="86" spans="1:9" ht="12.75" customHeight="1" x14ac:dyDescent="0.25">
      <c r="A86" s="114" t="str">
        <f>+A85</f>
        <v>1-WK</v>
      </c>
      <c r="B86" s="114" t="s">
        <v>766</v>
      </c>
      <c r="C86" s="205"/>
      <c r="D86" s="213"/>
      <c r="E86" s="212">
        <f>'1-WK'!$C$35</f>
        <v>0</v>
      </c>
      <c r="F86" s="212">
        <f>'1-WK'!$D$35</f>
        <v>0</v>
      </c>
      <c r="G86" s="212">
        <f>'1-WK'!$E$35</f>
        <v>0</v>
      </c>
      <c r="H86" s="165"/>
      <c r="I86" s="151" t="str">
        <f>+I74</f>
        <v>2nd PB Increase Per Position</v>
      </c>
    </row>
    <row r="87" spans="1:9" ht="12.75" customHeight="1" x14ac:dyDescent="0.25">
      <c r="A87" s="114" t="str">
        <f>+A86</f>
        <v>1-WK</v>
      </c>
      <c r="B87" s="114" t="s">
        <v>768</v>
      </c>
      <c r="C87" s="205"/>
      <c r="D87" s="219"/>
      <c r="E87" s="212">
        <f>'1-WK'!$C$36</f>
        <v>0</v>
      </c>
      <c r="F87" s="212">
        <f>'1-WK'!$D$36</f>
        <v>0</v>
      </c>
      <c r="G87" s="212">
        <f>'1-WK'!$E$36</f>
        <v>0</v>
      </c>
      <c r="H87" s="165"/>
      <c r="I87" s="151" t="str">
        <f>+I75</f>
        <v>3rd PB Increase Per Position</v>
      </c>
    </row>
    <row r="88" spans="1:9" ht="12.75" customHeight="1" x14ac:dyDescent="0.25">
      <c r="A88" s="114" t="str">
        <f>+A87</f>
        <v>1-WK</v>
      </c>
      <c r="B88" s="114" t="s">
        <v>770</v>
      </c>
      <c r="C88" s="205"/>
      <c r="D88" s="212" t="e">
        <f ca="1">'1-WK'!$B$38</f>
        <v>#VALUE!</v>
      </c>
      <c r="E88" s="212" t="e">
        <f ca="1">'1-WK'!$C$38</f>
        <v>#VALUE!</v>
      </c>
      <c r="F88" s="212" t="e">
        <f ca="1">'1-WK'!$D$38</f>
        <v>#VALUE!</v>
      </c>
      <c r="G88" s="212" t="e">
        <f ca="1">'1-WK'!$E$38</f>
        <v>#VALUE!</v>
      </c>
      <c r="H88" s="165"/>
      <c r="I88" s="151" t="s">
        <v>771</v>
      </c>
    </row>
    <row r="89" spans="1:9" ht="12.75" customHeight="1" thickBot="1" x14ac:dyDescent="0.3">
      <c r="A89" s="120" t="str">
        <f>+A87</f>
        <v>1-WK</v>
      </c>
      <c r="B89" s="142" t="s">
        <v>1528</v>
      </c>
      <c r="C89" s="203"/>
      <c r="D89" s="222" t="e">
        <f ca="1">'1-WK'!$B$42</f>
        <v>#VALUE!</v>
      </c>
      <c r="E89" s="223" t="e">
        <f ca="1">'1-WK'!$C$42</f>
        <v>#VALUE!</v>
      </c>
      <c r="F89" s="223" t="e">
        <f ca="1">'1-WK'!$D$42</f>
        <v>#VALUE!</v>
      </c>
      <c r="G89" s="223" t="e">
        <f ca="1">'1-WK'!$E$42</f>
        <v>#VALUE!</v>
      </c>
      <c r="H89" s="146"/>
      <c r="I89" s="147" t="str">
        <f t="shared" ref="I89:I94" si="3">+I77</f>
        <v xml:space="preserve">PS/PB Cost Per Position </v>
      </c>
    </row>
    <row r="90" spans="1:9" ht="12.75" customHeight="1" thickTop="1" x14ac:dyDescent="0.25">
      <c r="A90" s="114" t="s">
        <v>1201</v>
      </c>
      <c r="B90" s="114" t="s">
        <v>75</v>
      </c>
      <c r="C90" s="205"/>
      <c r="D90" s="211">
        <f>'1-NMD'!$B$12</f>
        <v>0</v>
      </c>
      <c r="E90" s="213"/>
      <c r="F90" s="214"/>
      <c r="G90" s="215"/>
      <c r="H90" s="165"/>
      <c r="I90" s="151" t="str">
        <f t="shared" si="3"/>
        <v xml:space="preserve">Total Personal Service Cost </v>
      </c>
    </row>
    <row r="91" spans="1:9" ht="12.75" customHeight="1" x14ac:dyDescent="0.25">
      <c r="A91" s="114" t="str">
        <f>+A90</f>
        <v>1-NMD</v>
      </c>
      <c r="B91" s="114" t="s">
        <v>77</v>
      </c>
      <c r="C91" s="205"/>
      <c r="D91" s="166" t="e">
        <f ca="1">'1-NMD'!$B$14</f>
        <v>#VALUE!</v>
      </c>
      <c r="E91" s="213"/>
      <c r="F91" s="216"/>
      <c r="G91" s="217"/>
      <c r="H91" s="165"/>
      <c r="I91" s="151" t="str">
        <f t="shared" si="3"/>
        <v xml:space="preserve">Total Positions Paid </v>
      </c>
    </row>
    <row r="92" spans="1:9" ht="12.75" customHeight="1" x14ac:dyDescent="0.25">
      <c r="A92" s="114" t="str">
        <f>+A91</f>
        <v>1-NMD</v>
      </c>
      <c r="B92" s="114" t="s">
        <v>79</v>
      </c>
      <c r="C92" s="205"/>
      <c r="D92" s="218"/>
      <c r="E92" s="212">
        <f>'1-NMD'!$C$19</f>
        <v>0</v>
      </c>
      <c r="F92" s="212">
        <f>'1-NMD'!$D$19</f>
        <v>0</v>
      </c>
      <c r="G92" s="212">
        <f>'1-NMD'!$E$19</f>
        <v>0</v>
      </c>
      <c r="H92" s="165"/>
      <c r="I92" s="151" t="str">
        <f t="shared" si="3"/>
        <v>1st PS Increase Per Position</v>
      </c>
    </row>
    <row r="93" spans="1:9" ht="12.75" customHeight="1" x14ac:dyDescent="0.25">
      <c r="A93" s="114" t="str">
        <f>+A92</f>
        <v>1-NMD</v>
      </c>
      <c r="B93" s="114" t="s">
        <v>756</v>
      </c>
      <c r="C93" s="205"/>
      <c r="D93" s="213"/>
      <c r="E93" s="212">
        <f>'1-NMD'!$C$20</f>
        <v>0</v>
      </c>
      <c r="F93" s="212">
        <f>'1-NMD'!$D$20</f>
        <v>0</v>
      </c>
      <c r="G93" s="212">
        <f>'1-NMD'!$E$20</f>
        <v>0</v>
      </c>
      <c r="H93" s="165"/>
      <c r="I93" s="151" t="str">
        <f t="shared" si="3"/>
        <v>2nd PS Increase Per Position</v>
      </c>
    </row>
    <row r="94" spans="1:9" ht="12.75" customHeight="1" x14ac:dyDescent="0.25">
      <c r="A94" s="114" t="str">
        <f>+A93</f>
        <v>1-NMD</v>
      </c>
      <c r="B94" s="114" t="s">
        <v>758</v>
      </c>
      <c r="C94" s="205"/>
      <c r="D94" s="219"/>
      <c r="E94" s="212">
        <f>'1-NMD'!$C$21</f>
        <v>0</v>
      </c>
      <c r="F94" s="212">
        <f>'1-NMD'!$D$21</f>
        <v>0</v>
      </c>
      <c r="G94" s="212">
        <f>'1-NMD'!$E$21</f>
        <v>0</v>
      </c>
      <c r="H94" s="165"/>
      <c r="I94" s="151" t="str">
        <f t="shared" si="3"/>
        <v>3rd PS Increase Per Position</v>
      </c>
    </row>
    <row r="95" spans="1:9" ht="12.75" customHeight="1" x14ac:dyDescent="0.25">
      <c r="A95" s="114" t="str">
        <f>+A94</f>
        <v>1-NMD</v>
      </c>
      <c r="B95" s="114" t="s">
        <v>760</v>
      </c>
      <c r="C95" s="205"/>
      <c r="D95" s="212" t="e">
        <f ca="1">'1-NMD'!$B$23</f>
        <v>#VALUE!</v>
      </c>
      <c r="E95" s="212" t="e">
        <f ca="1">'1-NMD'!$C$23</f>
        <v>#VALUE!</v>
      </c>
      <c r="F95" s="212" t="e">
        <f ca="1">'1-NMD'!$D$23</f>
        <v>#VALUE!</v>
      </c>
      <c r="G95" s="212" t="e">
        <f ca="1">'1-NMD'!$E$23</f>
        <v>#VALUE!</v>
      </c>
      <c r="H95" s="165"/>
      <c r="I95" s="151" t="s">
        <v>761</v>
      </c>
    </row>
    <row r="96" spans="1:9" ht="12.75" customHeight="1" x14ac:dyDescent="0.25">
      <c r="A96" s="114" t="str">
        <f>+A94</f>
        <v>1-NMD</v>
      </c>
      <c r="B96" s="114" t="s">
        <v>762</v>
      </c>
      <c r="C96" s="205"/>
      <c r="D96" s="166">
        <f>'1-NMD'!$B$27</f>
        <v>0</v>
      </c>
      <c r="E96" s="220"/>
      <c r="F96" s="220"/>
      <c r="G96" s="221"/>
      <c r="H96" s="165"/>
      <c r="I96" s="151" t="str">
        <f>+I84</f>
        <v xml:space="preserve">Total Personnel Benefits Cost </v>
      </c>
    </row>
    <row r="97" spans="1:9" ht="12.75" customHeight="1" x14ac:dyDescent="0.25">
      <c r="A97" s="114" t="str">
        <f>+A96</f>
        <v>1-NMD</v>
      </c>
      <c r="B97" s="114" t="s">
        <v>764</v>
      </c>
      <c r="C97" s="205"/>
      <c r="D97" s="218"/>
      <c r="E97" s="212">
        <f>'1-NMD'!$C$34</f>
        <v>0</v>
      </c>
      <c r="F97" s="212">
        <f>'1-NMD'!$D$34</f>
        <v>0</v>
      </c>
      <c r="G97" s="212">
        <f>'1-NMD'!$E$34</f>
        <v>0</v>
      </c>
      <c r="H97" s="165"/>
      <c r="I97" s="151" t="str">
        <f>+I85</f>
        <v xml:space="preserve">1st PB Increase Per Position </v>
      </c>
    </row>
    <row r="98" spans="1:9" ht="12.75" customHeight="1" x14ac:dyDescent="0.25">
      <c r="A98" s="114" t="str">
        <f>+A97</f>
        <v>1-NMD</v>
      </c>
      <c r="B98" s="114" t="s">
        <v>766</v>
      </c>
      <c r="C98" s="205"/>
      <c r="D98" s="213"/>
      <c r="E98" s="212">
        <f>'1-NMD'!$C$35</f>
        <v>0</v>
      </c>
      <c r="F98" s="212">
        <f>'1-NMD'!$D$35</f>
        <v>0</v>
      </c>
      <c r="G98" s="212">
        <f>'1-NMD'!$E$35</f>
        <v>0</v>
      </c>
      <c r="H98" s="165"/>
      <c r="I98" s="151" t="str">
        <f>+I86</f>
        <v>2nd PB Increase Per Position</v>
      </c>
    </row>
    <row r="99" spans="1:9" ht="12.75" customHeight="1" x14ac:dyDescent="0.25">
      <c r="A99" s="114" t="str">
        <f>+A98</f>
        <v>1-NMD</v>
      </c>
      <c r="B99" s="114" t="s">
        <v>768</v>
      </c>
      <c r="C99" s="205"/>
      <c r="D99" s="219"/>
      <c r="E99" s="212">
        <f>'1-NMD'!$C$36</f>
        <v>0</v>
      </c>
      <c r="F99" s="212">
        <f>'1-NMD'!$D$36</f>
        <v>0</v>
      </c>
      <c r="G99" s="212">
        <f>'1-NMD'!$E$36</f>
        <v>0</v>
      </c>
      <c r="H99" s="165"/>
      <c r="I99" s="151" t="str">
        <f>+I87</f>
        <v>3rd PB Increase Per Position</v>
      </c>
    </row>
    <row r="100" spans="1:9" ht="12.75" customHeight="1" x14ac:dyDescent="0.25">
      <c r="A100" s="114" t="str">
        <f>+A99</f>
        <v>1-NMD</v>
      </c>
      <c r="B100" s="114" t="s">
        <v>770</v>
      </c>
      <c r="C100" s="205"/>
      <c r="D100" s="212" t="e">
        <f ca="1">'1-NMD'!$B$38</f>
        <v>#VALUE!</v>
      </c>
      <c r="E100" s="212" t="e">
        <f ca="1">'1-NMD'!$C$38</f>
        <v>#VALUE!</v>
      </c>
      <c r="F100" s="212" t="e">
        <f ca="1">'1-NMD'!$D$38</f>
        <v>#VALUE!</v>
      </c>
      <c r="G100" s="212" t="e">
        <f ca="1">'1-NMD'!$E$38</f>
        <v>#VALUE!</v>
      </c>
      <c r="H100" s="165"/>
      <c r="I100" s="151" t="s">
        <v>771</v>
      </c>
    </row>
    <row r="101" spans="1:9" ht="12.75" customHeight="1" thickBot="1" x14ac:dyDescent="0.3">
      <c r="A101" s="120" t="str">
        <f>+A99</f>
        <v>1-NMD</v>
      </c>
      <c r="B101" s="142" t="s">
        <v>1528</v>
      </c>
      <c r="C101" s="203"/>
      <c r="D101" s="222" t="e">
        <f ca="1">'1-NMD'!$B$42</f>
        <v>#VALUE!</v>
      </c>
      <c r="E101" s="223" t="e">
        <f ca="1">'1-NMD'!$C$42</f>
        <v>#VALUE!</v>
      </c>
      <c r="F101" s="223" t="e">
        <f ca="1">'1-NMD'!$D$42</f>
        <v>#VALUE!</v>
      </c>
      <c r="G101" s="223" t="e">
        <f ca="1">'1-NMD'!$E$42</f>
        <v>#VALUE!</v>
      </c>
      <c r="H101" s="146"/>
      <c r="I101" s="147" t="str">
        <f t="shared" ref="I101:I106" si="4">+I89</f>
        <v xml:space="preserve">PS/PB Cost Per Position </v>
      </c>
    </row>
    <row r="102" spans="1:9" ht="12.75" customHeight="1" thickTop="1" x14ac:dyDescent="0.25">
      <c r="A102" s="114" t="s">
        <v>1202</v>
      </c>
      <c r="B102" s="114" t="s">
        <v>75</v>
      </c>
      <c r="C102" s="205"/>
      <c r="D102" s="211">
        <f>'1-APP'!$B$12</f>
        <v>0</v>
      </c>
      <c r="E102" s="213"/>
      <c r="F102" s="214"/>
      <c r="G102" s="215"/>
      <c r="H102" s="165"/>
      <c r="I102" s="151" t="str">
        <f t="shared" si="4"/>
        <v xml:space="preserve">Total Personal Service Cost </v>
      </c>
    </row>
    <row r="103" spans="1:9" ht="12.75" customHeight="1" x14ac:dyDescent="0.25">
      <c r="A103" s="114" t="str">
        <f>+A102</f>
        <v>1-APP</v>
      </c>
      <c r="B103" s="114" t="s">
        <v>77</v>
      </c>
      <c r="C103" s="205"/>
      <c r="D103" s="166" t="e">
        <f ca="1">'1-APP'!$B$14</f>
        <v>#VALUE!</v>
      </c>
      <c r="E103" s="213"/>
      <c r="F103" s="216"/>
      <c r="G103" s="217"/>
      <c r="H103" s="165"/>
      <c r="I103" s="151" t="str">
        <f t="shared" si="4"/>
        <v xml:space="preserve">Total Positions Paid </v>
      </c>
    </row>
    <row r="104" spans="1:9" ht="12.75" customHeight="1" x14ac:dyDescent="0.25">
      <c r="A104" s="114" t="str">
        <f>+A103</f>
        <v>1-APP</v>
      </c>
      <c r="B104" s="114" t="s">
        <v>79</v>
      </c>
      <c r="C104" s="205"/>
      <c r="D104" s="218"/>
      <c r="E104" s="212">
        <f>'1-APP'!$C$19</f>
        <v>0</v>
      </c>
      <c r="F104" s="212">
        <f>'1-APP'!$D$19</f>
        <v>0</v>
      </c>
      <c r="G104" s="212">
        <f>'1-APP'!$E$19</f>
        <v>0</v>
      </c>
      <c r="H104" s="165"/>
      <c r="I104" s="151" t="str">
        <f t="shared" si="4"/>
        <v>1st PS Increase Per Position</v>
      </c>
    </row>
    <row r="105" spans="1:9" ht="12.75" customHeight="1" x14ac:dyDescent="0.25">
      <c r="A105" s="114" t="str">
        <f>+A104</f>
        <v>1-APP</v>
      </c>
      <c r="B105" s="114" t="s">
        <v>756</v>
      </c>
      <c r="C105" s="205"/>
      <c r="D105" s="213"/>
      <c r="E105" s="212">
        <f>'1-APP'!$C$20</f>
        <v>0</v>
      </c>
      <c r="F105" s="212">
        <f>'1-APP'!$D$20</f>
        <v>0</v>
      </c>
      <c r="G105" s="212">
        <f>'1-APP'!$E$20</f>
        <v>0</v>
      </c>
      <c r="H105" s="165"/>
      <c r="I105" s="151" t="str">
        <f t="shared" si="4"/>
        <v>2nd PS Increase Per Position</v>
      </c>
    </row>
    <row r="106" spans="1:9" ht="12.75" customHeight="1" x14ac:dyDescent="0.25">
      <c r="A106" s="114" t="str">
        <f>+A105</f>
        <v>1-APP</v>
      </c>
      <c r="B106" s="114" t="s">
        <v>758</v>
      </c>
      <c r="C106" s="205"/>
      <c r="D106" s="219"/>
      <c r="E106" s="212">
        <f>'1-APP'!$C$21</f>
        <v>0</v>
      </c>
      <c r="F106" s="212">
        <f>'1-APP'!$D$21</f>
        <v>0</v>
      </c>
      <c r="G106" s="212">
        <f>'1-APP'!$E$21</f>
        <v>0</v>
      </c>
      <c r="H106" s="165"/>
      <c r="I106" s="151" t="str">
        <f t="shared" si="4"/>
        <v>3rd PS Increase Per Position</v>
      </c>
    </row>
    <row r="107" spans="1:9" ht="12.75" customHeight="1" x14ac:dyDescent="0.25">
      <c r="A107" s="114" t="str">
        <f>+A106</f>
        <v>1-APP</v>
      </c>
      <c r="B107" s="114" t="s">
        <v>760</v>
      </c>
      <c r="C107" s="205"/>
      <c r="D107" s="212" t="e">
        <f ca="1">'1-APP'!$B$23</f>
        <v>#VALUE!</v>
      </c>
      <c r="E107" s="212" t="e">
        <f ca="1">'1-APP'!$C$23</f>
        <v>#VALUE!</v>
      </c>
      <c r="F107" s="212" t="e">
        <f ca="1">'1-APP'!$D$23</f>
        <v>#VALUE!</v>
      </c>
      <c r="G107" s="212" t="e">
        <f ca="1">'1-APP'!$E$23</f>
        <v>#VALUE!</v>
      </c>
      <c r="H107" s="165"/>
      <c r="I107" s="151" t="s">
        <v>761</v>
      </c>
    </row>
    <row r="108" spans="1:9" ht="12.75" customHeight="1" x14ac:dyDescent="0.25">
      <c r="A108" s="114" t="str">
        <f>+A106</f>
        <v>1-APP</v>
      </c>
      <c r="B108" s="114" t="s">
        <v>762</v>
      </c>
      <c r="C108" s="205"/>
      <c r="D108" s="166">
        <f>'1-APP'!$B$27</f>
        <v>0</v>
      </c>
      <c r="E108" s="220"/>
      <c r="F108" s="220"/>
      <c r="G108" s="221"/>
      <c r="H108" s="165"/>
      <c r="I108" s="151" t="str">
        <f>+I96</f>
        <v xml:space="preserve">Total Personnel Benefits Cost </v>
      </c>
    </row>
    <row r="109" spans="1:9" ht="12.75" customHeight="1" x14ac:dyDescent="0.25">
      <c r="A109" s="114" t="str">
        <f>+A108</f>
        <v>1-APP</v>
      </c>
      <c r="B109" s="114" t="s">
        <v>764</v>
      </c>
      <c r="C109" s="205"/>
      <c r="D109" s="218"/>
      <c r="E109" s="212">
        <f>'1-APP'!$C$34</f>
        <v>0</v>
      </c>
      <c r="F109" s="212">
        <f>'1-APP'!$D$34</f>
        <v>0</v>
      </c>
      <c r="G109" s="212">
        <f>'1-APP'!$E$34</f>
        <v>0</v>
      </c>
      <c r="H109" s="165"/>
      <c r="I109" s="151" t="str">
        <f>+I97</f>
        <v xml:space="preserve">1st PB Increase Per Position </v>
      </c>
    </row>
    <row r="110" spans="1:9" ht="12.75" customHeight="1" x14ac:dyDescent="0.25">
      <c r="A110" s="114" t="str">
        <f>+A109</f>
        <v>1-APP</v>
      </c>
      <c r="B110" s="114" t="s">
        <v>766</v>
      </c>
      <c r="C110" s="205"/>
      <c r="D110" s="213"/>
      <c r="E110" s="212">
        <f>'1-APP'!$C$35</f>
        <v>0</v>
      </c>
      <c r="F110" s="212">
        <f>'1-APP'!$D$35</f>
        <v>0</v>
      </c>
      <c r="G110" s="212">
        <f>'1-APP'!$E$35</f>
        <v>0</v>
      </c>
      <c r="H110" s="165"/>
      <c r="I110" s="151" t="str">
        <f>+I98</f>
        <v>2nd PB Increase Per Position</v>
      </c>
    </row>
    <row r="111" spans="1:9" ht="12.75" customHeight="1" x14ac:dyDescent="0.25">
      <c r="A111" s="114" t="str">
        <f>+A110</f>
        <v>1-APP</v>
      </c>
      <c r="B111" s="114" t="s">
        <v>768</v>
      </c>
      <c r="C111" s="205"/>
      <c r="D111" s="219"/>
      <c r="E111" s="212">
        <f>'1-APP'!$C$36</f>
        <v>0</v>
      </c>
      <c r="F111" s="212">
        <f>'1-APP'!$D$36</f>
        <v>0</v>
      </c>
      <c r="G111" s="212">
        <f>'1-APP'!$E$36</f>
        <v>0</v>
      </c>
      <c r="H111" s="165"/>
      <c r="I111" s="151" t="str">
        <f>+I99</f>
        <v>3rd PB Increase Per Position</v>
      </c>
    </row>
    <row r="112" spans="1:9" ht="12.75" customHeight="1" x14ac:dyDescent="0.25">
      <c r="A112" s="114" t="str">
        <f>+A111</f>
        <v>1-APP</v>
      </c>
      <c r="B112" s="114" t="s">
        <v>770</v>
      </c>
      <c r="C112" s="205"/>
      <c r="D112" s="212" t="e">
        <f ca="1">'1-APP'!$B$38</f>
        <v>#VALUE!</v>
      </c>
      <c r="E112" s="212" t="e">
        <f ca="1">'1-APP'!$C$38</f>
        <v>#VALUE!</v>
      </c>
      <c r="F112" s="212" t="e">
        <f ca="1">'1-APP'!$D$38</f>
        <v>#VALUE!</v>
      </c>
      <c r="G112" s="212" t="e">
        <f ca="1">'1-APP'!$E$38</f>
        <v>#VALUE!</v>
      </c>
      <c r="H112" s="165"/>
      <c r="I112" s="151" t="s">
        <v>771</v>
      </c>
    </row>
    <row r="113" spans="1:9" ht="12.75" customHeight="1" thickBot="1" x14ac:dyDescent="0.3">
      <c r="A113" s="120" t="str">
        <f>+A111</f>
        <v>1-APP</v>
      </c>
      <c r="B113" s="142" t="s">
        <v>1528</v>
      </c>
      <c r="C113" s="203"/>
      <c r="D113" s="222" t="e">
        <f ca="1">'1-APP'!$B$42</f>
        <v>#VALUE!</v>
      </c>
      <c r="E113" s="223" t="e">
        <f ca="1">'1-APP'!$C$42</f>
        <v>#VALUE!</v>
      </c>
      <c r="F113" s="223" t="e">
        <f ca="1">'1-APP'!$D$42</f>
        <v>#VALUE!</v>
      </c>
      <c r="G113" s="223" t="e">
        <f ca="1">'1-APP'!$E$42</f>
        <v>#VALUE!</v>
      </c>
      <c r="H113" s="146"/>
      <c r="I113" s="147" t="str">
        <f t="shared" ref="I113:I118" si="5">+I101</f>
        <v xml:space="preserve">PS/PB Cost Per Position </v>
      </c>
    </row>
    <row r="114" spans="1:9" ht="12.75" customHeight="1" thickTop="1" x14ac:dyDescent="0.25">
      <c r="A114" s="114" t="s">
        <v>1706</v>
      </c>
      <c r="B114" s="114" t="s">
        <v>75</v>
      </c>
      <c r="C114" s="205"/>
      <c r="D114" s="211">
        <f>'1-WR'!$B$12</f>
        <v>0</v>
      </c>
      <c r="E114" s="213"/>
      <c r="F114" s="214"/>
      <c r="G114" s="215"/>
      <c r="H114" s="165"/>
      <c r="I114" s="151" t="str">
        <f t="shared" si="5"/>
        <v xml:space="preserve">Total Personal Service Cost </v>
      </c>
    </row>
    <row r="115" spans="1:9" ht="12.75" customHeight="1" x14ac:dyDescent="0.25">
      <c r="A115" s="114" t="str">
        <f>+A114</f>
        <v>1-WR</v>
      </c>
      <c r="B115" s="114" t="s">
        <v>77</v>
      </c>
      <c r="C115" s="205"/>
      <c r="D115" s="166" t="e">
        <f ca="1">'1-WR'!$B$14</f>
        <v>#VALUE!</v>
      </c>
      <c r="E115" s="213"/>
      <c r="F115" s="216"/>
      <c r="G115" s="217"/>
      <c r="H115" s="165"/>
      <c r="I115" s="151" t="str">
        <f t="shared" si="5"/>
        <v xml:space="preserve">Total Positions Paid </v>
      </c>
    </row>
    <row r="116" spans="1:9" ht="12.75" customHeight="1" x14ac:dyDescent="0.25">
      <c r="A116" s="114" t="str">
        <f>+A115</f>
        <v>1-WR</v>
      </c>
      <c r="B116" s="114" t="s">
        <v>79</v>
      </c>
      <c r="C116" s="205"/>
      <c r="D116" s="218"/>
      <c r="E116" s="212">
        <f>'1-WR'!$C$19</f>
        <v>0</v>
      </c>
      <c r="F116" s="212">
        <f>'1-WR'!$D$19</f>
        <v>0</v>
      </c>
      <c r="G116" s="212">
        <f>'1-WR'!$E$19</f>
        <v>0</v>
      </c>
      <c r="H116" s="165"/>
      <c r="I116" s="151" t="str">
        <f t="shared" si="5"/>
        <v>1st PS Increase Per Position</v>
      </c>
    </row>
    <row r="117" spans="1:9" ht="12.75" customHeight="1" x14ac:dyDescent="0.25">
      <c r="A117" s="114" t="str">
        <f>+A116</f>
        <v>1-WR</v>
      </c>
      <c r="B117" s="114" t="s">
        <v>756</v>
      </c>
      <c r="C117" s="205"/>
      <c r="D117" s="213"/>
      <c r="E117" s="212">
        <f>'1-WR'!$C$20</f>
        <v>0</v>
      </c>
      <c r="F117" s="212">
        <f>'1-WR'!$D$20</f>
        <v>0</v>
      </c>
      <c r="G117" s="212">
        <f>'1-WR'!$E$20</f>
        <v>0</v>
      </c>
      <c r="H117" s="165"/>
      <c r="I117" s="151" t="str">
        <f t="shared" si="5"/>
        <v>2nd PS Increase Per Position</v>
      </c>
    </row>
    <row r="118" spans="1:9" ht="12.75" customHeight="1" x14ac:dyDescent="0.25">
      <c r="A118" s="114" t="str">
        <f>+A117</f>
        <v>1-WR</v>
      </c>
      <c r="B118" s="114" t="s">
        <v>758</v>
      </c>
      <c r="C118" s="205"/>
      <c r="D118" s="219"/>
      <c r="E118" s="212">
        <f>'1-WR'!$C$21</f>
        <v>0</v>
      </c>
      <c r="F118" s="212">
        <f>'1-WR'!$D$21</f>
        <v>0</v>
      </c>
      <c r="G118" s="212">
        <f>'1-WR'!$E$21</f>
        <v>0</v>
      </c>
      <c r="H118" s="165"/>
      <c r="I118" s="151" t="str">
        <f t="shared" si="5"/>
        <v>3rd PS Increase Per Position</v>
      </c>
    </row>
    <row r="119" spans="1:9" ht="12.75" customHeight="1" x14ac:dyDescent="0.25">
      <c r="A119" s="114" t="str">
        <f>+A118</f>
        <v>1-WR</v>
      </c>
      <c r="B119" s="114" t="s">
        <v>760</v>
      </c>
      <c r="C119" s="205"/>
      <c r="D119" s="212" t="e">
        <f ca="1">'1-WR'!$B$23</f>
        <v>#VALUE!</v>
      </c>
      <c r="E119" s="212" t="e">
        <f ca="1">'1-WR'!$C$23</f>
        <v>#VALUE!</v>
      </c>
      <c r="F119" s="212" t="e">
        <f ca="1">'1-WR'!$D$23</f>
        <v>#VALUE!</v>
      </c>
      <c r="G119" s="212" t="e">
        <f ca="1">'1-WR'!$E$23</f>
        <v>#VALUE!</v>
      </c>
      <c r="H119" s="165"/>
      <c r="I119" s="151" t="s">
        <v>761</v>
      </c>
    </row>
    <row r="120" spans="1:9" ht="12.75" customHeight="1" x14ac:dyDescent="0.25">
      <c r="A120" s="114" t="str">
        <f>+A118</f>
        <v>1-WR</v>
      </c>
      <c r="B120" s="114" t="s">
        <v>762</v>
      </c>
      <c r="C120" s="205"/>
      <c r="D120" s="166">
        <f>'1-WR'!$B$27</f>
        <v>0</v>
      </c>
      <c r="E120" s="220"/>
      <c r="F120" s="220"/>
      <c r="G120" s="221"/>
      <c r="H120" s="165"/>
      <c r="I120" s="151" t="str">
        <f>+I108</f>
        <v xml:space="preserve">Total Personnel Benefits Cost </v>
      </c>
    </row>
    <row r="121" spans="1:9" ht="12.75" customHeight="1" x14ac:dyDescent="0.25">
      <c r="A121" s="114" t="str">
        <f>+A120</f>
        <v>1-WR</v>
      </c>
      <c r="B121" s="114" t="s">
        <v>764</v>
      </c>
      <c r="C121" s="205"/>
      <c r="D121" s="218"/>
      <c r="E121" s="212">
        <f>'1-WR'!$C$34</f>
        <v>0</v>
      </c>
      <c r="F121" s="212">
        <f>'1-WR'!$D$34</f>
        <v>0</v>
      </c>
      <c r="G121" s="212">
        <f>'1-WR'!$E$34</f>
        <v>0</v>
      </c>
      <c r="H121" s="165"/>
      <c r="I121" s="151" t="str">
        <f>+I109</f>
        <v xml:space="preserve">1st PB Increase Per Position </v>
      </c>
    </row>
    <row r="122" spans="1:9" ht="12.75" customHeight="1" x14ac:dyDescent="0.25">
      <c r="A122" s="114" t="str">
        <f>+A121</f>
        <v>1-WR</v>
      </c>
      <c r="B122" s="114" t="s">
        <v>766</v>
      </c>
      <c r="C122" s="205"/>
      <c r="D122" s="213"/>
      <c r="E122" s="212">
        <f>'1-WR'!$C$35</f>
        <v>0</v>
      </c>
      <c r="F122" s="212">
        <f>'1-WR'!$D$35</f>
        <v>0</v>
      </c>
      <c r="G122" s="212">
        <f>'1-WR'!$E$35</f>
        <v>0</v>
      </c>
      <c r="H122" s="165"/>
      <c r="I122" s="151" t="str">
        <f>+I110</f>
        <v>2nd PB Increase Per Position</v>
      </c>
    </row>
    <row r="123" spans="1:9" ht="12.75" customHeight="1" x14ac:dyDescent="0.25">
      <c r="A123" s="114" t="str">
        <f>+A122</f>
        <v>1-WR</v>
      </c>
      <c r="B123" s="114" t="s">
        <v>768</v>
      </c>
      <c r="C123" s="205"/>
      <c r="D123" s="219"/>
      <c r="E123" s="212">
        <f>'1-WR'!$C$36</f>
        <v>0</v>
      </c>
      <c r="F123" s="212">
        <f>'1-WR'!$D$36</f>
        <v>0</v>
      </c>
      <c r="G123" s="212">
        <f>'1-WR'!$E$36</f>
        <v>0</v>
      </c>
      <c r="H123" s="165"/>
      <c r="I123" s="151" t="str">
        <f>+I111</f>
        <v>3rd PB Increase Per Position</v>
      </c>
    </row>
    <row r="124" spans="1:9" ht="12.75" customHeight="1" x14ac:dyDescent="0.25">
      <c r="A124" s="114" t="str">
        <f>+A123</f>
        <v>1-WR</v>
      </c>
      <c r="B124" s="114" t="s">
        <v>770</v>
      </c>
      <c r="C124" s="205"/>
      <c r="D124" s="212" t="e">
        <f ca="1">'1-WR'!$B$38</f>
        <v>#VALUE!</v>
      </c>
      <c r="E124" s="212" t="e">
        <f ca="1">'1-WR'!$C$38</f>
        <v>#VALUE!</v>
      </c>
      <c r="F124" s="212" t="e">
        <f ca="1">'1-WR'!$D$38</f>
        <v>#VALUE!</v>
      </c>
      <c r="G124" s="212" t="e">
        <f ca="1">'1-WR'!$E$38</f>
        <v>#VALUE!</v>
      </c>
      <c r="H124" s="165"/>
      <c r="I124" s="151" t="s">
        <v>771</v>
      </c>
    </row>
    <row r="125" spans="1:9" ht="12.75" customHeight="1" thickBot="1" x14ac:dyDescent="0.3">
      <c r="A125" s="120" t="str">
        <f>+A123</f>
        <v>1-WR</v>
      </c>
      <c r="B125" s="142" t="s">
        <v>1528</v>
      </c>
      <c r="C125" s="203"/>
      <c r="D125" s="222" t="e">
        <f ca="1">'1-WR'!$B$42</f>
        <v>#VALUE!</v>
      </c>
      <c r="E125" s="223" t="e">
        <f ca="1">'1-WR'!$C$42</f>
        <v>#VALUE!</v>
      </c>
      <c r="F125" s="223" t="e">
        <f ca="1">'1-WR'!$D$42</f>
        <v>#VALUE!</v>
      </c>
      <c r="G125" s="223" t="e">
        <f ca="1">'1-WR'!$E$42</f>
        <v>#VALUE!</v>
      </c>
      <c r="H125" s="146"/>
      <c r="I125" s="147" t="str">
        <f t="shared" ref="I125:I130" si="6">+I113</f>
        <v xml:space="preserve">PS/PB Cost Per Position </v>
      </c>
    </row>
    <row r="126" spans="1:9" ht="12.75" customHeight="1" thickTop="1" x14ac:dyDescent="0.25">
      <c r="A126" s="114" t="s">
        <v>1707</v>
      </c>
      <c r="B126" s="114" t="s">
        <v>75</v>
      </c>
      <c r="C126" s="205"/>
      <c r="D126" s="211">
        <f>'1-TAX'!$B$12</f>
        <v>0</v>
      </c>
      <c r="E126" s="213"/>
      <c r="F126" s="214"/>
      <c r="G126" s="215"/>
      <c r="H126" s="165"/>
      <c r="I126" s="151" t="str">
        <f t="shared" si="6"/>
        <v xml:space="preserve">Total Personal Service Cost </v>
      </c>
    </row>
    <row r="127" spans="1:9" ht="12.75" customHeight="1" x14ac:dyDescent="0.25">
      <c r="A127" s="114" t="str">
        <f>+A126</f>
        <v>1-TAX</v>
      </c>
      <c r="B127" s="114" t="s">
        <v>77</v>
      </c>
      <c r="C127" s="205"/>
      <c r="D127" s="166" t="e">
        <f ca="1">'1-TAX'!$B$14</f>
        <v>#VALUE!</v>
      </c>
      <c r="E127" s="213"/>
      <c r="F127" s="216"/>
      <c r="G127" s="217"/>
      <c r="H127" s="165"/>
      <c r="I127" s="151" t="str">
        <f t="shared" si="6"/>
        <v xml:space="preserve">Total Positions Paid </v>
      </c>
    </row>
    <row r="128" spans="1:9" ht="12.75" customHeight="1" x14ac:dyDescent="0.25">
      <c r="A128" s="114" t="str">
        <f>+A127</f>
        <v>1-TAX</v>
      </c>
      <c r="B128" s="114" t="s">
        <v>79</v>
      </c>
      <c r="C128" s="205"/>
      <c r="D128" s="218"/>
      <c r="E128" s="212">
        <f>'1-TAX'!$C$19</f>
        <v>0</v>
      </c>
      <c r="F128" s="212">
        <f>'1-TAX'!$D$19</f>
        <v>0</v>
      </c>
      <c r="G128" s="212">
        <f>'1-TAX'!$E$19</f>
        <v>0</v>
      </c>
      <c r="H128" s="165"/>
      <c r="I128" s="151" t="str">
        <f t="shared" si="6"/>
        <v>1st PS Increase Per Position</v>
      </c>
    </row>
    <row r="129" spans="1:9" ht="12.75" customHeight="1" x14ac:dyDescent="0.25">
      <c r="A129" s="114" t="str">
        <f>+A128</f>
        <v>1-TAX</v>
      </c>
      <c r="B129" s="114" t="s">
        <v>756</v>
      </c>
      <c r="C129" s="205"/>
      <c r="D129" s="213"/>
      <c r="E129" s="212">
        <f>'1-TAX'!$C$20</f>
        <v>0</v>
      </c>
      <c r="F129" s="212">
        <f>'1-TAX'!$D$20</f>
        <v>0</v>
      </c>
      <c r="G129" s="212">
        <f>'1-TAX'!$E$20</f>
        <v>0</v>
      </c>
      <c r="H129" s="165"/>
      <c r="I129" s="151" t="str">
        <f t="shared" si="6"/>
        <v>2nd PS Increase Per Position</v>
      </c>
    </row>
    <row r="130" spans="1:9" ht="12.75" customHeight="1" x14ac:dyDescent="0.25">
      <c r="A130" s="114" t="str">
        <f>+A129</f>
        <v>1-TAX</v>
      </c>
      <c r="B130" s="114" t="s">
        <v>758</v>
      </c>
      <c r="C130" s="205"/>
      <c r="D130" s="219"/>
      <c r="E130" s="212">
        <f>'1-TAX'!$C$21</f>
        <v>0</v>
      </c>
      <c r="F130" s="212">
        <f>'1-TAX'!$D$21</f>
        <v>0</v>
      </c>
      <c r="G130" s="212">
        <f>'1-TAX'!$E$21</f>
        <v>0</v>
      </c>
      <c r="H130" s="165"/>
      <c r="I130" s="151" t="str">
        <f t="shared" si="6"/>
        <v>3rd PS Increase Per Position</v>
      </c>
    </row>
    <row r="131" spans="1:9" ht="12.75" customHeight="1" x14ac:dyDescent="0.25">
      <c r="A131" s="114" t="str">
        <f>+A130</f>
        <v>1-TAX</v>
      </c>
      <c r="B131" s="114" t="s">
        <v>760</v>
      </c>
      <c r="C131" s="205"/>
      <c r="D131" s="212" t="e">
        <f ca="1">'1-TAX'!$B$23</f>
        <v>#VALUE!</v>
      </c>
      <c r="E131" s="212" t="e">
        <f ca="1">'1-TAX'!$C$23</f>
        <v>#VALUE!</v>
      </c>
      <c r="F131" s="212" t="e">
        <f ca="1">'1-TAX'!$D$23</f>
        <v>#VALUE!</v>
      </c>
      <c r="G131" s="212" t="e">
        <f ca="1">'1-TAX'!$E$23</f>
        <v>#VALUE!</v>
      </c>
      <c r="H131" s="165"/>
      <c r="I131" s="151" t="s">
        <v>761</v>
      </c>
    </row>
    <row r="132" spans="1:9" ht="12.75" customHeight="1" x14ac:dyDescent="0.25">
      <c r="A132" s="114" t="str">
        <f>+A130</f>
        <v>1-TAX</v>
      </c>
      <c r="B132" s="114" t="s">
        <v>762</v>
      </c>
      <c r="C132" s="205"/>
      <c r="D132" s="166">
        <f>'1-TAX'!$B$27</f>
        <v>0</v>
      </c>
      <c r="E132" s="220"/>
      <c r="F132" s="220"/>
      <c r="G132" s="221"/>
      <c r="H132" s="165"/>
      <c r="I132" s="151" t="str">
        <f>+I120</f>
        <v xml:space="preserve">Total Personnel Benefits Cost </v>
      </c>
    </row>
    <row r="133" spans="1:9" ht="12.75" customHeight="1" x14ac:dyDescent="0.25">
      <c r="A133" s="114" t="str">
        <f>+A132</f>
        <v>1-TAX</v>
      </c>
      <c r="B133" s="114" t="s">
        <v>764</v>
      </c>
      <c r="C133" s="205"/>
      <c r="D133" s="218"/>
      <c r="E133" s="212">
        <f>'1-TAX'!$C$34</f>
        <v>0</v>
      </c>
      <c r="F133" s="212">
        <f>'1-TAX'!$D$34</f>
        <v>0</v>
      </c>
      <c r="G133" s="212">
        <f>'1-TAX'!$E$34</f>
        <v>0</v>
      </c>
      <c r="H133" s="165"/>
      <c r="I133" s="151" t="str">
        <f>+I121</f>
        <v xml:space="preserve">1st PB Increase Per Position </v>
      </c>
    </row>
    <row r="134" spans="1:9" ht="12.75" customHeight="1" x14ac:dyDescent="0.25">
      <c r="A134" s="114" t="str">
        <f>+A133</f>
        <v>1-TAX</v>
      </c>
      <c r="B134" s="114" t="s">
        <v>766</v>
      </c>
      <c r="C134" s="205"/>
      <c r="D134" s="213"/>
      <c r="E134" s="212">
        <f>'1-TAX'!$C$35</f>
        <v>0</v>
      </c>
      <c r="F134" s="212">
        <f>'1-TAX'!$D$35</f>
        <v>0</v>
      </c>
      <c r="G134" s="212">
        <f>'1-TAX'!$E$35</f>
        <v>0</v>
      </c>
      <c r="H134" s="165"/>
      <c r="I134" s="151" t="str">
        <f>+I122</f>
        <v>2nd PB Increase Per Position</v>
      </c>
    </row>
    <row r="135" spans="1:9" ht="12.75" customHeight="1" x14ac:dyDescent="0.25">
      <c r="A135" s="114" t="str">
        <f>+A134</f>
        <v>1-TAX</v>
      </c>
      <c r="B135" s="114" t="s">
        <v>768</v>
      </c>
      <c r="C135" s="205"/>
      <c r="D135" s="219"/>
      <c r="E135" s="212">
        <f>'1-TAX'!$C$36</f>
        <v>0</v>
      </c>
      <c r="F135" s="212">
        <f>'1-TAX'!$D$36</f>
        <v>0</v>
      </c>
      <c r="G135" s="212">
        <f>'1-TAX'!$E$36</f>
        <v>0</v>
      </c>
      <c r="H135" s="165"/>
      <c r="I135" s="151" t="str">
        <f>+I123</f>
        <v>3rd PB Increase Per Position</v>
      </c>
    </row>
    <row r="136" spans="1:9" ht="12.75" customHeight="1" x14ac:dyDescent="0.25">
      <c r="A136" s="114" t="str">
        <f>+A135</f>
        <v>1-TAX</v>
      </c>
      <c r="B136" s="114" t="s">
        <v>770</v>
      </c>
      <c r="C136" s="205"/>
      <c r="D136" s="212" t="e">
        <f ca="1">'1-TAX'!$B$38</f>
        <v>#VALUE!</v>
      </c>
      <c r="E136" s="212" t="e">
        <f ca="1">'1-TAX'!$C$38</f>
        <v>#VALUE!</v>
      </c>
      <c r="F136" s="212" t="e">
        <f ca="1">'1-TAX'!$D$38</f>
        <v>#VALUE!</v>
      </c>
      <c r="G136" s="212" t="e">
        <f ca="1">'1-TAX'!$E$38</f>
        <v>#VALUE!</v>
      </c>
      <c r="H136" s="165"/>
      <c r="I136" s="151" t="s">
        <v>771</v>
      </c>
    </row>
    <row r="137" spans="1:9" ht="12.75" customHeight="1" thickBot="1" x14ac:dyDescent="0.3">
      <c r="A137" s="120" t="str">
        <f>+A135</f>
        <v>1-TAX</v>
      </c>
      <c r="B137" s="142" t="s">
        <v>1528</v>
      </c>
      <c r="C137" s="203"/>
      <c r="D137" s="222" t="e">
        <f ca="1">'1-TAX'!$B$42</f>
        <v>#VALUE!</v>
      </c>
      <c r="E137" s="223" t="e">
        <f ca="1">'1-TAX'!$C$42</f>
        <v>#VALUE!</v>
      </c>
      <c r="F137" s="223" t="e">
        <f ca="1">'1-TAX'!$D$42</f>
        <v>#VALUE!</v>
      </c>
      <c r="G137" s="223" t="e">
        <f ca="1">'1-TAX'!$E$42</f>
        <v>#VALUE!</v>
      </c>
      <c r="H137" s="146"/>
      <c r="I137" s="147" t="str">
        <f t="shared" ref="I137:I142" si="7">+I125</f>
        <v xml:space="preserve">PS/PB Cost Per Position </v>
      </c>
    </row>
    <row r="138" spans="1:9" ht="12.75" customHeight="1" thickTop="1" x14ac:dyDescent="0.25">
      <c r="A138" s="114" t="s">
        <v>1708</v>
      </c>
      <c r="B138" s="114" t="s">
        <v>75</v>
      </c>
      <c r="C138" s="205"/>
      <c r="D138" s="211">
        <f>'1-BPC'!$B$12</f>
        <v>0</v>
      </c>
      <c r="E138" s="213"/>
      <c r="F138" s="214"/>
      <c r="G138" s="215"/>
      <c r="H138" s="165"/>
      <c r="I138" s="151" t="str">
        <f t="shared" si="7"/>
        <v xml:space="preserve">Total Personal Service Cost </v>
      </c>
    </row>
    <row r="139" spans="1:9" ht="12.75" customHeight="1" x14ac:dyDescent="0.25">
      <c r="A139" s="114" t="str">
        <f>+A138</f>
        <v>1-BPC</v>
      </c>
      <c r="B139" s="114" t="s">
        <v>77</v>
      </c>
      <c r="C139" s="205"/>
      <c r="D139" s="166" t="e">
        <f ca="1">'1-BPC'!$B$14</f>
        <v>#VALUE!</v>
      </c>
      <c r="E139" s="213"/>
      <c r="F139" s="216"/>
      <c r="G139" s="217"/>
      <c r="H139" s="165"/>
      <c r="I139" s="151" t="str">
        <f t="shared" si="7"/>
        <v xml:space="preserve">Total Positions Paid </v>
      </c>
    </row>
    <row r="140" spans="1:9" ht="12.75" customHeight="1" x14ac:dyDescent="0.25">
      <c r="A140" s="114" t="str">
        <f>+A139</f>
        <v>1-BPC</v>
      </c>
      <c r="B140" s="114" t="s">
        <v>79</v>
      </c>
      <c r="C140" s="205"/>
      <c r="D140" s="218"/>
      <c r="E140" s="212">
        <f>'1-BPC'!$C$19</f>
        <v>0</v>
      </c>
      <c r="F140" s="212">
        <f>'1-BPC'!$D$19</f>
        <v>0</v>
      </c>
      <c r="G140" s="212">
        <f>'1-BPC'!$E$19</f>
        <v>0</v>
      </c>
      <c r="H140" s="165"/>
      <c r="I140" s="151" t="str">
        <f t="shared" si="7"/>
        <v>1st PS Increase Per Position</v>
      </c>
    </row>
    <row r="141" spans="1:9" ht="12.75" customHeight="1" x14ac:dyDescent="0.25">
      <c r="A141" s="114" t="str">
        <f>+A140</f>
        <v>1-BPC</v>
      </c>
      <c r="B141" s="114" t="s">
        <v>756</v>
      </c>
      <c r="C141" s="205"/>
      <c r="D141" s="213"/>
      <c r="E141" s="212">
        <f>'1-BPC'!$C$20</f>
        <v>0</v>
      </c>
      <c r="F141" s="212">
        <f>'1-BPC'!$D$20</f>
        <v>0</v>
      </c>
      <c r="G141" s="212">
        <f>'1-BPC'!$E$20</f>
        <v>0</v>
      </c>
      <c r="H141" s="165"/>
      <c r="I141" s="151" t="str">
        <f t="shared" si="7"/>
        <v>2nd PS Increase Per Position</v>
      </c>
    </row>
    <row r="142" spans="1:9" ht="12.75" customHeight="1" x14ac:dyDescent="0.25">
      <c r="A142" s="114" t="str">
        <f>+A141</f>
        <v>1-BPC</v>
      </c>
      <c r="B142" s="114" t="s">
        <v>758</v>
      </c>
      <c r="C142" s="205"/>
      <c r="D142" s="219"/>
      <c r="E142" s="212">
        <f>'1-BPC'!$C$21</f>
        <v>0</v>
      </c>
      <c r="F142" s="212">
        <f>'1-BPC'!$D$21</f>
        <v>0</v>
      </c>
      <c r="G142" s="212">
        <f>'1-BPC'!$E$21</f>
        <v>0</v>
      </c>
      <c r="H142" s="165"/>
      <c r="I142" s="151" t="str">
        <f t="shared" si="7"/>
        <v>3rd PS Increase Per Position</v>
      </c>
    </row>
    <row r="143" spans="1:9" ht="12.75" customHeight="1" x14ac:dyDescent="0.25">
      <c r="A143" s="114" t="str">
        <f>+A142</f>
        <v>1-BPC</v>
      </c>
      <c r="B143" s="114" t="s">
        <v>760</v>
      </c>
      <c r="C143" s="205"/>
      <c r="D143" s="212" t="e">
        <f ca="1">'1-BPC'!$B$23</f>
        <v>#VALUE!</v>
      </c>
      <c r="E143" s="212" t="e">
        <f ca="1">'1-BPC'!$C$23</f>
        <v>#VALUE!</v>
      </c>
      <c r="F143" s="212" t="e">
        <f ca="1">'1-BPC'!$D$23</f>
        <v>#VALUE!</v>
      </c>
      <c r="G143" s="212" t="e">
        <f ca="1">'1-BPC'!$E$23</f>
        <v>#VALUE!</v>
      </c>
      <c r="H143" s="165"/>
      <c r="I143" s="151" t="s">
        <v>761</v>
      </c>
    </row>
    <row r="144" spans="1:9" ht="12.75" customHeight="1" x14ac:dyDescent="0.25">
      <c r="A144" s="114" t="str">
        <f>+A142</f>
        <v>1-BPC</v>
      </c>
      <c r="B144" s="114" t="s">
        <v>762</v>
      </c>
      <c r="C144" s="205"/>
      <c r="D144" s="166">
        <f>'1-BPC'!$B$27</f>
        <v>0</v>
      </c>
      <c r="E144" s="220"/>
      <c r="F144" s="220"/>
      <c r="G144" s="221"/>
      <c r="H144" s="165"/>
      <c r="I144" s="151" t="str">
        <f>+I132</f>
        <v xml:space="preserve">Total Personnel Benefits Cost </v>
      </c>
    </row>
    <row r="145" spans="1:9" ht="12.75" customHeight="1" x14ac:dyDescent="0.25">
      <c r="A145" s="114" t="str">
        <f>+A144</f>
        <v>1-BPC</v>
      </c>
      <c r="B145" s="114" t="s">
        <v>764</v>
      </c>
      <c r="C145" s="205"/>
      <c r="D145" s="218"/>
      <c r="E145" s="212">
        <f>'1-BPC'!$C$34</f>
        <v>0</v>
      </c>
      <c r="F145" s="212">
        <f>'1-BPC'!$D$34</f>
        <v>0</v>
      </c>
      <c r="G145" s="212">
        <f>'1-BPC'!$E$34</f>
        <v>0</v>
      </c>
      <c r="H145" s="165"/>
      <c r="I145" s="151" t="str">
        <f>+I133</f>
        <v xml:space="preserve">1st PB Increase Per Position </v>
      </c>
    </row>
    <row r="146" spans="1:9" ht="12.75" customHeight="1" x14ac:dyDescent="0.25">
      <c r="A146" s="114" t="str">
        <f>+A145</f>
        <v>1-BPC</v>
      </c>
      <c r="B146" s="114" t="s">
        <v>766</v>
      </c>
      <c r="C146" s="205"/>
      <c r="D146" s="213"/>
      <c r="E146" s="212">
        <f>'1-BPC'!$C$35</f>
        <v>0</v>
      </c>
      <c r="F146" s="212">
        <f>'1-BPC'!$D$35</f>
        <v>0</v>
      </c>
      <c r="G146" s="212">
        <f>'1-BPC'!$E$35</f>
        <v>0</v>
      </c>
      <c r="H146" s="165"/>
      <c r="I146" s="151" t="str">
        <f>+I134</f>
        <v>2nd PB Increase Per Position</v>
      </c>
    </row>
    <row r="147" spans="1:9" ht="12.75" customHeight="1" x14ac:dyDescent="0.25">
      <c r="A147" s="114" t="str">
        <f>+A146</f>
        <v>1-BPC</v>
      </c>
      <c r="B147" s="114" t="s">
        <v>768</v>
      </c>
      <c r="C147" s="205"/>
      <c r="D147" s="219"/>
      <c r="E147" s="212">
        <f>'1-BPC'!$C$36</f>
        <v>0</v>
      </c>
      <c r="F147" s="212">
        <f>'1-BPC'!$D$36</f>
        <v>0</v>
      </c>
      <c r="G147" s="212">
        <f>'1-BPC'!$E$36</f>
        <v>0</v>
      </c>
      <c r="H147" s="165"/>
      <c r="I147" s="151" t="str">
        <f>+I135</f>
        <v>3rd PB Increase Per Position</v>
      </c>
    </row>
    <row r="148" spans="1:9" ht="12.75" customHeight="1" x14ac:dyDescent="0.25">
      <c r="A148" s="114" t="str">
        <f>+A147</f>
        <v>1-BPC</v>
      </c>
      <c r="B148" s="114" t="s">
        <v>770</v>
      </c>
      <c r="C148" s="205"/>
      <c r="D148" s="212" t="e">
        <f ca="1">'1-BPC'!$B$38</f>
        <v>#VALUE!</v>
      </c>
      <c r="E148" s="212" t="e">
        <f ca="1">'1-BPC'!$C$38</f>
        <v>#VALUE!</v>
      </c>
      <c r="F148" s="212" t="e">
        <f ca="1">'1-BPC'!$D$38</f>
        <v>#VALUE!</v>
      </c>
      <c r="G148" s="212" t="e">
        <f ca="1">'1-BPC'!$E$38</f>
        <v>#VALUE!</v>
      </c>
      <c r="H148" s="165"/>
      <c r="I148" s="151" t="s">
        <v>771</v>
      </c>
    </row>
    <row r="149" spans="1:9" ht="12.75" customHeight="1" thickBot="1" x14ac:dyDescent="0.3">
      <c r="A149" s="120" t="str">
        <f>+A147</f>
        <v>1-BPC</v>
      </c>
      <c r="B149" s="142" t="s">
        <v>1528</v>
      </c>
      <c r="C149" s="203"/>
      <c r="D149" s="222" t="e">
        <f ca="1">'1-BPC'!$B$42</f>
        <v>#VALUE!</v>
      </c>
      <c r="E149" s="223" t="e">
        <f ca="1">'1-BPC'!$C$42</f>
        <v>#VALUE!</v>
      </c>
      <c r="F149" s="223" t="e">
        <f ca="1">'1-BPC'!$D$42</f>
        <v>#VALUE!</v>
      </c>
      <c r="G149" s="223" t="e">
        <f ca="1">'1-BPC'!$E$42</f>
        <v>#VALUE!</v>
      </c>
      <c r="H149" s="146"/>
      <c r="I149" s="147" t="str">
        <f t="shared" ref="I149:I154" si="8">+I137</f>
        <v xml:space="preserve">PS/PB Cost Per Position </v>
      </c>
    </row>
    <row r="150" spans="1:9" ht="12.75" customHeight="1" thickTop="1" x14ac:dyDescent="0.25">
      <c r="A150" s="114" t="s">
        <v>1709</v>
      </c>
      <c r="B150" s="114" t="s">
        <v>75</v>
      </c>
      <c r="C150" s="205"/>
      <c r="D150" s="211">
        <f>'1-UIP'!$B$12</f>
        <v>0</v>
      </c>
      <c r="E150" s="213"/>
      <c r="F150" s="214"/>
      <c r="G150" s="215"/>
      <c r="H150" s="165"/>
      <c r="I150" s="151" t="str">
        <f t="shared" si="8"/>
        <v xml:space="preserve">Total Personal Service Cost </v>
      </c>
    </row>
    <row r="151" spans="1:9" ht="12.75" customHeight="1" x14ac:dyDescent="0.25">
      <c r="A151" s="114" t="str">
        <f>+A150</f>
        <v>1-UIP</v>
      </c>
      <c r="B151" s="114" t="s">
        <v>77</v>
      </c>
      <c r="C151" s="205"/>
      <c r="D151" s="166" t="e">
        <f ca="1">'1-UIP'!$B$14</f>
        <v>#VALUE!</v>
      </c>
      <c r="E151" s="213"/>
      <c r="F151" s="216"/>
      <c r="G151" s="217"/>
      <c r="H151" s="165"/>
      <c r="I151" s="151" t="str">
        <f t="shared" si="8"/>
        <v xml:space="preserve">Total Positions Paid </v>
      </c>
    </row>
    <row r="152" spans="1:9" ht="12.75" customHeight="1" x14ac:dyDescent="0.25">
      <c r="A152" s="114" t="str">
        <f>+A151</f>
        <v>1-UIP</v>
      </c>
      <c r="B152" s="114" t="s">
        <v>79</v>
      </c>
      <c r="C152" s="205"/>
      <c r="D152" s="218"/>
      <c r="E152" s="212">
        <f>'1-UIP'!$C$19</f>
        <v>0</v>
      </c>
      <c r="F152" s="212">
        <f>'1-UIP'!$D$19</f>
        <v>0</v>
      </c>
      <c r="G152" s="212">
        <f>'1-UIP'!$E$19</f>
        <v>0</v>
      </c>
      <c r="H152" s="165"/>
      <c r="I152" s="151" t="str">
        <f t="shared" si="8"/>
        <v>1st PS Increase Per Position</v>
      </c>
    </row>
    <row r="153" spans="1:9" ht="12.75" customHeight="1" x14ac:dyDescent="0.25">
      <c r="A153" s="114" t="str">
        <f>+A152</f>
        <v>1-UIP</v>
      </c>
      <c r="B153" s="114" t="s">
        <v>756</v>
      </c>
      <c r="C153" s="205"/>
      <c r="D153" s="213"/>
      <c r="E153" s="212">
        <f>'1-UIP'!$C$20</f>
        <v>0</v>
      </c>
      <c r="F153" s="212">
        <f>'1-UIP'!$D$20</f>
        <v>0</v>
      </c>
      <c r="G153" s="212">
        <f>'1-UIP'!$E$20</f>
        <v>0</v>
      </c>
      <c r="H153" s="165"/>
      <c r="I153" s="151" t="str">
        <f t="shared" si="8"/>
        <v>2nd PS Increase Per Position</v>
      </c>
    </row>
    <row r="154" spans="1:9" ht="12.75" customHeight="1" x14ac:dyDescent="0.25">
      <c r="A154" s="114" t="str">
        <f>+A153</f>
        <v>1-UIP</v>
      </c>
      <c r="B154" s="114" t="s">
        <v>758</v>
      </c>
      <c r="C154" s="205"/>
      <c r="D154" s="219"/>
      <c r="E154" s="212">
        <f>'1-UIP'!$C$21</f>
        <v>0</v>
      </c>
      <c r="F154" s="212">
        <f>'1-UIP'!$D$21</f>
        <v>0</v>
      </c>
      <c r="G154" s="212">
        <f>'1-UIP'!$E$21</f>
        <v>0</v>
      </c>
      <c r="H154" s="165"/>
      <c r="I154" s="151" t="str">
        <f t="shared" si="8"/>
        <v>3rd PS Increase Per Position</v>
      </c>
    </row>
    <row r="155" spans="1:9" ht="12.75" customHeight="1" x14ac:dyDescent="0.25">
      <c r="A155" s="114" t="str">
        <f>+A154</f>
        <v>1-UIP</v>
      </c>
      <c r="B155" s="114" t="s">
        <v>760</v>
      </c>
      <c r="C155" s="205"/>
      <c r="D155" s="212" t="e">
        <f ca="1">'1-UIP'!$B$23</f>
        <v>#VALUE!</v>
      </c>
      <c r="E155" s="212" t="e">
        <f ca="1">'1-UIP'!$C$23</f>
        <v>#VALUE!</v>
      </c>
      <c r="F155" s="212" t="e">
        <f ca="1">'1-UIP'!$D$23</f>
        <v>#VALUE!</v>
      </c>
      <c r="G155" s="212" t="e">
        <f ca="1">'1-UIP'!$E$23</f>
        <v>#VALUE!</v>
      </c>
      <c r="H155" s="165"/>
      <c r="I155" s="151" t="s">
        <v>761</v>
      </c>
    </row>
    <row r="156" spans="1:9" ht="12.75" customHeight="1" x14ac:dyDescent="0.25">
      <c r="A156" s="114" t="str">
        <f>+A154</f>
        <v>1-UIP</v>
      </c>
      <c r="B156" s="114" t="s">
        <v>762</v>
      </c>
      <c r="C156" s="205"/>
      <c r="D156" s="166">
        <f>'1-UIP'!$B$27</f>
        <v>0</v>
      </c>
      <c r="E156" s="220"/>
      <c r="F156" s="220"/>
      <c r="G156" s="221"/>
      <c r="H156" s="165"/>
      <c r="I156" s="151" t="str">
        <f>+I144</f>
        <v xml:space="preserve">Total Personnel Benefits Cost </v>
      </c>
    </row>
    <row r="157" spans="1:9" ht="12.75" customHeight="1" x14ac:dyDescent="0.25">
      <c r="A157" s="114" t="str">
        <f>+A156</f>
        <v>1-UIP</v>
      </c>
      <c r="B157" s="114" t="s">
        <v>764</v>
      </c>
      <c r="C157" s="205"/>
      <c r="D157" s="218"/>
      <c r="E157" s="212">
        <f>'1-UIP'!$C$34</f>
        <v>0</v>
      </c>
      <c r="F157" s="212">
        <f>'1-UIP'!$D$34</f>
        <v>0</v>
      </c>
      <c r="G157" s="212">
        <f>'1-UIP'!$E$34</f>
        <v>0</v>
      </c>
      <c r="H157" s="165"/>
      <c r="I157" s="151" t="str">
        <f>+I145</f>
        <v xml:space="preserve">1st PB Increase Per Position </v>
      </c>
    </row>
    <row r="158" spans="1:9" ht="12.75" customHeight="1" x14ac:dyDescent="0.25">
      <c r="A158" s="114" t="str">
        <f>+A157</f>
        <v>1-UIP</v>
      </c>
      <c r="B158" s="114" t="s">
        <v>766</v>
      </c>
      <c r="C158" s="205"/>
      <c r="D158" s="213"/>
      <c r="E158" s="212">
        <f>'1-UIP'!$C$35</f>
        <v>0</v>
      </c>
      <c r="F158" s="212">
        <f>'1-UIP'!$D$35</f>
        <v>0</v>
      </c>
      <c r="G158" s="212">
        <f>'1-UIP'!$E$35</f>
        <v>0</v>
      </c>
      <c r="H158" s="165"/>
      <c r="I158" s="151" t="str">
        <f>+I146</f>
        <v>2nd PB Increase Per Position</v>
      </c>
    </row>
    <row r="159" spans="1:9" ht="12.75" customHeight="1" x14ac:dyDescent="0.25">
      <c r="A159" s="114" t="str">
        <f>+A158</f>
        <v>1-UIP</v>
      </c>
      <c r="B159" s="114" t="s">
        <v>768</v>
      </c>
      <c r="C159" s="205"/>
      <c r="D159" s="219"/>
      <c r="E159" s="212">
        <f>'1-UIP'!$C$36</f>
        <v>0</v>
      </c>
      <c r="F159" s="212">
        <f>'1-UIP'!$D$36</f>
        <v>0</v>
      </c>
      <c r="G159" s="212">
        <f>'1-UIP'!$E$36</f>
        <v>0</v>
      </c>
      <c r="H159" s="165"/>
      <c r="I159" s="151" t="str">
        <f>+I147</f>
        <v>3rd PB Increase Per Position</v>
      </c>
    </row>
    <row r="160" spans="1:9" ht="12.75" customHeight="1" x14ac:dyDescent="0.25">
      <c r="A160" s="114" t="str">
        <f>+A159</f>
        <v>1-UIP</v>
      </c>
      <c r="B160" s="114" t="s">
        <v>770</v>
      </c>
      <c r="C160" s="205"/>
      <c r="D160" s="212" t="e">
        <f ca="1">'1-UIP'!$B$38</f>
        <v>#VALUE!</v>
      </c>
      <c r="E160" s="212" t="e">
        <f ca="1">'1-UIP'!$C$38</f>
        <v>#VALUE!</v>
      </c>
      <c r="F160" s="212" t="e">
        <f ca="1">'1-UIP'!$D$38</f>
        <v>#VALUE!</v>
      </c>
      <c r="G160" s="212" t="e">
        <f ca="1">'1-UIP'!$E$38</f>
        <v>#VALUE!</v>
      </c>
      <c r="H160" s="165"/>
      <c r="I160" s="151" t="s">
        <v>771</v>
      </c>
    </row>
    <row r="161" spans="1:9" ht="12.75" customHeight="1" thickBot="1" x14ac:dyDescent="0.3">
      <c r="A161" s="120" t="str">
        <f>+A159</f>
        <v>1-UIP</v>
      </c>
      <c r="B161" s="142" t="s">
        <v>1528</v>
      </c>
      <c r="C161" s="203"/>
      <c r="D161" s="222" t="e">
        <f ca="1">'1-UIP'!$B$42</f>
        <v>#VALUE!</v>
      </c>
      <c r="E161" s="223" t="e">
        <f ca="1">'1-UIP'!$C$42</f>
        <v>#VALUE!</v>
      </c>
      <c r="F161" s="223" t="e">
        <f ca="1">'1-UIP'!$D$42</f>
        <v>#VALUE!</v>
      </c>
      <c r="G161" s="223" t="e">
        <f ca="1">'1-UIP'!$E$42</f>
        <v>#VALUE!</v>
      </c>
      <c r="H161" s="146"/>
      <c r="I161" s="147" t="str">
        <f t="shared" ref="I161:I166" si="9">+I149</f>
        <v xml:space="preserve">PS/PB Cost Per Position </v>
      </c>
    </row>
    <row r="162" spans="1:9" ht="12.75" customHeight="1" thickTop="1" x14ac:dyDescent="0.25">
      <c r="A162" s="114" t="s">
        <v>1710</v>
      </c>
      <c r="B162" s="114" t="s">
        <v>75</v>
      </c>
      <c r="C162" s="205"/>
      <c r="D162" s="211">
        <f>'1-SUP'!$B$12</f>
        <v>0</v>
      </c>
      <c r="E162" s="213"/>
      <c r="F162" s="214"/>
      <c r="G162" s="215"/>
      <c r="H162" s="165"/>
      <c r="I162" s="151" t="str">
        <f t="shared" si="9"/>
        <v xml:space="preserve">Total Personal Service Cost </v>
      </c>
    </row>
    <row r="163" spans="1:9" ht="12.75" customHeight="1" x14ac:dyDescent="0.25">
      <c r="A163" s="114" t="str">
        <f>+A162</f>
        <v>1-SUP</v>
      </c>
      <c r="B163" s="114" t="s">
        <v>77</v>
      </c>
      <c r="C163" s="205"/>
      <c r="D163" s="166" t="e">
        <f ca="1">'1-SUP'!$B$14</f>
        <v>#VALUE!</v>
      </c>
      <c r="E163" s="213"/>
      <c r="F163" s="216"/>
      <c r="G163" s="217"/>
      <c r="H163" s="165"/>
      <c r="I163" s="151" t="str">
        <f t="shared" si="9"/>
        <v xml:space="preserve">Total Positions Paid </v>
      </c>
    </row>
    <row r="164" spans="1:9" ht="12.75" customHeight="1" x14ac:dyDescent="0.25">
      <c r="A164" s="114" t="str">
        <f>+A163</f>
        <v>1-SUP</v>
      </c>
      <c r="B164" s="114" t="s">
        <v>79</v>
      </c>
      <c r="C164" s="205"/>
      <c r="D164" s="218"/>
      <c r="E164" s="212">
        <f>'1-SUP'!$C$19</f>
        <v>0</v>
      </c>
      <c r="F164" s="212">
        <f>'1-SUP'!$D$19</f>
        <v>0</v>
      </c>
      <c r="G164" s="212">
        <f>'1-SUP'!$E$19</f>
        <v>0</v>
      </c>
      <c r="H164" s="165"/>
      <c r="I164" s="151" t="str">
        <f t="shared" si="9"/>
        <v>1st PS Increase Per Position</v>
      </c>
    </row>
    <row r="165" spans="1:9" ht="12.75" customHeight="1" x14ac:dyDescent="0.25">
      <c r="A165" s="114" t="str">
        <f>+A164</f>
        <v>1-SUP</v>
      </c>
      <c r="B165" s="114" t="s">
        <v>756</v>
      </c>
      <c r="C165" s="205"/>
      <c r="D165" s="213"/>
      <c r="E165" s="212">
        <f>'1-SUP'!$C$20</f>
        <v>0</v>
      </c>
      <c r="F165" s="212">
        <f>'1-SUP'!$D$20</f>
        <v>0</v>
      </c>
      <c r="G165" s="212">
        <f>'1-SUP'!$E$20</f>
        <v>0</v>
      </c>
      <c r="H165" s="165"/>
      <c r="I165" s="151" t="str">
        <f t="shared" si="9"/>
        <v>2nd PS Increase Per Position</v>
      </c>
    </row>
    <row r="166" spans="1:9" ht="12.75" customHeight="1" x14ac:dyDescent="0.25">
      <c r="A166" s="114" t="str">
        <f>+A165</f>
        <v>1-SUP</v>
      </c>
      <c r="B166" s="114" t="s">
        <v>758</v>
      </c>
      <c r="C166" s="205"/>
      <c r="D166" s="219"/>
      <c r="E166" s="212">
        <f>'1-SUP'!$C$21</f>
        <v>0</v>
      </c>
      <c r="F166" s="212">
        <f>'1-SUP'!$D$21</f>
        <v>0</v>
      </c>
      <c r="G166" s="212">
        <f>'1-SUP'!$E$21</f>
        <v>0</v>
      </c>
      <c r="H166" s="165"/>
      <c r="I166" s="151" t="str">
        <f t="shared" si="9"/>
        <v>3rd PS Increase Per Position</v>
      </c>
    </row>
    <row r="167" spans="1:9" ht="12.75" customHeight="1" x14ac:dyDescent="0.25">
      <c r="A167" s="114" t="str">
        <f>+A166</f>
        <v>1-SUP</v>
      </c>
      <c r="B167" s="114" t="s">
        <v>760</v>
      </c>
      <c r="C167" s="205"/>
      <c r="D167" s="212" t="e">
        <f ca="1">'1-SUP'!$B$23</f>
        <v>#VALUE!</v>
      </c>
      <c r="E167" s="212" t="e">
        <f ca="1">'1-SUP'!$C$23</f>
        <v>#VALUE!</v>
      </c>
      <c r="F167" s="212" t="e">
        <f ca="1">'1-SUP'!$D$23</f>
        <v>#VALUE!</v>
      </c>
      <c r="G167" s="212" t="e">
        <f ca="1">'1-SUP'!$E$23</f>
        <v>#VALUE!</v>
      </c>
      <c r="H167" s="165"/>
      <c r="I167" s="151" t="s">
        <v>761</v>
      </c>
    </row>
    <row r="168" spans="1:9" ht="12.75" customHeight="1" x14ac:dyDescent="0.25">
      <c r="A168" s="114" t="str">
        <f>+A166</f>
        <v>1-SUP</v>
      </c>
      <c r="B168" s="114" t="s">
        <v>762</v>
      </c>
      <c r="C168" s="205"/>
      <c r="D168" s="166">
        <f>'1-SUP'!$B$27</f>
        <v>0</v>
      </c>
      <c r="E168" s="220"/>
      <c r="F168" s="220"/>
      <c r="G168" s="221"/>
      <c r="H168" s="165"/>
      <c r="I168" s="151" t="str">
        <f>+I156</f>
        <v xml:space="preserve">Total Personnel Benefits Cost </v>
      </c>
    </row>
    <row r="169" spans="1:9" ht="12.75" customHeight="1" x14ac:dyDescent="0.25">
      <c r="A169" s="114" t="str">
        <f>+A168</f>
        <v>1-SUP</v>
      </c>
      <c r="B169" s="114" t="s">
        <v>764</v>
      </c>
      <c r="C169" s="204"/>
      <c r="D169" s="218"/>
      <c r="E169" s="212">
        <f>'1-SUP'!$C$34</f>
        <v>0</v>
      </c>
      <c r="F169" s="212">
        <f>'1-SUP'!$D$34</f>
        <v>0</v>
      </c>
      <c r="G169" s="212">
        <f>'1-SUP'!$E$34</f>
        <v>0</v>
      </c>
      <c r="H169" s="165"/>
      <c r="I169" s="151" t="str">
        <f>+I157</f>
        <v xml:space="preserve">1st PB Increase Per Position </v>
      </c>
    </row>
    <row r="170" spans="1:9" ht="12.75" customHeight="1" x14ac:dyDescent="0.25">
      <c r="A170" s="114" t="str">
        <f>+A169</f>
        <v>1-SUP</v>
      </c>
      <c r="B170" s="114" t="s">
        <v>766</v>
      </c>
      <c r="C170" s="204"/>
      <c r="D170" s="213"/>
      <c r="E170" s="212">
        <f>'1-SUP'!$C$35</f>
        <v>0</v>
      </c>
      <c r="F170" s="212">
        <f>'1-SUP'!$D$35</f>
        <v>0</v>
      </c>
      <c r="G170" s="212">
        <f>'1-SUP'!$E$35</f>
        <v>0</v>
      </c>
      <c r="H170" s="165"/>
      <c r="I170" s="151" t="str">
        <f>+I158</f>
        <v>2nd PB Increase Per Position</v>
      </c>
    </row>
    <row r="171" spans="1:9" ht="12.75" customHeight="1" x14ac:dyDescent="0.25">
      <c r="A171" s="114" t="str">
        <f>+A170</f>
        <v>1-SUP</v>
      </c>
      <c r="B171" s="114" t="s">
        <v>768</v>
      </c>
      <c r="C171" s="204"/>
      <c r="D171" s="219"/>
      <c r="E171" s="212">
        <f>'1-SUP'!$C$36</f>
        <v>0</v>
      </c>
      <c r="F171" s="212">
        <f>'1-SUP'!$D$36</f>
        <v>0</v>
      </c>
      <c r="G171" s="212">
        <f>'1-SUP'!$E$36</f>
        <v>0</v>
      </c>
      <c r="H171" s="165"/>
      <c r="I171" s="151" t="str">
        <f>+I159</f>
        <v>3rd PB Increase Per Position</v>
      </c>
    </row>
    <row r="172" spans="1:9" ht="12.75" customHeight="1" x14ac:dyDescent="0.25">
      <c r="A172" s="114" t="str">
        <f>+A171</f>
        <v>1-SUP</v>
      </c>
      <c r="B172" s="114" t="s">
        <v>770</v>
      </c>
      <c r="C172" s="205"/>
      <c r="D172" s="212" t="e">
        <f ca="1">'1-SUP'!$B$38</f>
        <v>#VALUE!</v>
      </c>
      <c r="E172" s="212" t="e">
        <f ca="1">'1-SUP'!$C$38</f>
        <v>#VALUE!</v>
      </c>
      <c r="F172" s="212" t="e">
        <f ca="1">'1-SUP'!$D$38</f>
        <v>#VALUE!</v>
      </c>
      <c r="G172" s="212" t="e">
        <f ca="1">'1-SUP'!$E$38</f>
        <v>#VALUE!</v>
      </c>
      <c r="H172" s="165"/>
      <c r="I172" s="151" t="s">
        <v>771</v>
      </c>
    </row>
    <row r="173" spans="1:9" ht="12.75" customHeight="1" thickBot="1" x14ac:dyDescent="0.3">
      <c r="A173" s="120" t="str">
        <f>+A171</f>
        <v>1-SUP</v>
      </c>
      <c r="B173" s="142" t="s">
        <v>1528</v>
      </c>
      <c r="C173" s="203"/>
      <c r="D173" s="222" t="e">
        <f ca="1">'1-SUP'!$B$42</f>
        <v>#VALUE!</v>
      </c>
      <c r="E173" s="223" t="e">
        <f ca="1">'1-SUP'!$C$42</f>
        <v>#VALUE!</v>
      </c>
      <c r="F173" s="223" t="e">
        <f ca="1">'1-SUP'!$D$42</f>
        <v>#VALUE!</v>
      </c>
      <c r="G173" s="223" t="e">
        <f ca="1">'1-SUP'!$E$42</f>
        <v>#VALUE!</v>
      </c>
      <c r="H173" s="146"/>
      <c r="I173" s="147" t="s">
        <v>1527</v>
      </c>
    </row>
    <row r="174" spans="1:9" ht="12.75" customHeight="1" thickTop="1" x14ac:dyDescent="0.25">
      <c r="A174" s="115" t="s">
        <v>2</v>
      </c>
      <c r="B174" s="114" t="s">
        <v>772</v>
      </c>
      <c r="C174" s="205"/>
      <c r="D174" s="160">
        <f>'2'!$B$16</f>
        <v>0</v>
      </c>
      <c r="E174" s="160">
        <f>'2'!$C$16</f>
        <v>0</v>
      </c>
      <c r="F174" s="160">
        <f>'2'!$D$16</f>
        <v>0</v>
      </c>
      <c r="G174" s="160">
        <f>'2'!$E$16</f>
        <v>0</v>
      </c>
      <c r="H174" s="174"/>
      <c r="I174" s="175" t="s">
        <v>57</v>
      </c>
    </row>
    <row r="175" spans="1:9" ht="12.75" customHeight="1" x14ac:dyDescent="0.25">
      <c r="A175" s="115" t="s">
        <v>2</v>
      </c>
      <c r="B175" s="114" t="s">
        <v>773</v>
      </c>
      <c r="C175" s="205"/>
      <c r="D175" s="115" t="e">
        <f>'2'!#REF!</f>
        <v>#REF!</v>
      </c>
      <c r="E175" s="115" t="e">
        <f>'2'!#REF!</f>
        <v>#REF!</v>
      </c>
      <c r="F175" s="115" t="e">
        <f>'2'!#REF!</f>
        <v>#REF!</v>
      </c>
      <c r="G175" s="115" t="e">
        <f>'2'!#REF!</f>
        <v>#REF!</v>
      </c>
      <c r="H175" s="174"/>
      <c r="I175" s="175" t="s">
        <v>774</v>
      </c>
    </row>
    <row r="176" spans="1:9" ht="12.75" customHeight="1" x14ac:dyDescent="0.25">
      <c r="A176" s="115" t="s">
        <v>2</v>
      </c>
      <c r="B176" s="114" t="s">
        <v>775</v>
      </c>
      <c r="C176" s="205"/>
      <c r="D176" s="115" t="e">
        <f>'2'!#REF!</f>
        <v>#REF!</v>
      </c>
      <c r="E176" s="115" t="e">
        <f>'2'!#REF!</f>
        <v>#REF!</v>
      </c>
      <c r="F176" s="115" t="e">
        <f>'2'!#REF!</f>
        <v>#REF!</v>
      </c>
      <c r="G176" s="115" t="e">
        <f>'2'!#REF!</f>
        <v>#REF!</v>
      </c>
      <c r="H176" s="174"/>
      <c r="I176" s="175" t="s">
        <v>776</v>
      </c>
    </row>
    <row r="177" spans="1:9" ht="12.75" customHeight="1" x14ac:dyDescent="0.25">
      <c r="A177" s="115" t="s">
        <v>2</v>
      </c>
      <c r="B177" s="114" t="s">
        <v>777</v>
      </c>
      <c r="C177" s="205"/>
      <c r="D177" s="115" t="e">
        <f>'2'!#REF!</f>
        <v>#REF!</v>
      </c>
      <c r="E177" s="115" t="e">
        <f>'2'!#REF!</f>
        <v>#REF!</v>
      </c>
      <c r="F177" s="115" t="e">
        <f>'2'!#REF!</f>
        <v>#REF!</v>
      </c>
      <c r="G177" s="115" t="e">
        <f>'2'!#REF!</f>
        <v>#REF!</v>
      </c>
      <c r="H177" s="174"/>
      <c r="I177" s="175" t="s">
        <v>778</v>
      </c>
    </row>
    <row r="178" spans="1:9" ht="12.75" customHeight="1" x14ac:dyDescent="0.25">
      <c r="A178" s="115" t="s">
        <v>2</v>
      </c>
      <c r="B178" s="114" t="s">
        <v>779</v>
      </c>
      <c r="C178" s="205"/>
      <c r="D178" s="115">
        <f>'2'!$B$18</f>
        <v>0</v>
      </c>
      <c r="E178" s="115">
        <f>'2'!$C$18</f>
        <v>0</v>
      </c>
      <c r="F178" s="115">
        <f>'2'!$D$18</f>
        <v>0</v>
      </c>
      <c r="G178" s="115">
        <f>'2'!$E$18</f>
        <v>0</v>
      </c>
      <c r="H178" s="174"/>
      <c r="I178" s="176" t="s">
        <v>780</v>
      </c>
    </row>
    <row r="179" spans="1:9" ht="12.75" customHeight="1" x14ac:dyDescent="0.25">
      <c r="A179" s="115" t="s">
        <v>2</v>
      </c>
      <c r="B179" s="114" t="s">
        <v>781</v>
      </c>
      <c r="C179" s="205"/>
      <c r="D179" s="115" t="e">
        <f>'2'!#REF!</f>
        <v>#REF!</v>
      </c>
      <c r="E179" s="115" t="e">
        <f>'2'!#REF!</f>
        <v>#REF!</v>
      </c>
      <c r="F179" s="115" t="e">
        <f>'2'!#REF!</f>
        <v>#REF!</v>
      </c>
      <c r="G179" s="115" t="e">
        <f>'2'!#REF!</f>
        <v>#REF!</v>
      </c>
      <c r="H179" s="174"/>
      <c r="I179" s="175" t="s">
        <v>782</v>
      </c>
    </row>
    <row r="180" spans="1:9" ht="12.75" customHeight="1" x14ac:dyDescent="0.25">
      <c r="A180" s="115" t="s">
        <v>2</v>
      </c>
      <c r="B180" s="114" t="s">
        <v>783</v>
      </c>
      <c r="C180" s="205"/>
      <c r="D180" s="115">
        <f>'2'!$B$20</f>
        <v>0</v>
      </c>
      <c r="E180" s="115">
        <f>'2'!$C$20</f>
        <v>0</v>
      </c>
      <c r="F180" s="115">
        <f>'2'!$D$20</f>
        <v>0</v>
      </c>
      <c r="G180" s="115">
        <f>'2'!$E$20</f>
        <v>0</v>
      </c>
      <c r="H180" s="174"/>
      <c r="I180" s="175" t="s">
        <v>1436</v>
      </c>
    </row>
    <row r="181" spans="1:9" ht="12.75" customHeight="1" x14ac:dyDescent="0.25">
      <c r="A181" s="115" t="s">
        <v>2</v>
      </c>
      <c r="B181" s="114" t="s">
        <v>1437</v>
      </c>
      <c r="C181" s="205"/>
      <c r="D181" s="115">
        <f>'2'!$B$21</f>
        <v>0</v>
      </c>
      <c r="E181" s="115">
        <f>'2'!$C$21</f>
        <v>0</v>
      </c>
      <c r="F181" s="115">
        <f>'2'!$D$21</f>
        <v>0</v>
      </c>
      <c r="G181" s="115">
        <f>'2'!$E$21</f>
        <v>0</v>
      </c>
      <c r="H181" s="174"/>
      <c r="I181" s="175" t="s">
        <v>908</v>
      </c>
    </row>
    <row r="182" spans="1:9" ht="12.75" customHeight="1" x14ac:dyDescent="0.25">
      <c r="A182" s="115" t="s">
        <v>2</v>
      </c>
      <c r="B182" s="114" t="s">
        <v>1438</v>
      </c>
      <c r="C182" s="205"/>
      <c r="D182" s="115" t="e">
        <f>'2'!#REF!</f>
        <v>#REF!</v>
      </c>
      <c r="E182" s="115" t="e">
        <f>'2'!#REF!</f>
        <v>#REF!</v>
      </c>
      <c r="F182" s="115" t="e">
        <f>'2'!#REF!</f>
        <v>#REF!</v>
      </c>
      <c r="G182" s="115" t="e">
        <f>'2'!#REF!</f>
        <v>#REF!</v>
      </c>
      <c r="H182" s="174"/>
      <c r="I182" s="177" t="s">
        <v>1439</v>
      </c>
    </row>
    <row r="183" spans="1:9" ht="12.75" customHeight="1" x14ac:dyDescent="0.25">
      <c r="A183" s="115" t="s">
        <v>2</v>
      </c>
      <c r="B183" s="114" t="s">
        <v>1440</v>
      </c>
      <c r="C183" s="205"/>
      <c r="D183" s="115" t="e">
        <f>'2'!#REF!</f>
        <v>#REF!</v>
      </c>
      <c r="E183" s="115" t="e">
        <f>'2'!#REF!</f>
        <v>#REF!</v>
      </c>
      <c r="F183" s="115" t="e">
        <f>'2'!#REF!</f>
        <v>#REF!</v>
      </c>
      <c r="G183" s="115" t="e">
        <f>'2'!#REF!</f>
        <v>#REF!</v>
      </c>
      <c r="H183" s="174"/>
      <c r="I183" s="178" t="s">
        <v>1441</v>
      </c>
    </row>
    <row r="184" spans="1:9" ht="12.75" customHeight="1" x14ac:dyDescent="0.25">
      <c r="A184" s="115" t="s">
        <v>2</v>
      </c>
      <c r="B184" s="114" t="s">
        <v>252</v>
      </c>
      <c r="C184" s="205"/>
      <c r="D184" s="124">
        <f>'2'!$B$23</f>
        <v>0</v>
      </c>
      <c r="E184" s="124">
        <f>'2'!$C$23</f>
        <v>0</v>
      </c>
      <c r="F184" s="115">
        <f>'2'!$D$23</f>
        <v>0</v>
      </c>
      <c r="G184" s="115" t="e">
        <f>'2'!$E$23</f>
        <v>#REF!</v>
      </c>
      <c r="H184" s="174"/>
      <c r="I184" s="178" t="s">
        <v>251</v>
      </c>
    </row>
    <row r="185" spans="1:9" ht="12.75" customHeight="1" x14ac:dyDescent="0.25">
      <c r="A185" s="115" t="s">
        <v>2</v>
      </c>
      <c r="B185" s="114" t="s">
        <v>1442</v>
      </c>
      <c r="C185" s="205"/>
      <c r="D185" s="179">
        <f>'2'!$B$28</f>
        <v>0</v>
      </c>
      <c r="E185" s="179">
        <f>'2'!$C$28</f>
        <v>0</v>
      </c>
      <c r="F185" s="180">
        <f>'2'!$D$28</f>
        <v>0</v>
      </c>
      <c r="G185" s="181"/>
      <c r="H185" s="174"/>
      <c r="I185" s="151" t="s">
        <v>1443</v>
      </c>
    </row>
    <row r="186" spans="1:9" ht="12.75" customHeight="1" thickBot="1" x14ac:dyDescent="0.3">
      <c r="A186" s="120" t="s">
        <v>2</v>
      </c>
      <c r="B186" s="142" t="s">
        <v>1444</v>
      </c>
      <c r="C186" s="203"/>
      <c r="D186" s="173">
        <f>'2'!$B$29</f>
        <v>0</v>
      </c>
      <c r="E186" s="120">
        <f>'2'!$C$29</f>
        <v>0</v>
      </c>
      <c r="F186" s="120">
        <f>'2'!$D$29</f>
        <v>0</v>
      </c>
      <c r="G186" s="182"/>
      <c r="H186" s="146"/>
      <c r="I186" s="147" t="s">
        <v>67</v>
      </c>
    </row>
    <row r="187" spans="1:9" ht="12.75" customHeight="1" thickTop="1" x14ac:dyDescent="0.25">
      <c r="A187" s="115" t="s">
        <v>3</v>
      </c>
      <c r="B187" s="114" t="s">
        <v>253</v>
      </c>
      <c r="C187" s="205"/>
      <c r="D187" s="183">
        <f>'3'!$B$17</f>
        <v>0</v>
      </c>
      <c r="E187" s="183">
        <f>'3'!$C$17</f>
        <v>0</v>
      </c>
      <c r="F187" s="183">
        <f>'3'!$D$17</f>
        <v>0</v>
      </c>
      <c r="G187" s="183">
        <f>'3'!$E$17</f>
        <v>0</v>
      </c>
      <c r="H187" s="184"/>
      <c r="I187" s="151" t="s">
        <v>255</v>
      </c>
    </row>
    <row r="188" spans="1:9" ht="12.75" customHeight="1" x14ac:dyDescent="0.25">
      <c r="A188" s="115" t="s">
        <v>3</v>
      </c>
      <c r="B188" s="114" t="s">
        <v>254</v>
      </c>
      <c r="C188" s="205"/>
      <c r="D188" s="179">
        <f>'3'!$B$19</f>
        <v>0</v>
      </c>
      <c r="E188" s="179">
        <f>'3'!$C$19</f>
        <v>0</v>
      </c>
      <c r="F188" s="179">
        <f>'3'!$D$19</f>
        <v>0</v>
      </c>
      <c r="G188" s="179">
        <f>'3'!$E$19</f>
        <v>0</v>
      </c>
      <c r="H188" s="184"/>
      <c r="I188" s="175" t="s">
        <v>256</v>
      </c>
    </row>
    <row r="189" spans="1:9" ht="12.75" customHeight="1" x14ac:dyDescent="0.25">
      <c r="A189" s="115" t="s">
        <v>3</v>
      </c>
      <c r="B189" s="114" t="s">
        <v>257</v>
      </c>
      <c r="C189" s="205"/>
      <c r="D189" s="179">
        <f>'3'!$B$21</f>
        <v>0</v>
      </c>
      <c r="E189" s="179">
        <f>'3'!$C$21</f>
        <v>0</v>
      </c>
      <c r="F189" s="179">
        <f>'3'!$D$21</f>
        <v>0</v>
      </c>
      <c r="G189" s="179">
        <f>'3'!$E$21</f>
        <v>0</v>
      </c>
      <c r="H189" s="184"/>
      <c r="I189" s="176" t="s">
        <v>260</v>
      </c>
    </row>
    <row r="190" spans="1:9" ht="12.75" customHeight="1" x14ac:dyDescent="0.25">
      <c r="A190" s="115" t="s">
        <v>3</v>
      </c>
      <c r="B190" s="114" t="s">
        <v>258</v>
      </c>
      <c r="C190" s="205"/>
      <c r="D190" s="179">
        <f>'3'!$B$23</f>
        <v>0</v>
      </c>
      <c r="E190" s="179">
        <f>'3'!$C$23</f>
        <v>0</v>
      </c>
      <c r="F190" s="179">
        <f>'3'!$D$23</f>
        <v>0</v>
      </c>
      <c r="G190" s="179">
        <f>'3'!$E$23</f>
        <v>0</v>
      </c>
      <c r="H190" s="184"/>
      <c r="I190" s="176" t="s">
        <v>259</v>
      </c>
    </row>
    <row r="191" spans="1:9" ht="12.75" customHeight="1" x14ac:dyDescent="0.25">
      <c r="A191" s="115" t="s">
        <v>3</v>
      </c>
      <c r="B191" s="114" t="s">
        <v>1445</v>
      </c>
      <c r="C191" s="205"/>
      <c r="D191" s="179">
        <f>'3'!$B$25</f>
        <v>0</v>
      </c>
      <c r="E191" s="179">
        <f>'3'!$C$25</f>
        <v>0</v>
      </c>
      <c r="F191" s="179">
        <f>'3'!$D$25</f>
        <v>0</v>
      </c>
      <c r="G191" s="179">
        <f>'3'!$E$25</f>
        <v>0</v>
      </c>
      <c r="H191" s="184"/>
      <c r="I191" s="176" t="s">
        <v>381</v>
      </c>
    </row>
    <row r="192" spans="1:9" ht="12.75" customHeight="1" thickBot="1" x14ac:dyDescent="0.3">
      <c r="A192" s="120" t="s">
        <v>3</v>
      </c>
      <c r="B192" s="142" t="s">
        <v>1446</v>
      </c>
      <c r="C192" s="203"/>
      <c r="D192" s="173">
        <f>'3'!$B$27</f>
        <v>0</v>
      </c>
      <c r="E192" s="120">
        <f>'3'!$C$27</f>
        <v>0</v>
      </c>
      <c r="F192" s="120">
        <f>'3'!$D$27</f>
        <v>0</v>
      </c>
      <c r="G192" s="120">
        <f>'3'!$E$27</f>
        <v>0</v>
      </c>
      <c r="H192" s="146"/>
      <c r="I192" s="147" t="s">
        <v>1447</v>
      </c>
    </row>
    <row r="193" spans="1:9" ht="12.75" customHeight="1" thickTop="1" x14ac:dyDescent="0.25">
      <c r="A193" s="114" t="s">
        <v>1711</v>
      </c>
      <c r="B193" s="114" t="s">
        <v>1448</v>
      </c>
      <c r="C193" s="205"/>
      <c r="D193" s="185">
        <f>'4-IC'!$B$12</f>
        <v>0</v>
      </c>
      <c r="E193" s="169"/>
      <c r="F193" s="186"/>
      <c r="G193" s="187"/>
      <c r="H193" s="188"/>
      <c r="I193" s="176" t="s">
        <v>1449</v>
      </c>
    </row>
    <row r="194" spans="1:9" ht="12.75" customHeight="1" x14ac:dyDescent="0.25">
      <c r="A194" s="114" t="s">
        <v>1711</v>
      </c>
      <c r="B194" s="114" t="s">
        <v>1450</v>
      </c>
      <c r="C194" s="205"/>
      <c r="D194" s="224">
        <f>'4-IC'!$B$14</f>
        <v>0</v>
      </c>
      <c r="E194" s="162"/>
      <c r="F194" s="134"/>
      <c r="G194" s="136"/>
      <c r="H194" s="122"/>
      <c r="I194" s="176" t="s">
        <v>1451</v>
      </c>
    </row>
    <row r="195" spans="1:9" ht="12.75" customHeight="1" x14ac:dyDescent="0.25">
      <c r="A195" s="114" t="s">
        <v>1711</v>
      </c>
      <c r="B195" s="114" t="s">
        <v>1452</v>
      </c>
      <c r="C195" s="205"/>
      <c r="D195" s="224">
        <f>'4-IC'!$B$19</f>
        <v>0</v>
      </c>
      <c r="E195" s="224">
        <f>'4-IC'!$C$19</f>
        <v>0</v>
      </c>
      <c r="F195" s="226">
        <f>'4-IC'!$D$19</f>
        <v>0</v>
      </c>
      <c r="G195" s="226">
        <f>'4-IC'!$E$19</f>
        <v>0</v>
      </c>
      <c r="H195" s="188"/>
      <c r="I195" s="175" t="s">
        <v>1453</v>
      </c>
    </row>
    <row r="196" spans="1:9" ht="12.75" customHeight="1" x14ac:dyDescent="0.25">
      <c r="A196" s="114" t="s">
        <v>1711</v>
      </c>
      <c r="B196" s="114" t="s">
        <v>1454</v>
      </c>
      <c r="C196" s="205"/>
      <c r="D196" s="224">
        <f>'4-IC'!$B$26</f>
        <v>0</v>
      </c>
      <c r="E196" s="171"/>
      <c r="F196" s="171"/>
      <c r="G196" s="172"/>
      <c r="H196" s="188"/>
      <c r="I196" s="175" t="s">
        <v>1455</v>
      </c>
    </row>
    <row r="197" spans="1:9" ht="12.75" customHeight="1" thickBot="1" x14ac:dyDescent="0.3">
      <c r="A197" s="120" t="s">
        <v>1711</v>
      </c>
      <c r="B197" s="142" t="s">
        <v>1456</v>
      </c>
      <c r="C197" s="203"/>
      <c r="D197" s="227">
        <f>'4-IC'!$B$32</f>
        <v>0</v>
      </c>
      <c r="E197" s="228">
        <f>'4-IC'!$C$32</f>
        <v>0</v>
      </c>
      <c r="F197" s="228">
        <f>'4-IC'!$D$32</f>
        <v>0</v>
      </c>
      <c r="G197" s="228">
        <f>'4-IC'!$E$32</f>
        <v>0</v>
      </c>
      <c r="H197" s="146"/>
      <c r="I197" s="147" t="s">
        <v>266</v>
      </c>
    </row>
    <row r="198" spans="1:9" ht="12.75" customHeight="1" thickTop="1" x14ac:dyDescent="0.25">
      <c r="A198" s="114" t="s">
        <v>1712</v>
      </c>
      <c r="B198" s="114" t="s">
        <v>1448</v>
      </c>
      <c r="C198" s="205"/>
      <c r="D198" s="185">
        <f>'4-WK'!$B$12</f>
        <v>0</v>
      </c>
      <c r="E198" s="169"/>
      <c r="F198" s="186"/>
      <c r="G198" s="187"/>
      <c r="H198" s="188"/>
      <c r="I198" s="176" t="s">
        <v>1449</v>
      </c>
    </row>
    <row r="199" spans="1:9" ht="12.75" customHeight="1" x14ac:dyDescent="0.25">
      <c r="A199" s="114" t="s">
        <v>1712</v>
      </c>
      <c r="B199" s="114" t="s">
        <v>1450</v>
      </c>
      <c r="C199" s="205"/>
      <c r="D199" s="224">
        <f>'4-WK'!$B$14</f>
        <v>0</v>
      </c>
      <c r="E199" s="162"/>
      <c r="F199" s="134"/>
      <c r="G199" s="136"/>
      <c r="H199" s="122"/>
      <c r="I199" s="176" t="s">
        <v>1451</v>
      </c>
    </row>
    <row r="200" spans="1:9" ht="12.75" customHeight="1" x14ac:dyDescent="0.25">
      <c r="A200" s="114" t="s">
        <v>1712</v>
      </c>
      <c r="B200" s="114" t="s">
        <v>1452</v>
      </c>
      <c r="C200" s="205"/>
      <c r="D200" s="224">
        <f>'4-WK'!$B$19</f>
        <v>0</v>
      </c>
      <c r="E200" s="224">
        <f>'4-WK'!$C$19</f>
        <v>0</v>
      </c>
      <c r="F200" s="226">
        <f>'4-WK'!$D$19</f>
        <v>0</v>
      </c>
      <c r="G200" s="226">
        <f>'4-WK'!$E$19</f>
        <v>0</v>
      </c>
      <c r="H200" s="188"/>
      <c r="I200" s="175" t="s">
        <v>1453</v>
      </c>
    </row>
    <row r="201" spans="1:9" ht="12.75" customHeight="1" x14ac:dyDescent="0.25">
      <c r="A201" s="114" t="s">
        <v>1712</v>
      </c>
      <c r="B201" s="114" t="s">
        <v>1454</v>
      </c>
      <c r="C201" s="205"/>
      <c r="D201" s="224">
        <f>'4-WK'!$B$26</f>
        <v>0</v>
      </c>
      <c r="E201" s="171"/>
      <c r="F201" s="171"/>
      <c r="G201" s="172"/>
      <c r="H201" s="188"/>
      <c r="I201" s="175" t="s">
        <v>1455</v>
      </c>
    </row>
    <row r="202" spans="1:9" ht="12.75" customHeight="1" thickBot="1" x14ac:dyDescent="0.3">
      <c r="A202" s="120" t="s">
        <v>1712</v>
      </c>
      <c r="B202" s="142" t="s">
        <v>261</v>
      </c>
      <c r="C202" s="203"/>
      <c r="D202" s="227">
        <f>'4-WK'!$B$32</f>
        <v>0</v>
      </c>
      <c r="E202" s="228">
        <f>'4-WK'!$C$32</f>
        <v>0</v>
      </c>
      <c r="F202" s="228">
        <f>'4-WK'!$D$32</f>
        <v>0</v>
      </c>
      <c r="G202" s="228">
        <f>'4-WK'!$E$32</f>
        <v>0</v>
      </c>
      <c r="H202" s="146"/>
      <c r="I202" s="147" t="s">
        <v>267</v>
      </c>
    </row>
    <row r="203" spans="1:9" ht="12.75" customHeight="1" thickTop="1" x14ac:dyDescent="0.25">
      <c r="A203" s="114" t="s">
        <v>1713</v>
      </c>
      <c r="B203" s="114" t="s">
        <v>1448</v>
      </c>
      <c r="C203" s="205"/>
      <c r="D203" s="185">
        <f>'4-NMD'!$B$12</f>
        <v>0</v>
      </c>
      <c r="E203" s="169"/>
      <c r="F203" s="186"/>
      <c r="G203" s="187"/>
      <c r="H203" s="188"/>
      <c r="I203" s="176" t="s">
        <v>1449</v>
      </c>
    </row>
    <row r="204" spans="1:9" ht="12.75" customHeight="1" x14ac:dyDescent="0.25">
      <c r="A204" s="114" t="s">
        <v>1713</v>
      </c>
      <c r="B204" s="114" t="s">
        <v>1450</v>
      </c>
      <c r="C204" s="205"/>
      <c r="D204" s="224">
        <f>'4-NMD'!$B$14</f>
        <v>0</v>
      </c>
      <c r="E204" s="162"/>
      <c r="F204" s="134"/>
      <c r="G204" s="136"/>
      <c r="H204" s="122"/>
      <c r="I204" s="176" t="s">
        <v>1451</v>
      </c>
    </row>
    <row r="205" spans="1:9" ht="12.75" customHeight="1" x14ac:dyDescent="0.25">
      <c r="A205" s="114" t="s">
        <v>1713</v>
      </c>
      <c r="B205" s="114" t="s">
        <v>1452</v>
      </c>
      <c r="C205" s="205"/>
      <c r="D205" s="224">
        <f>'4-NMD'!$B$19</f>
        <v>0</v>
      </c>
      <c r="E205" s="224">
        <f>'4-NMD'!$C$19</f>
        <v>0</v>
      </c>
      <c r="F205" s="226">
        <f>'4-NMD'!$D$19</f>
        <v>0</v>
      </c>
      <c r="G205" s="226">
        <f>'4-NMD'!$E$19</f>
        <v>0</v>
      </c>
      <c r="H205" s="188"/>
      <c r="I205" s="175" t="s">
        <v>1453</v>
      </c>
    </row>
    <row r="206" spans="1:9" ht="12.75" customHeight="1" x14ac:dyDescent="0.25">
      <c r="A206" s="114" t="s">
        <v>1713</v>
      </c>
      <c r="B206" s="114" t="s">
        <v>1454</v>
      </c>
      <c r="C206" s="205"/>
      <c r="D206" s="224">
        <f>'4-NMD'!$B$26</f>
        <v>0</v>
      </c>
      <c r="E206" s="171"/>
      <c r="F206" s="171"/>
      <c r="G206" s="172"/>
      <c r="H206" s="188"/>
      <c r="I206" s="175" t="s">
        <v>1455</v>
      </c>
    </row>
    <row r="207" spans="1:9" ht="12.75" customHeight="1" thickBot="1" x14ac:dyDescent="0.3">
      <c r="A207" s="120" t="s">
        <v>1713</v>
      </c>
      <c r="B207" s="142" t="s">
        <v>262</v>
      </c>
      <c r="C207" s="203"/>
      <c r="D207" s="227">
        <f>'4-NMD'!$B$32</f>
        <v>0</v>
      </c>
      <c r="E207" s="228">
        <f>'4-NMD'!$C$32</f>
        <v>0</v>
      </c>
      <c r="F207" s="228">
        <f>'4-NMD'!$D$32</f>
        <v>0</v>
      </c>
      <c r="G207" s="228">
        <f>'4-NMD'!$E$32</f>
        <v>0</v>
      </c>
      <c r="H207" s="146"/>
      <c r="I207" s="147" t="s">
        <v>268</v>
      </c>
    </row>
    <row r="208" spans="1:9" ht="12.75" customHeight="1" thickTop="1" x14ac:dyDescent="0.25">
      <c r="A208" s="114" t="s">
        <v>1714</v>
      </c>
      <c r="B208" s="114" t="s">
        <v>1448</v>
      </c>
      <c r="C208" s="205"/>
      <c r="D208" s="185">
        <f>'4-APP'!$B$12</f>
        <v>0</v>
      </c>
      <c r="E208" s="169"/>
      <c r="F208" s="186"/>
      <c r="G208" s="187"/>
      <c r="H208" s="188"/>
      <c r="I208" s="176" t="s">
        <v>1449</v>
      </c>
    </row>
    <row r="209" spans="1:9" ht="12.75" customHeight="1" x14ac:dyDescent="0.25">
      <c r="A209" s="114" t="s">
        <v>1714</v>
      </c>
      <c r="B209" s="114" t="s">
        <v>1450</v>
      </c>
      <c r="C209" s="205"/>
      <c r="D209" s="224">
        <f>'4-APP'!$B$14</f>
        <v>0</v>
      </c>
      <c r="E209" s="162"/>
      <c r="F209" s="134"/>
      <c r="G209" s="136"/>
      <c r="H209" s="122"/>
      <c r="I209" s="176" t="s">
        <v>1451</v>
      </c>
    </row>
    <row r="210" spans="1:9" ht="12.75" customHeight="1" x14ac:dyDescent="0.25">
      <c r="A210" s="114" t="s">
        <v>1714</v>
      </c>
      <c r="B210" s="114" t="s">
        <v>1452</v>
      </c>
      <c r="C210" s="205"/>
      <c r="D210" s="224">
        <f>'4-APP'!$B$19</f>
        <v>0</v>
      </c>
      <c r="E210" s="224">
        <f>'4-APP'!$C$19</f>
        <v>0</v>
      </c>
      <c r="F210" s="226">
        <f>'4-APP'!$D$19</f>
        <v>0</v>
      </c>
      <c r="G210" s="226">
        <f>'4-APP'!$E$19</f>
        <v>0</v>
      </c>
      <c r="H210" s="188"/>
      <c r="I210" s="175" t="s">
        <v>1453</v>
      </c>
    </row>
    <row r="211" spans="1:9" ht="12.75" customHeight="1" x14ac:dyDescent="0.25">
      <c r="A211" s="114" t="s">
        <v>1714</v>
      </c>
      <c r="B211" s="114" t="s">
        <v>1454</v>
      </c>
      <c r="C211" s="205"/>
      <c r="D211" s="224">
        <f>'4-APP'!$B$26</f>
        <v>0</v>
      </c>
      <c r="E211" s="171"/>
      <c r="F211" s="171"/>
      <c r="G211" s="172"/>
      <c r="H211" s="188"/>
      <c r="I211" s="175" t="s">
        <v>1455</v>
      </c>
    </row>
    <row r="212" spans="1:9" ht="12.75" customHeight="1" thickBot="1" x14ac:dyDescent="0.3">
      <c r="A212" s="120" t="s">
        <v>1714</v>
      </c>
      <c r="B212" s="142" t="s">
        <v>263</v>
      </c>
      <c r="C212" s="203"/>
      <c r="D212" s="227">
        <f>'4-APP'!$B$32</f>
        <v>0</v>
      </c>
      <c r="E212" s="228">
        <f>'4-APP'!$C$32</f>
        <v>0</v>
      </c>
      <c r="F212" s="228">
        <f>'4-APP'!$D$32</f>
        <v>0</v>
      </c>
      <c r="G212" s="228">
        <f>'4-APP'!$E$32</f>
        <v>0</v>
      </c>
      <c r="H212" s="146"/>
      <c r="I212" s="147" t="s">
        <v>269</v>
      </c>
    </row>
    <row r="213" spans="1:9" ht="12.75" customHeight="1" thickTop="1" x14ac:dyDescent="0.25">
      <c r="A213" s="114" t="s">
        <v>1715</v>
      </c>
      <c r="B213" s="114" t="s">
        <v>1448</v>
      </c>
      <c r="C213" s="205"/>
      <c r="D213" s="185">
        <f>'4-WR'!$B$12</f>
        <v>0</v>
      </c>
      <c r="E213" s="169"/>
      <c r="F213" s="186"/>
      <c r="G213" s="187"/>
      <c r="H213" s="188"/>
      <c r="I213" s="176" t="s">
        <v>1449</v>
      </c>
    </row>
    <row r="214" spans="1:9" ht="12.75" customHeight="1" x14ac:dyDescent="0.25">
      <c r="A214" s="114" t="s">
        <v>1715</v>
      </c>
      <c r="B214" s="114" t="s">
        <v>1450</v>
      </c>
      <c r="C214" s="205"/>
      <c r="D214" s="224">
        <f>'4-WR'!$B$14</f>
        <v>0</v>
      </c>
      <c r="E214" s="162"/>
      <c r="F214" s="134"/>
      <c r="G214" s="136"/>
      <c r="H214" s="122"/>
      <c r="I214" s="176" t="s">
        <v>1451</v>
      </c>
    </row>
    <row r="215" spans="1:9" ht="12.75" customHeight="1" x14ac:dyDescent="0.25">
      <c r="A215" s="114" t="s">
        <v>1715</v>
      </c>
      <c r="B215" s="114" t="s">
        <v>1452</v>
      </c>
      <c r="C215" s="205"/>
      <c r="D215" s="224">
        <f>'4-WR'!$B$19</f>
        <v>0</v>
      </c>
      <c r="E215" s="224">
        <f>'4-WR'!$C$19</f>
        <v>0</v>
      </c>
      <c r="F215" s="226">
        <f>'4-WR'!$D$19</f>
        <v>0</v>
      </c>
      <c r="G215" s="226">
        <f>'4-WR'!$E$19</f>
        <v>0</v>
      </c>
      <c r="H215" s="188"/>
      <c r="I215" s="175" t="s">
        <v>1453</v>
      </c>
    </row>
    <row r="216" spans="1:9" ht="12.75" customHeight="1" x14ac:dyDescent="0.25">
      <c r="A216" s="114" t="s">
        <v>1715</v>
      </c>
      <c r="B216" s="114" t="s">
        <v>1454</v>
      </c>
      <c r="C216" s="205"/>
      <c r="D216" s="224">
        <f>'4-WR'!$B$26</f>
        <v>0</v>
      </c>
      <c r="E216" s="171"/>
      <c r="F216" s="171"/>
      <c r="G216" s="172"/>
      <c r="H216" s="188"/>
      <c r="I216" s="175" t="s">
        <v>1455</v>
      </c>
    </row>
    <row r="217" spans="1:9" ht="12.75" customHeight="1" thickBot="1" x14ac:dyDescent="0.3">
      <c r="A217" s="120" t="s">
        <v>1715</v>
      </c>
      <c r="B217" s="142" t="s">
        <v>264</v>
      </c>
      <c r="C217" s="203"/>
      <c r="D217" s="227">
        <f>'4-WR'!$B$32</f>
        <v>0</v>
      </c>
      <c r="E217" s="228">
        <f>'4-WR'!$C$32</f>
        <v>0</v>
      </c>
      <c r="F217" s="228">
        <f>'4-WR'!$D$32</f>
        <v>0</v>
      </c>
      <c r="G217" s="228">
        <f>'4-WR'!$E$32</f>
        <v>0</v>
      </c>
      <c r="H217" s="146"/>
      <c r="I217" s="147" t="s">
        <v>270</v>
      </c>
    </row>
    <row r="218" spans="1:9" ht="12.75" customHeight="1" thickTop="1" x14ac:dyDescent="0.25">
      <c r="A218" s="114" t="s">
        <v>1716</v>
      </c>
      <c r="B218" s="114" t="s">
        <v>1448</v>
      </c>
      <c r="C218" s="205"/>
      <c r="D218" s="185">
        <f>'4-TAX'!$B$12</f>
        <v>0</v>
      </c>
      <c r="E218" s="169"/>
      <c r="F218" s="186"/>
      <c r="G218" s="187"/>
      <c r="H218" s="188"/>
      <c r="I218" s="176" t="s">
        <v>1449</v>
      </c>
    </row>
    <row r="219" spans="1:9" ht="12.75" customHeight="1" x14ac:dyDescent="0.25">
      <c r="A219" s="114" t="s">
        <v>1716</v>
      </c>
      <c r="B219" s="114" t="s">
        <v>1529</v>
      </c>
      <c r="C219" s="205"/>
      <c r="D219" s="224">
        <f>'4-TAX'!$B$14</f>
        <v>0</v>
      </c>
      <c r="E219" s="162"/>
      <c r="F219" s="134"/>
      <c r="G219" s="136"/>
      <c r="H219" s="122"/>
      <c r="I219" s="122" t="s">
        <v>1529</v>
      </c>
    </row>
    <row r="220" spans="1:9" ht="12.75" customHeight="1" x14ac:dyDescent="0.25">
      <c r="A220" s="114" t="s">
        <v>1716</v>
      </c>
      <c r="B220" s="114" t="s">
        <v>1452</v>
      </c>
      <c r="C220" s="205"/>
      <c r="D220" s="224">
        <f>'4-TAX'!$B$19</f>
        <v>0</v>
      </c>
      <c r="E220" s="224">
        <f>'4-TAX'!$C$19</f>
        <v>0</v>
      </c>
      <c r="F220" s="226">
        <f>'4-TAX'!$D$19</f>
        <v>0</v>
      </c>
      <c r="G220" s="226">
        <f>'4-TAX'!$E$19</f>
        <v>0</v>
      </c>
      <c r="H220" s="188"/>
      <c r="I220" s="175" t="s">
        <v>1453</v>
      </c>
    </row>
    <row r="221" spans="1:9" ht="12.75" customHeight="1" x14ac:dyDescent="0.25">
      <c r="A221" s="114" t="s">
        <v>1716</v>
      </c>
      <c r="B221" s="114" t="s">
        <v>1454</v>
      </c>
      <c r="C221" s="205"/>
      <c r="D221" s="224">
        <f>'4-TAX'!$B$26</f>
        <v>0</v>
      </c>
      <c r="E221" s="171"/>
      <c r="F221" s="171"/>
      <c r="G221" s="172"/>
      <c r="H221" s="188"/>
      <c r="I221" s="175" t="s">
        <v>1455</v>
      </c>
    </row>
    <row r="222" spans="1:9" ht="12.75" customHeight="1" thickBot="1" x14ac:dyDescent="0.3">
      <c r="A222" s="120" t="s">
        <v>1716</v>
      </c>
      <c r="B222" s="142" t="s">
        <v>265</v>
      </c>
      <c r="C222" s="203"/>
      <c r="D222" s="227">
        <f>'4-TAX'!$B$32</f>
        <v>0</v>
      </c>
      <c r="E222" s="228">
        <f>'4-TAX'!$C$32</f>
        <v>0</v>
      </c>
      <c r="F222" s="228">
        <f>'4-TAX'!$D$32</f>
        <v>0</v>
      </c>
      <c r="G222" s="228">
        <f>'4-TAX'!$E$32</f>
        <v>0</v>
      </c>
      <c r="H222" s="146"/>
      <c r="I222" s="147" t="s">
        <v>271</v>
      </c>
    </row>
    <row r="223" spans="1:9" ht="12.75" customHeight="1" thickTop="1" x14ac:dyDescent="0.25">
      <c r="A223" s="115" t="s">
        <v>1717</v>
      </c>
      <c r="B223" s="114" t="s">
        <v>194</v>
      </c>
      <c r="C223" s="205"/>
      <c r="D223" s="190">
        <f>'5-LV'!B26</f>
        <v>0</v>
      </c>
      <c r="E223" s="191"/>
      <c r="F223" s="192"/>
      <c r="G223" s="187"/>
      <c r="H223" s="122"/>
      <c r="I223" s="151" t="s">
        <v>195</v>
      </c>
    </row>
    <row r="224" spans="1:9" ht="12.75" customHeight="1" x14ac:dyDescent="0.25">
      <c r="A224" s="115" t="str">
        <f>+A223</f>
        <v>5-LV</v>
      </c>
      <c r="B224" s="114" t="s">
        <v>196</v>
      </c>
      <c r="C224" s="205"/>
      <c r="D224" s="193">
        <f>'5-LV'!B41</f>
        <v>0</v>
      </c>
      <c r="E224" s="194"/>
      <c r="F224" s="135"/>
      <c r="G224" s="136"/>
      <c r="H224" s="122"/>
      <c r="I224" s="151" t="s">
        <v>197</v>
      </c>
    </row>
    <row r="225" spans="1:9" ht="12.75" customHeight="1" x14ac:dyDescent="0.25">
      <c r="A225" s="115" t="str">
        <f>+A224</f>
        <v>5-LV</v>
      </c>
      <c r="B225" s="114" t="s">
        <v>198</v>
      </c>
      <c r="C225" s="205"/>
      <c r="D225" s="169"/>
      <c r="E225" s="189">
        <f>'5-LV'!C46</f>
        <v>0</v>
      </c>
      <c r="F225" s="185">
        <f>'5-LV'!D46</f>
        <v>0</v>
      </c>
      <c r="G225" s="185">
        <f>'5-LV'!E46</f>
        <v>0</v>
      </c>
      <c r="H225" s="122"/>
      <c r="I225" s="151" t="s">
        <v>755</v>
      </c>
    </row>
    <row r="226" spans="1:9" ht="12.75" customHeight="1" x14ac:dyDescent="0.25">
      <c r="A226" s="115" t="str">
        <f>+A225</f>
        <v>5-LV</v>
      </c>
      <c r="B226" s="114" t="s">
        <v>199</v>
      </c>
      <c r="C226" s="205"/>
      <c r="D226" s="162"/>
      <c r="E226" s="185">
        <f>'5-LV'!C47</f>
        <v>0</v>
      </c>
      <c r="F226" s="185">
        <f>'5-LV'!D47</f>
        <v>0</v>
      </c>
      <c r="G226" s="185">
        <f>'5-LV'!E47</f>
        <v>0</v>
      </c>
      <c r="H226" s="122"/>
      <c r="I226" s="151" t="s">
        <v>757</v>
      </c>
    </row>
    <row r="227" spans="1:9" ht="12.75" customHeight="1" x14ac:dyDescent="0.25">
      <c r="A227" s="115" t="str">
        <f>+A226</f>
        <v>5-LV</v>
      </c>
      <c r="B227" s="114" t="s">
        <v>200</v>
      </c>
      <c r="C227" s="205"/>
      <c r="D227" s="170"/>
      <c r="E227" s="185">
        <f>'5-LV'!C48</f>
        <v>0</v>
      </c>
      <c r="F227" s="185">
        <f>'5-LV'!D48</f>
        <v>0</v>
      </c>
      <c r="G227" s="185">
        <f>'5-LV'!E48</f>
        <v>0</v>
      </c>
      <c r="H227" s="122"/>
      <c r="I227" s="151" t="s">
        <v>759</v>
      </c>
    </row>
    <row r="228" spans="1:9" ht="12.75" customHeight="1" thickBot="1" x14ac:dyDescent="0.3">
      <c r="A228" s="153" t="str">
        <f>+A227</f>
        <v>5-LV</v>
      </c>
      <c r="B228" s="120" t="s">
        <v>839</v>
      </c>
      <c r="C228" s="229"/>
      <c r="D228" s="230" t="e">
        <f ca="1">'5-LV'!B53</f>
        <v>#VALUE!</v>
      </c>
      <c r="E228" s="230" t="e">
        <f ca="1">'5-LV'!C53</f>
        <v>#VALUE!</v>
      </c>
      <c r="F228" s="230" t="e">
        <f ca="1">'5-LV'!D53</f>
        <v>#VALUE!</v>
      </c>
      <c r="G228" s="230" t="e">
        <f ca="1">'5-LV'!E53</f>
        <v>#VALUE!</v>
      </c>
      <c r="H228" s="146"/>
      <c r="I228" s="231" t="s">
        <v>840</v>
      </c>
    </row>
    <row r="229" spans="1:9" ht="12.75" customHeight="1" thickTop="1" x14ac:dyDescent="0.25">
      <c r="A229" s="119" t="s">
        <v>1718</v>
      </c>
      <c r="B229" s="119" t="s">
        <v>1452</v>
      </c>
      <c r="C229" s="205"/>
      <c r="D229" s="226">
        <f>'5-BPC'!$B$17</f>
        <v>0</v>
      </c>
      <c r="E229" s="226">
        <f>'5-BPC'!$C$17</f>
        <v>0</v>
      </c>
      <c r="F229" s="226">
        <f>'5-BPC'!$D$17</f>
        <v>0</v>
      </c>
      <c r="G229" s="226">
        <f>'5-BPC'!$E$17</f>
        <v>0</v>
      </c>
      <c r="H229" s="122"/>
      <c r="I229" s="175" t="s">
        <v>1453</v>
      </c>
    </row>
    <row r="230" spans="1:9" ht="12.75" customHeight="1" x14ac:dyDescent="0.25">
      <c r="A230" s="119" t="s">
        <v>1718</v>
      </c>
      <c r="B230" s="121" t="s">
        <v>1454</v>
      </c>
      <c r="C230" s="232"/>
      <c r="D230" s="159">
        <f>'5-BPC'!B22</f>
        <v>0</v>
      </c>
      <c r="E230" s="195"/>
      <c r="F230" s="196"/>
      <c r="G230" s="197"/>
      <c r="H230" s="233"/>
      <c r="I230" s="123" t="s">
        <v>1455</v>
      </c>
    </row>
    <row r="231" spans="1:9" ht="12.75" customHeight="1" thickBot="1" x14ac:dyDescent="0.3">
      <c r="A231" s="234" t="s">
        <v>1718</v>
      </c>
      <c r="B231" s="235" t="s">
        <v>1</v>
      </c>
      <c r="C231" s="229"/>
      <c r="D231" s="236" t="e">
        <f ca="1">'5-BPC'!$B$26</f>
        <v>#VALUE!</v>
      </c>
      <c r="E231" s="236" t="e">
        <f ca="1">'5-BPC'!$C$26</f>
        <v>#VALUE!</v>
      </c>
      <c r="F231" s="236" t="e">
        <f ca="1">'5-BPC'!$D$26</f>
        <v>#VALUE!</v>
      </c>
      <c r="G231" s="236" t="e">
        <f ca="1">'5-BPC'!$E$26</f>
        <v>#VALUE!</v>
      </c>
      <c r="H231" s="146"/>
      <c r="I231" s="237" t="s">
        <v>345</v>
      </c>
    </row>
    <row r="232" spans="1:9" ht="12.75" customHeight="1" thickTop="1" x14ac:dyDescent="0.25">
      <c r="A232" s="119" t="s">
        <v>1719</v>
      </c>
      <c r="B232" s="119" t="s">
        <v>1452</v>
      </c>
      <c r="C232" s="205"/>
      <c r="D232" s="226">
        <f>'5-UIP'!$B$17</f>
        <v>0</v>
      </c>
      <c r="E232" s="226">
        <f>'5-UIP'!$C$17</f>
        <v>0</v>
      </c>
      <c r="F232" s="226">
        <f>'5-UIP'!$D$17</f>
        <v>0</v>
      </c>
      <c r="G232" s="226">
        <f>'5-UIP'!$E$17</f>
        <v>0</v>
      </c>
      <c r="H232" s="122"/>
      <c r="I232" s="175" t="s">
        <v>1453</v>
      </c>
    </row>
    <row r="233" spans="1:9" ht="12.75" customHeight="1" x14ac:dyDescent="0.25">
      <c r="A233" s="119" t="s">
        <v>1719</v>
      </c>
      <c r="B233" s="114" t="s">
        <v>1454</v>
      </c>
      <c r="C233" s="205"/>
      <c r="D233" s="159">
        <f>'5-UIP'!$B$22</f>
        <v>0</v>
      </c>
      <c r="E233" s="195"/>
      <c r="F233" s="196"/>
      <c r="G233" s="197"/>
      <c r="H233" s="122"/>
      <c r="I233" s="175" t="s">
        <v>1455</v>
      </c>
    </row>
    <row r="234" spans="1:9" ht="12.75" customHeight="1" thickBot="1" x14ac:dyDescent="0.3">
      <c r="A234" s="235" t="s">
        <v>1719</v>
      </c>
      <c r="B234" s="235" t="s">
        <v>1</v>
      </c>
      <c r="C234" s="229"/>
      <c r="D234" s="236" t="e">
        <f ca="1">'5-UIP'!$B$26</f>
        <v>#VALUE!</v>
      </c>
      <c r="E234" s="236" t="e">
        <f ca="1">'5-UIP'!$C$26</f>
        <v>#VALUE!</v>
      </c>
      <c r="F234" s="236" t="e">
        <f ca="1">'5-UIP'!$D$26</f>
        <v>#VALUE!</v>
      </c>
      <c r="G234" s="236" t="e">
        <f ca="1">'5-UIP'!$E$26</f>
        <v>#VALUE!</v>
      </c>
      <c r="H234" s="146"/>
      <c r="I234" s="237" t="s">
        <v>841</v>
      </c>
    </row>
    <row r="235" spans="1:9" ht="12.75" customHeight="1" thickTop="1" x14ac:dyDescent="0.25">
      <c r="A235" s="114" t="s">
        <v>1720</v>
      </c>
      <c r="B235" s="114" t="s">
        <v>1452</v>
      </c>
      <c r="C235" s="205"/>
      <c r="D235" s="226">
        <f>'5-SUP'!$B$17</f>
        <v>0</v>
      </c>
      <c r="E235" s="226">
        <f>'5-SUP'!$C$17</f>
        <v>0</v>
      </c>
      <c r="F235" s="226">
        <f>'5-SUP'!$D$17</f>
        <v>0</v>
      </c>
      <c r="G235" s="226">
        <f>'5-SUP'!$E$17</f>
        <v>0</v>
      </c>
      <c r="H235" s="122"/>
      <c r="I235" s="175" t="s">
        <v>1453</v>
      </c>
    </row>
    <row r="236" spans="1:9" ht="12.75" customHeight="1" x14ac:dyDescent="0.25">
      <c r="A236" s="114" t="s">
        <v>1720</v>
      </c>
      <c r="B236" s="114" t="s">
        <v>1454</v>
      </c>
      <c r="C236" s="205"/>
      <c r="D236" s="159">
        <f>'5-SUP'!$B$22</f>
        <v>0</v>
      </c>
      <c r="E236" s="195"/>
      <c r="F236" s="196"/>
      <c r="G236" s="197"/>
      <c r="H236" s="122"/>
      <c r="I236" s="175" t="s">
        <v>1455</v>
      </c>
    </row>
    <row r="237" spans="1:9" ht="12.75" customHeight="1" thickBot="1" x14ac:dyDescent="0.3">
      <c r="A237" s="235" t="s">
        <v>1720</v>
      </c>
      <c r="B237" s="235" t="s">
        <v>1</v>
      </c>
      <c r="C237" s="229"/>
      <c r="D237" s="236" t="e">
        <f ca="1">'5-SUP'!$B$26</f>
        <v>#VALUE!</v>
      </c>
      <c r="E237" s="236" t="e">
        <f ca="1">'5-SUP'!$C$26</f>
        <v>#VALUE!</v>
      </c>
      <c r="F237" s="236" t="e">
        <f ca="1">'5-SUP'!$D$26</f>
        <v>#VALUE!</v>
      </c>
      <c r="G237" s="236" t="e">
        <f ca="1">'5-SUP'!$E$26</f>
        <v>#VALUE!</v>
      </c>
      <c r="H237" s="146"/>
      <c r="I237" s="237" t="s">
        <v>841</v>
      </c>
    </row>
    <row r="238" spans="1:9" ht="12.75" customHeight="1" thickTop="1" x14ac:dyDescent="0.25">
      <c r="A238" s="114" t="s">
        <v>1721</v>
      </c>
      <c r="B238" s="114" t="s">
        <v>1452</v>
      </c>
      <c r="C238" s="205"/>
      <c r="D238" s="226">
        <f>'5-SUP'!$B$17</f>
        <v>0</v>
      </c>
      <c r="E238" s="226">
        <f>'5-SUP'!$C$17</f>
        <v>0</v>
      </c>
      <c r="F238" s="226">
        <f>'5-SUP'!$D$17</f>
        <v>0</v>
      </c>
      <c r="G238" s="226">
        <f>'5-SUP'!$E$17</f>
        <v>0</v>
      </c>
      <c r="H238" s="122"/>
      <c r="I238" s="175" t="s">
        <v>1453</v>
      </c>
    </row>
    <row r="239" spans="1:9" ht="12.75" customHeight="1" x14ac:dyDescent="0.25">
      <c r="A239" s="114" t="s">
        <v>1721</v>
      </c>
      <c r="B239" s="114" t="s">
        <v>1454</v>
      </c>
      <c r="C239" s="205"/>
      <c r="D239" s="159">
        <f>'5-AST'!$B$22</f>
        <v>0</v>
      </c>
      <c r="E239" s="195"/>
      <c r="F239" s="196"/>
      <c r="G239" s="197"/>
      <c r="H239" s="122"/>
      <c r="I239" s="175" t="s">
        <v>1455</v>
      </c>
    </row>
    <row r="240" spans="1:9" ht="12.75" customHeight="1" thickBot="1" x14ac:dyDescent="0.3">
      <c r="A240" s="120" t="s">
        <v>1721</v>
      </c>
      <c r="B240" s="142" t="s">
        <v>1</v>
      </c>
      <c r="C240" s="203"/>
      <c r="D240" s="236" t="e">
        <f ca="1">'5-AST'!$B$26</f>
        <v>#VALUE!</v>
      </c>
      <c r="E240" s="236" t="e">
        <f ca="1">'5-AST'!$C$26</f>
        <v>#VALUE!</v>
      </c>
      <c r="F240" s="236" t="e">
        <f ca="1">'5-AST'!$D$26</f>
        <v>#VALUE!</v>
      </c>
      <c r="G240" s="236" t="e">
        <f ca="1">'5-AST'!$E$26</f>
        <v>#VALUE!</v>
      </c>
      <c r="H240" s="146"/>
      <c r="I240" s="147" t="s">
        <v>841</v>
      </c>
    </row>
    <row r="241" spans="1:9" ht="12.75" customHeight="1" thickTop="1" x14ac:dyDescent="0.25">
      <c r="A241" s="119" t="s">
        <v>795</v>
      </c>
      <c r="B241" s="198" t="s">
        <v>378</v>
      </c>
      <c r="C241" s="207"/>
      <c r="D241" s="238" t="e">
        <f ca="1">'5-SUM'!B14</f>
        <v>#VALUE!</v>
      </c>
      <c r="E241" s="238" t="e">
        <f ca="1">'5-SUM'!C14</f>
        <v>#VALUE!</v>
      </c>
      <c r="F241" s="238" t="e">
        <f ca="1">'5-SUM'!D14</f>
        <v>#VALUE!</v>
      </c>
      <c r="G241" s="238" t="e">
        <f ca="1">'5-SUM'!E14</f>
        <v>#VALUE!</v>
      </c>
      <c r="H241" s="122"/>
      <c r="I241" s="151" t="s">
        <v>378</v>
      </c>
    </row>
    <row r="242" spans="1:9" ht="12.75" customHeight="1" x14ac:dyDescent="0.25">
      <c r="A242" s="114" t="s">
        <v>795</v>
      </c>
      <c r="B242" s="199" t="s">
        <v>379</v>
      </c>
      <c r="C242" s="207"/>
      <c r="D242" s="239" t="e">
        <f ca="1">'5-SUM'!B15</f>
        <v>#VALUE!</v>
      </c>
      <c r="E242" s="239" t="e">
        <f ca="1">'5-SUM'!C15</f>
        <v>#VALUE!</v>
      </c>
      <c r="F242" s="239" t="e">
        <f ca="1">'5-SUM'!D15</f>
        <v>#VALUE!</v>
      </c>
      <c r="G242" s="239" t="e">
        <f ca="1">'5-SUM'!E15</f>
        <v>#VALUE!</v>
      </c>
      <c r="H242" s="122"/>
      <c r="I242" s="151" t="s">
        <v>379</v>
      </c>
    </row>
    <row r="243" spans="1:9" ht="12.75" customHeight="1" x14ac:dyDescent="0.25">
      <c r="A243" s="114" t="s">
        <v>795</v>
      </c>
      <c r="B243" s="199" t="s">
        <v>88</v>
      </c>
      <c r="C243" s="207"/>
      <c r="D243" s="239" t="e">
        <f ca="1">'5-SUM'!B16</f>
        <v>#VALUE!</v>
      </c>
      <c r="E243" s="239" t="e">
        <f ca="1">'5-SUM'!C16</f>
        <v>#VALUE!</v>
      </c>
      <c r="F243" s="239" t="e">
        <f ca="1">'5-SUM'!D16</f>
        <v>#VALUE!</v>
      </c>
      <c r="G243" s="239" t="e">
        <f ca="1">'5-SUM'!E16</f>
        <v>#VALUE!</v>
      </c>
      <c r="H243" s="122"/>
      <c r="I243" s="151" t="s">
        <v>88</v>
      </c>
    </row>
    <row r="244" spans="1:9" ht="12.75" customHeight="1" x14ac:dyDescent="0.25">
      <c r="A244" s="114" t="s">
        <v>795</v>
      </c>
      <c r="B244" s="199" t="s">
        <v>380</v>
      </c>
      <c r="C244" s="207"/>
      <c r="D244" s="239" t="e">
        <f ca="1">'5-SUM'!B17</f>
        <v>#VALUE!</v>
      </c>
      <c r="E244" s="239" t="e">
        <f ca="1">'5-SUM'!C17</f>
        <v>#VALUE!</v>
      </c>
      <c r="F244" s="239" t="e">
        <f ca="1">'5-SUM'!D17</f>
        <v>#VALUE!</v>
      </c>
      <c r="G244" s="239" t="e">
        <f ca="1">'5-SUM'!E17</f>
        <v>#VALUE!</v>
      </c>
      <c r="H244" s="122"/>
      <c r="I244" s="151" t="s">
        <v>380</v>
      </c>
    </row>
    <row r="245" spans="1:9" ht="12.75" customHeight="1" x14ac:dyDescent="0.25">
      <c r="A245" s="114" t="s">
        <v>795</v>
      </c>
      <c r="B245" s="199" t="s">
        <v>381</v>
      </c>
      <c r="C245" s="207"/>
      <c r="D245" s="239" t="e">
        <f ca="1">'5-SUM'!B18</f>
        <v>#VALUE!</v>
      </c>
      <c r="E245" s="239" t="e">
        <f ca="1">'5-SUM'!C18</f>
        <v>#VALUE!</v>
      </c>
      <c r="F245" s="239" t="e">
        <f ca="1">'5-SUM'!D18</f>
        <v>#VALUE!</v>
      </c>
      <c r="G245" s="239" t="e">
        <f ca="1">'5-SUM'!E18</f>
        <v>#VALUE!</v>
      </c>
      <c r="H245" s="122"/>
      <c r="I245" s="151" t="s">
        <v>381</v>
      </c>
    </row>
    <row r="246" spans="1:9" ht="12.75" customHeight="1" thickBot="1" x14ac:dyDescent="0.3">
      <c r="A246" s="120" t="s">
        <v>795</v>
      </c>
      <c r="B246" s="142" t="s">
        <v>382</v>
      </c>
      <c r="C246" s="203"/>
      <c r="D246" s="240" t="e">
        <f ca="1">'5-SUM'!B19</f>
        <v>#VALUE!</v>
      </c>
      <c r="E246" s="241" t="e">
        <f ca="1">'5-SUM'!C19</f>
        <v>#VALUE!</v>
      </c>
      <c r="F246" s="241" t="e">
        <f ca="1">'5-SUM'!D19</f>
        <v>#VALUE!</v>
      </c>
      <c r="G246" s="241" t="e">
        <f ca="1">'5-SUM'!E19</f>
        <v>#VALUE!</v>
      </c>
      <c r="H246" s="146"/>
      <c r="I246" s="147" t="s">
        <v>382</v>
      </c>
    </row>
    <row r="247" spans="1:9" ht="12.75" customHeight="1" thickTop="1" x14ac:dyDescent="0.25"/>
  </sheetData>
  <phoneticPr fontId="6" type="noConversion"/>
  <dataValidations count="1">
    <dataValidation allowBlank="1" sqref="I1:I21 A1:H1048576 I42:I65536 J1:IV1048576"/>
  </dataValidations>
  <printOptions headings="1"/>
  <pageMargins left="0.26" right="0.25" top="0.26" bottom="0.25" header="0.26" footer="0.27"/>
  <pageSetup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1164"/>
  <sheetViews>
    <sheetView showGridLines="0" topLeftCell="A25" workbookViewId="0">
      <selection activeCell="A43" sqref="A43"/>
    </sheetView>
  </sheetViews>
  <sheetFormatPr defaultColWidth="9.08984375" defaultRowHeight="10" x14ac:dyDescent="0.2"/>
  <cols>
    <col min="1" max="1" width="32.6328125" style="247" customWidth="1"/>
    <col min="2" max="2" width="67.08984375" style="247" customWidth="1"/>
    <col min="3" max="3" width="51.08984375" style="247" customWidth="1"/>
    <col min="4" max="4" width="14.90625" style="247" customWidth="1"/>
    <col min="5" max="5" width="48.453125" style="247" customWidth="1"/>
    <col min="6" max="6" width="23.54296875" style="247" customWidth="1"/>
    <col min="7" max="16384" width="9.08984375" style="247"/>
  </cols>
  <sheetData>
    <row r="1" spans="1:4" ht="26.25" customHeight="1" x14ac:dyDescent="0.5">
      <c r="A1" s="245"/>
      <c r="B1" s="246" t="s">
        <v>1410</v>
      </c>
      <c r="C1" s="246"/>
      <c r="D1" s="276"/>
    </row>
    <row r="2" spans="1:4" x14ac:dyDescent="0.2">
      <c r="A2" s="113" t="s">
        <v>2044</v>
      </c>
      <c r="B2" s="271"/>
      <c r="C2" s="271"/>
      <c r="D2" s="276"/>
    </row>
    <row r="3" spans="1:4" x14ac:dyDescent="0.2">
      <c r="A3" s="113" t="s">
        <v>2046</v>
      </c>
      <c r="B3" s="271"/>
      <c r="C3" s="271"/>
      <c r="D3" s="276"/>
    </row>
    <row r="4" spans="1:4" x14ac:dyDescent="0.2">
      <c r="A4" s="113" t="str">
        <f>"'"&amp;'6-Export'!$D$1&amp;"',"</f>
        <v>'YOUR STATE',</v>
      </c>
      <c r="B4" s="113" t="s">
        <v>1531</v>
      </c>
      <c r="C4" s="253" t="s">
        <v>1530</v>
      </c>
      <c r="D4" s="276"/>
    </row>
    <row r="5" spans="1:4" x14ac:dyDescent="0.2">
      <c r="A5" s="113" t="str">
        <f>"'"&amp;'6-Export'!$D$2&amp;"',"</f>
        <v>'None',</v>
      </c>
      <c r="B5" s="113" t="s">
        <v>963</v>
      </c>
      <c r="C5" s="253" t="s">
        <v>1532</v>
      </c>
      <c r="D5" s="276"/>
    </row>
    <row r="6" spans="1:4" x14ac:dyDescent="0.2">
      <c r="A6" s="113" t="str">
        <f>'6-Export'!$D$3&amp;","</f>
        <v xml:space="preserve"> ,</v>
      </c>
      <c r="B6" s="113" t="s">
        <v>965</v>
      </c>
      <c r="C6" s="253" t="s">
        <v>964</v>
      </c>
      <c r="D6" s="276"/>
    </row>
    <row r="7" spans="1:4" x14ac:dyDescent="0.2">
      <c r="A7" s="244" t="e">
        <f ca="1">IF('6-Export'!$D$4=0,"0.00,",ROUND('6-Export'!$D$4,2)&amp;",")</f>
        <v>#VALUE!</v>
      </c>
      <c r="B7" s="113" t="s">
        <v>967</v>
      </c>
      <c r="C7" s="253" t="s">
        <v>966</v>
      </c>
      <c r="D7" s="276"/>
    </row>
    <row r="8" spans="1:4" x14ac:dyDescent="0.2">
      <c r="A8" s="244" t="e">
        <f ca="1">IF('6-Export'!$D$5=0,"0.00,",ROUND('6-Export'!$D$5,2)&amp;",")</f>
        <v>#VALUE!</v>
      </c>
      <c r="B8" s="113" t="s">
        <v>969</v>
      </c>
      <c r="C8" s="253" t="s">
        <v>968</v>
      </c>
      <c r="D8" s="276"/>
    </row>
    <row r="9" spans="1:4" x14ac:dyDescent="0.2">
      <c r="A9" s="244" t="e">
        <f ca="1">IF('6-Export'!$D$6=0,"0.00,",ROUND('6-Export'!$D$6,2)&amp;",")</f>
        <v>#VALUE!</v>
      </c>
      <c r="B9" s="113" t="s">
        <v>971</v>
      </c>
      <c r="C9" s="253" t="s">
        <v>970</v>
      </c>
      <c r="D9" s="276"/>
    </row>
    <row r="10" spans="1:4" x14ac:dyDescent="0.2">
      <c r="A10" s="244" t="e">
        <f ca="1">IF('6-Export'!$D$7=0,"0.00,",ROUND('6-Export'!$D$7,2)&amp;",")</f>
        <v>#VALUE!</v>
      </c>
      <c r="B10" s="113" t="s">
        <v>973</v>
      </c>
      <c r="C10" s="253" t="s">
        <v>972</v>
      </c>
      <c r="D10" s="276"/>
    </row>
    <row r="11" spans="1:4" x14ac:dyDescent="0.2">
      <c r="A11" s="113" t="str">
        <f>IF('6-Export'!D8=0,"0,",'6-Export'!D8&amp;",")</f>
        <v xml:space="preserve"> ,</v>
      </c>
      <c r="B11" s="113" t="s">
        <v>975</v>
      </c>
      <c r="C11" s="253" t="s">
        <v>974</v>
      </c>
      <c r="D11" s="276"/>
    </row>
    <row r="12" spans="1:4" x14ac:dyDescent="0.2">
      <c r="A12" s="113" t="str">
        <f>"'"&amp;MONTH('6-Export'!$D$9)&amp;"/"&amp;DAY('6-Export'!$D$9)&amp;"/"&amp;YEAR('6-Export'!$D$9)&amp;"',"</f>
        <v>'1/0/1900',</v>
      </c>
      <c r="B12" s="113" t="s">
        <v>1154</v>
      </c>
      <c r="C12" s="253" t="s">
        <v>976</v>
      </c>
      <c r="D12" s="276"/>
    </row>
    <row r="13" spans="1:4" x14ac:dyDescent="0.2">
      <c r="A13" s="113" t="e">
        <f>"'"&amp;MONTH('6-Export'!D10)&amp;"/"&amp;DAY('6-Export'!D10)&amp;"/"&amp;YEAR('6-Export'!D10)&amp;"',"</f>
        <v>#VALUE!</v>
      </c>
      <c r="B13" s="113" t="s">
        <v>1156</v>
      </c>
      <c r="C13" s="253" t="s">
        <v>1155</v>
      </c>
      <c r="D13" s="276"/>
    </row>
    <row r="14" spans="1:4" x14ac:dyDescent="0.2">
      <c r="A14" s="113" t="str">
        <f>IF('6-Export'!D11=0,"' ',","'"&amp;'6-Export'!D11&amp;"',")</f>
        <v>' ',</v>
      </c>
      <c r="B14" s="113" t="s">
        <v>246</v>
      </c>
      <c r="C14" s="253" t="s">
        <v>1157</v>
      </c>
      <c r="D14" s="276"/>
    </row>
    <row r="15" spans="1:4" x14ac:dyDescent="0.2">
      <c r="A15" s="113" t="str">
        <f>IF('6-Export'!D12=0,"' ',","'"&amp;'6-Export'!D12&amp;"',")</f>
        <v>' ',</v>
      </c>
      <c r="B15" s="113" t="s">
        <v>2144</v>
      </c>
      <c r="C15" s="253" t="s">
        <v>2143</v>
      </c>
      <c r="D15" s="276"/>
    </row>
    <row r="16" spans="1:4" x14ac:dyDescent="0.2">
      <c r="A16" s="113" t="str">
        <f>IF('6-Export'!D13=0,"' ',","'"&amp;'6-Export'!D13&amp;"',")</f>
        <v>' ',</v>
      </c>
      <c r="B16" s="113" t="s">
        <v>882</v>
      </c>
      <c r="C16" s="253" t="s">
        <v>881</v>
      </c>
      <c r="D16" s="276"/>
    </row>
    <row r="17" spans="1:4" x14ac:dyDescent="0.2">
      <c r="A17" s="113" t="str">
        <f>"'"&amp;'6-Export'!D14&amp;"'"</f>
        <v>'T'</v>
      </c>
      <c r="B17" s="113" t="s">
        <v>2087</v>
      </c>
      <c r="C17" s="253" t="s">
        <v>2086</v>
      </c>
      <c r="D17" s="276"/>
    </row>
    <row r="18" spans="1:4" x14ac:dyDescent="0.2">
      <c r="A18" s="249" t="s">
        <v>2088</v>
      </c>
      <c r="B18" s="271"/>
      <c r="C18" s="271" t="s">
        <v>1908</v>
      </c>
      <c r="D18" s="276"/>
    </row>
    <row r="19" spans="1:4" ht="26.25" customHeight="1" x14ac:dyDescent="0.5">
      <c r="A19" s="245"/>
      <c r="B19" s="246" t="s">
        <v>1411</v>
      </c>
      <c r="C19" s="246"/>
      <c r="D19" s="276"/>
    </row>
    <row r="20" spans="1:4" x14ac:dyDescent="0.2">
      <c r="A20" s="243" t="s">
        <v>346</v>
      </c>
      <c r="B20" s="271"/>
      <c r="C20" s="271"/>
      <c r="D20" s="276"/>
    </row>
    <row r="21" spans="1:4" x14ac:dyDescent="0.2">
      <c r="A21" s="113" t="s">
        <v>2046</v>
      </c>
      <c r="B21" s="271"/>
      <c r="C21" s="271"/>
      <c r="D21" s="276"/>
    </row>
    <row r="22" spans="1:4" x14ac:dyDescent="0.2">
      <c r="A22" s="113" t="str">
        <f>"'"&amp;'6-Export'!$D$1&amp;"',"</f>
        <v>'YOUR STATE',</v>
      </c>
      <c r="B22" s="113" t="s">
        <v>1531</v>
      </c>
      <c r="C22" s="253" t="s">
        <v>355</v>
      </c>
      <c r="D22" s="276"/>
    </row>
    <row r="23" spans="1:4" x14ac:dyDescent="0.2">
      <c r="A23" s="113" t="str">
        <f>'6-Export'!$D$3&amp;","</f>
        <v xml:space="preserve"> ,</v>
      </c>
      <c r="B23" s="113" t="s">
        <v>965</v>
      </c>
      <c r="C23" s="253" t="s">
        <v>356</v>
      </c>
      <c r="D23" s="276"/>
    </row>
    <row r="24" spans="1:4" x14ac:dyDescent="0.2">
      <c r="A24" s="113" t="str">
        <f>"'"&amp;MONTH('6-Export'!$D$9)&amp;"/"&amp;DAY('6-Export'!$D$9)&amp;"/"&amp;YEAR('6-Export'!$D$9)&amp;"',"</f>
        <v>'1/0/1900',</v>
      </c>
      <c r="B24" s="113" t="s">
        <v>1154</v>
      </c>
      <c r="C24" s="253" t="s">
        <v>357</v>
      </c>
      <c r="D24" s="276"/>
    </row>
    <row r="25" spans="1:4" ht="11.5" x14ac:dyDescent="0.25">
      <c r="A25" s="244" t="str">
        <f>IF('6-Export'!D15=0,"0,",ROUND('6-Export'!D15,0)&amp;",")</f>
        <v>0,</v>
      </c>
      <c r="B25" s="242" t="s">
        <v>348</v>
      </c>
      <c r="C25" s="253" t="s">
        <v>358</v>
      </c>
      <c r="D25" s="276"/>
    </row>
    <row r="26" spans="1:4" ht="11.5" x14ac:dyDescent="0.25">
      <c r="A26" s="244" t="str">
        <f>IF('6-Export'!D16=0,"0,",ROUND('6-Export'!D16,0)&amp;",")</f>
        <v>0,</v>
      </c>
      <c r="B26" s="242" t="s">
        <v>349</v>
      </c>
      <c r="C26" s="253" t="s">
        <v>1588</v>
      </c>
      <c r="D26" s="276"/>
    </row>
    <row r="27" spans="1:4" ht="11.5" x14ac:dyDescent="0.25">
      <c r="A27" s="244" t="str">
        <f>IF('6-Export'!D17=0,"0,",ROUND('6-Export'!D17,0)&amp;",")</f>
        <v>0,</v>
      </c>
      <c r="B27" s="242" t="s">
        <v>350</v>
      </c>
      <c r="C27" s="253" t="s">
        <v>1589</v>
      </c>
      <c r="D27" s="276"/>
    </row>
    <row r="28" spans="1:4" ht="11.5" x14ac:dyDescent="0.25">
      <c r="A28" s="244" t="str">
        <f>IF('6-Export'!D18=0,"0,",ROUND('6-Export'!D18,0)&amp;",")</f>
        <v>0,</v>
      </c>
      <c r="B28" s="242" t="s">
        <v>351</v>
      </c>
      <c r="C28" s="253" t="s">
        <v>1590</v>
      </c>
      <c r="D28" s="276"/>
    </row>
    <row r="29" spans="1:4" ht="11.5" x14ac:dyDescent="0.25">
      <c r="A29" s="244" t="str">
        <f>IF('6-Export'!D19=0,"0,",ROUND('6-Export'!D19,0)&amp;",")</f>
        <v>0,</v>
      </c>
      <c r="B29" s="242" t="s">
        <v>352</v>
      </c>
      <c r="C29" s="253" t="s">
        <v>1591</v>
      </c>
      <c r="D29" s="276"/>
    </row>
    <row r="30" spans="1:4" ht="11.5" x14ac:dyDescent="0.25">
      <c r="A30" s="244" t="str">
        <f>IF('6-Export'!D20=0,"0,",ROUND('6-Export'!D20,0)&amp;",")</f>
        <v>0,</v>
      </c>
      <c r="B30" s="242" t="s">
        <v>353</v>
      </c>
      <c r="C30" s="253" t="s">
        <v>1592</v>
      </c>
      <c r="D30" s="276"/>
    </row>
    <row r="31" spans="1:4" ht="11.5" x14ac:dyDescent="0.25">
      <c r="A31" s="244" t="str">
        <f>IF('6-Export'!D21=0,"0",ROUND('6-Export'!D21,0))</f>
        <v>0</v>
      </c>
      <c r="B31" s="114" t="s">
        <v>354</v>
      </c>
      <c r="C31" s="253" t="s">
        <v>1593</v>
      </c>
      <c r="D31" s="276"/>
    </row>
    <row r="32" spans="1:4" x14ac:dyDescent="0.2">
      <c r="A32" s="250" t="s">
        <v>2088</v>
      </c>
      <c r="B32" s="271"/>
      <c r="C32" s="271"/>
      <c r="D32" s="276"/>
    </row>
    <row r="33" spans="1:4" ht="26.25" customHeight="1" x14ac:dyDescent="0.5">
      <c r="A33" s="245"/>
      <c r="B33" s="246" t="s">
        <v>1412</v>
      </c>
      <c r="C33" s="246"/>
      <c r="D33" s="276"/>
    </row>
    <row r="34" spans="1:4" x14ac:dyDescent="0.2">
      <c r="A34" s="243" t="s">
        <v>347</v>
      </c>
      <c r="B34" s="271"/>
      <c r="C34" s="271"/>
      <c r="D34" s="276"/>
    </row>
    <row r="35" spans="1:4" x14ac:dyDescent="0.2">
      <c r="A35" s="113" t="s">
        <v>2046</v>
      </c>
      <c r="B35" s="271"/>
      <c r="C35" s="271"/>
      <c r="D35" s="276"/>
    </row>
    <row r="36" spans="1:4" x14ac:dyDescent="0.2">
      <c r="A36" s="113" t="str">
        <f>"'"&amp;'6-Export'!$D$1&amp;"',"</f>
        <v>'YOUR STATE',</v>
      </c>
      <c r="B36" s="251" t="s">
        <v>1560</v>
      </c>
      <c r="C36" s="253" t="s">
        <v>1594</v>
      </c>
      <c r="D36" s="276"/>
    </row>
    <row r="37" spans="1:4" x14ac:dyDescent="0.2">
      <c r="A37" s="113" t="str">
        <f>'6-Export'!$D$3&amp;","</f>
        <v xml:space="preserve"> ,</v>
      </c>
      <c r="B37" s="113" t="s">
        <v>965</v>
      </c>
      <c r="C37" s="253" t="s">
        <v>1595</v>
      </c>
      <c r="D37" s="276"/>
    </row>
    <row r="38" spans="1:4" x14ac:dyDescent="0.2">
      <c r="A38" s="113" t="str">
        <f>"'"&amp;MONTH('6-Export'!$D$9)&amp;"/"&amp;DAY('6-Export'!$D$9)&amp;"/"&amp;YEAR('6-Export'!$D$9)&amp;"',"</f>
        <v>'1/0/1900',</v>
      </c>
      <c r="B38" s="113" t="s">
        <v>1154</v>
      </c>
      <c r="C38" s="253" t="s">
        <v>1596</v>
      </c>
      <c r="D38" s="276"/>
    </row>
    <row r="39" spans="1:4" x14ac:dyDescent="0.2">
      <c r="A39" s="244" t="str">
        <f>IF('6-Export'!D22=0,"0.00,",ROUND('6-Export'!D22,2)&amp;",")</f>
        <v>0.00,</v>
      </c>
      <c r="B39" s="113" t="s">
        <v>1983</v>
      </c>
      <c r="C39" s="253" t="s">
        <v>2074</v>
      </c>
      <c r="D39" s="276"/>
    </row>
    <row r="40" spans="1:4" x14ac:dyDescent="0.2">
      <c r="A40" s="244" t="str">
        <f>IF('6-Export'!$D$23=0,"0.00,",ROUND('6-Export'!$D$23,2)&amp;",")</f>
        <v>0.00,</v>
      </c>
      <c r="B40" s="113" t="s">
        <v>1974</v>
      </c>
      <c r="C40" s="253" t="s">
        <v>1984</v>
      </c>
      <c r="D40" s="276"/>
    </row>
    <row r="41" spans="1:4" x14ac:dyDescent="0.2">
      <c r="A41" s="244" t="str">
        <f>IF('6-Export'!D24=0,"0.00,",ROUND('6-Export'!D24,2)&amp;",")</f>
        <v>0.00,</v>
      </c>
      <c r="B41" s="113" t="s">
        <v>1975</v>
      </c>
      <c r="C41" s="253" t="s">
        <v>1985</v>
      </c>
      <c r="D41" s="276"/>
    </row>
    <row r="42" spans="1:4" x14ac:dyDescent="0.2">
      <c r="A42" s="244" t="str">
        <f>IF('6-Export'!D25=0,"0.00,",ROUND('6-Export'!D25,2)&amp;",")</f>
        <v>0.00,</v>
      </c>
      <c r="B42" s="113" t="s">
        <v>1976</v>
      </c>
      <c r="C42" s="253" t="s">
        <v>1986</v>
      </c>
      <c r="D42" s="276"/>
    </row>
    <row r="43" spans="1:4" x14ac:dyDescent="0.2">
      <c r="A43" s="244" t="str">
        <f>IF('6-Export'!D26=0,"0.00,",ROUND('6-Export'!D26,2)&amp;",")</f>
        <v>0.00,</v>
      </c>
      <c r="B43" s="113" t="s">
        <v>1977</v>
      </c>
      <c r="C43" s="253" t="s">
        <v>1987</v>
      </c>
      <c r="D43" s="276"/>
    </row>
    <row r="44" spans="1:4" x14ac:dyDescent="0.2">
      <c r="A44" s="244" t="str">
        <f>IF('6-Export'!D27=0,"0.00,",ROUND('6-Export'!D27,2)&amp;",")</f>
        <v>0.00,</v>
      </c>
      <c r="B44" s="113" t="s">
        <v>1978</v>
      </c>
      <c r="C44" s="253" t="s">
        <v>1988</v>
      </c>
      <c r="D44" s="276"/>
    </row>
    <row r="45" spans="1:4" x14ac:dyDescent="0.2">
      <c r="A45" s="244" t="str">
        <f>IF('6-Export'!D28=0,"0.00,",ROUND('6-Export'!D28,2)&amp;",")</f>
        <v>0.00,</v>
      </c>
      <c r="B45" s="113" t="s">
        <v>1979</v>
      </c>
      <c r="C45" s="253" t="s">
        <v>1989</v>
      </c>
      <c r="D45" s="276"/>
    </row>
    <row r="46" spans="1:4" x14ac:dyDescent="0.2">
      <c r="A46" s="244" t="str">
        <f>IF('6-Export'!D29=0,"0.00,",ROUND('6-Export'!D29,2)&amp;",")</f>
        <v>0.00,</v>
      </c>
      <c r="B46" s="113" t="s">
        <v>1980</v>
      </c>
      <c r="C46" s="253" t="s">
        <v>1990</v>
      </c>
      <c r="D46" s="276"/>
    </row>
    <row r="47" spans="1:4" x14ac:dyDescent="0.2">
      <c r="A47" s="244" t="str">
        <f>IF('6-Export'!D30=0,"0.00,",ROUND('6-Export'!D30,2)&amp;",")</f>
        <v>0.00,</v>
      </c>
      <c r="B47" s="113" t="s">
        <v>1981</v>
      </c>
      <c r="C47" s="253" t="s">
        <v>2072</v>
      </c>
      <c r="D47" s="276"/>
    </row>
    <row r="48" spans="1:4" x14ac:dyDescent="0.2">
      <c r="A48" s="244" t="str">
        <f>IF('6-Export'!D31=0,"0.00,",ROUND('6-Export'!D31,2)&amp;",")</f>
        <v>0.00,</v>
      </c>
      <c r="B48" s="113" t="s">
        <v>1982</v>
      </c>
      <c r="C48" s="253" t="s">
        <v>2073</v>
      </c>
      <c r="D48" s="276"/>
    </row>
    <row r="49" spans="1:4" x14ac:dyDescent="0.2">
      <c r="A49" s="244" t="str">
        <f>IF('6-Export'!D32=0,"0.00,",ROUND('6-Export'!D32,2)&amp;",")</f>
        <v>0.00,</v>
      </c>
      <c r="B49" s="113" t="s">
        <v>301</v>
      </c>
      <c r="C49" s="253" t="s">
        <v>1597</v>
      </c>
      <c r="D49" s="276"/>
    </row>
    <row r="50" spans="1:4" x14ac:dyDescent="0.2">
      <c r="A50" s="244" t="str">
        <f>IF('6-Export'!D33=0,"0.00,",ROUND('6-Export'!D33,2)&amp;",")</f>
        <v>0.00,</v>
      </c>
      <c r="B50" s="113" t="s">
        <v>302</v>
      </c>
      <c r="C50" s="253" t="s">
        <v>1598</v>
      </c>
      <c r="D50" s="276"/>
    </row>
    <row r="51" spans="1:4" x14ac:dyDescent="0.2">
      <c r="A51" s="244" t="str">
        <f>IF('6-Export'!D34=0,"0.00,",ROUND('6-Export'!D34,2)&amp;",")</f>
        <v>0.00,</v>
      </c>
      <c r="B51" s="113" t="s">
        <v>303</v>
      </c>
      <c r="C51" s="253" t="s">
        <v>1599</v>
      </c>
      <c r="D51" s="276"/>
    </row>
    <row r="52" spans="1:4" x14ac:dyDescent="0.2">
      <c r="A52" s="244" t="str">
        <f>IF('6-Export'!D35=0,"0.00,",ROUND('6-Export'!D35,2)&amp;",")</f>
        <v>0.00,</v>
      </c>
      <c r="B52" s="113" t="s">
        <v>987</v>
      </c>
      <c r="C52" s="253" t="s">
        <v>1600</v>
      </c>
      <c r="D52" s="276"/>
    </row>
    <row r="53" spans="1:4" x14ac:dyDescent="0.2">
      <c r="A53" s="244" t="str">
        <f>IF('6-Export'!D36=0,"0.00,",ROUND('6-Export'!D36,2)&amp;",")</f>
        <v>0.00,</v>
      </c>
      <c r="B53" s="113" t="s">
        <v>359</v>
      </c>
      <c r="C53" s="253" t="s">
        <v>1601</v>
      </c>
      <c r="D53" s="276"/>
    </row>
    <row r="54" spans="1:4" x14ac:dyDescent="0.2">
      <c r="A54" s="244" t="str">
        <f>IF('6-Export'!D37=0,"0.00,",ROUND('6-Export'!D37,2)&amp;",")</f>
        <v>0.00,</v>
      </c>
      <c r="B54" s="113" t="s">
        <v>360</v>
      </c>
      <c r="C54" s="253" t="s">
        <v>1602</v>
      </c>
      <c r="D54" s="276"/>
    </row>
    <row r="55" spans="1:4" x14ac:dyDescent="0.2">
      <c r="A55" s="244" t="str">
        <f>IF('6-Export'!D38=0,"0.00,",ROUND('6-Export'!D38,2)&amp;",")</f>
        <v>0.00,</v>
      </c>
      <c r="B55" s="113" t="s">
        <v>361</v>
      </c>
      <c r="C55" s="253" t="s">
        <v>297</v>
      </c>
      <c r="D55" s="276"/>
    </row>
    <row r="56" spans="1:4" x14ac:dyDescent="0.2">
      <c r="A56" s="244" t="str">
        <f>IF('6-Export'!D39=0,"0.00,",ROUND('6-Export'!D39,2)&amp;",")</f>
        <v>0.00,</v>
      </c>
      <c r="B56" s="113" t="s">
        <v>362</v>
      </c>
      <c r="C56" s="253" t="s">
        <v>298</v>
      </c>
      <c r="D56" s="276"/>
    </row>
    <row r="57" spans="1:4" x14ac:dyDescent="0.2">
      <c r="A57" s="244" t="str">
        <f>IF('6-Export'!D40=0,"0.00,",ROUND('6-Export'!D40,2)&amp;",")</f>
        <v>0.00,</v>
      </c>
      <c r="B57" s="113" t="s">
        <v>363</v>
      </c>
      <c r="C57" s="253" t="s">
        <v>299</v>
      </c>
      <c r="D57" s="276"/>
    </row>
    <row r="58" spans="1:4" x14ac:dyDescent="0.2">
      <c r="A58" s="244" t="str">
        <f>IF('6-Export'!D41=0,"0.00",ROUND('6-Export'!D41,2))</f>
        <v>0.00</v>
      </c>
      <c r="B58" s="113" t="s">
        <v>364</v>
      </c>
      <c r="C58" s="253" t="s">
        <v>365</v>
      </c>
      <c r="D58" s="276"/>
    </row>
    <row r="59" spans="1:4" x14ac:dyDescent="0.2">
      <c r="A59" s="250" t="s">
        <v>2088</v>
      </c>
      <c r="B59" s="271"/>
      <c r="C59" s="271"/>
      <c r="D59" s="276"/>
    </row>
    <row r="60" spans="1:4" ht="26.25" customHeight="1" x14ac:dyDescent="0.5">
      <c r="A60" s="245"/>
      <c r="B60" s="246" t="s">
        <v>1413</v>
      </c>
      <c r="C60" s="246"/>
      <c r="D60" s="276"/>
    </row>
    <row r="61" spans="1:4" x14ac:dyDescent="0.2">
      <c r="A61" s="243" t="s">
        <v>149</v>
      </c>
      <c r="B61" s="271"/>
      <c r="C61" s="271"/>
      <c r="D61" s="276"/>
    </row>
    <row r="62" spans="1:4" x14ac:dyDescent="0.2">
      <c r="A62" s="113" t="s">
        <v>2046</v>
      </c>
      <c r="B62" s="271"/>
      <c r="C62" s="271"/>
      <c r="D62" s="276"/>
    </row>
    <row r="63" spans="1:4" x14ac:dyDescent="0.2">
      <c r="A63" s="113" t="str">
        <f>"'"&amp;'6-Export'!$D$1&amp;"',"</f>
        <v>'YOUR STATE',</v>
      </c>
      <c r="B63" s="113" t="s">
        <v>1531</v>
      </c>
      <c r="C63" s="253" t="s">
        <v>2089</v>
      </c>
      <c r="D63" s="276"/>
    </row>
    <row r="64" spans="1:4" x14ac:dyDescent="0.2">
      <c r="A64" s="113" t="str">
        <f>'6-Export'!$D$3&amp;","</f>
        <v xml:space="preserve"> ,</v>
      </c>
      <c r="B64" s="113" t="s">
        <v>965</v>
      </c>
      <c r="C64" s="253" t="s">
        <v>2090</v>
      </c>
      <c r="D64" s="276"/>
    </row>
    <row r="65" spans="1:4" x14ac:dyDescent="0.2">
      <c r="A65" s="113" t="str">
        <f>"'"&amp;MONTH('6-Export'!$D$9)&amp;"/"&amp;DAY('6-Export'!$D$9)&amp;"/"&amp;YEAR('6-Export'!$D$9)&amp;"',"</f>
        <v>'1/0/1900',</v>
      </c>
      <c r="B65" s="113" t="s">
        <v>1154</v>
      </c>
      <c r="C65" s="253" t="s">
        <v>2091</v>
      </c>
      <c r="D65" s="276"/>
    </row>
    <row r="66" spans="1:4" x14ac:dyDescent="0.2">
      <c r="A66" s="244" t="str">
        <f>IF('6-Export'!D42=0,"0,",ROUND('6-Export'!D42,0)&amp;",")</f>
        <v>0,</v>
      </c>
      <c r="B66" s="113" t="s">
        <v>2093</v>
      </c>
      <c r="C66" s="253" t="s">
        <v>2092</v>
      </c>
      <c r="D66" s="276"/>
    </row>
    <row r="67" spans="1:4" x14ac:dyDescent="0.2">
      <c r="A67" s="252" t="str">
        <f>"0,"</f>
        <v>0,</v>
      </c>
      <c r="B67" s="113" t="s">
        <v>2095</v>
      </c>
      <c r="C67" s="253" t="s">
        <v>2094</v>
      </c>
      <c r="D67" s="276"/>
    </row>
    <row r="68" spans="1:4" x14ac:dyDescent="0.2">
      <c r="A68" s="210" t="str">
        <f>IF('6-Export'!$E$43=0,"0.00,",ROUND('6-Export'!$E$42,2)&amp;",")</f>
        <v>0.00,</v>
      </c>
      <c r="B68" s="113" t="s">
        <v>2097</v>
      </c>
      <c r="C68" s="253" t="s">
        <v>2096</v>
      </c>
      <c r="D68" s="276"/>
    </row>
    <row r="69" spans="1:4" x14ac:dyDescent="0.2">
      <c r="A69" s="252" t="str">
        <f>"0.00,"</f>
        <v>0.00,</v>
      </c>
      <c r="B69" s="113" t="s">
        <v>879</v>
      </c>
      <c r="C69" s="253" t="s">
        <v>2098</v>
      </c>
      <c r="D69" s="276"/>
    </row>
    <row r="70" spans="1:4" x14ac:dyDescent="0.2">
      <c r="A70" s="210" t="str">
        <f ca="1">IF(ISERR('6-Export'!$E$44),"0,",ROUND('6-Export'!$E$44,0)&amp;",")</f>
        <v>0,</v>
      </c>
      <c r="B70" s="113" t="s">
        <v>1394</v>
      </c>
      <c r="C70" s="253" t="s">
        <v>880</v>
      </c>
      <c r="D70" s="276"/>
    </row>
    <row r="71" spans="1:4" x14ac:dyDescent="0.2">
      <c r="A71" s="210" t="str">
        <f ca="1">IF(ISERR('6-Export'!$F$44),"0,",ROUND('6-Export'!$F$44,0)&amp;",")</f>
        <v>0,</v>
      </c>
      <c r="B71" s="113" t="s">
        <v>1396</v>
      </c>
      <c r="C71" s="253" t="s">
        <v>1395</v>
      </c>
      <c r="D71" s="276"/>
    </row>
    <row r="72" spans="1:4" x14ac:dyDescent="0.2">
      <c r="A72" s="210" t="str">
        <f ca="1">IF(ISERR('6-Export'!$G$44),"0,",ROUND('6-Export'!$G$44,0)&amp;",")</f>
        <v>0,</v>
      </c>
      <c r="B72" s="113" t="s">
        <v>1398</v>
      </c>
      <c r="C72" s="253" t="s">
        <v>1397</v>
      </c>
      <c r="D72" s="276"/>
    </row>
    <row r="73" spans="1:4" x14ac:dyDescent="0.2">
      <c r="A73" s="210" t="str">
        <f ca="1">IF(ISERR('6-Export'!$E$45),"0,",ROUND('6-Export'!$E$45,0)&amp;",")</f>
        <v>0,</v>
      </c>
      <c r="B73" s="113" t="s">
        <v>1400</v>
      </c>
      <c r="C73" s="253" t="s">
        <v>1399</v>
      </c>
      <c r="D73" s="276"/>
    </row>
    <row r="74" spans="1:4" x14ac:dyDescent="0.2">
      <c r="A74" s="210" t="str">
        <f ca="1">IF(ISERR('6-Export'!$F$45),"0,",ROUND('6-Export'!$F$45,0)&amp;",")</f>
        <v>0,</v>
      </c>
      <c r="B74" s="113" t="s">
        <v>1402</v>
      </c>
      <c r="C74" s="253" t="s">
        <v>1401</v>
      </c>
      <c r="D74" s="276"/>
    </row>
    <row r="75" spans="1:4" x14ac:dyDescent="0.2">
      <c r="A75" s="210" t="str">
        <f ca="1">IF(ISERR('6-Export'!$G$45),"0,",ROUND('6-Export'!$G$45,0)&amp;",")</f>
        <v>0,</v>
      </c>
      <c r="B75" s="113" t="s">
        <v>1404</v>
      </c>
      <c r="C75" s="253" t="s">
        <v>1403</v>
      </c>
      <c r="D75" s="276"/>
    </row>
    <row r="76" spans="1:4" x14ac:dyDescent="0.2">
      <c r="A76" s="210" t="str">
        <f ca="1">IF(ISERR('6-Export'!$E$46),"0,",ROUND('6-Export'!$E$46,0)&amp;",")</f>
        <v>0,</v>
      </c>
      <c r="B76" s="113" t="s">
        <v>1406</v>
      </c>
      <c r="C76" s="253" t="s">
        <v>1405</v>
      </c>
      <c r="D76" s="276"/>
    </row>
    <row r="77" spans="1:4" x14ac:dyDescent="0.2">
      <c r="A77" s="210" t="str">
        <f ca="1">IF(ISERR('6-Export'!$F$46),"0,",ROUND('6-Export'!$F$46,0)&amp;",")</f>
        <v>0,</v>
      </c>
      <c r="B77" s="113" t="s">
        <v>1408</v>
      </c>
      <c r="C77" s="253" t="s">
        <v>1407</v>
      </c>
      <c r="D77" s="276"/>
    </row>
    <row r="78" spans="1:4" x14ac:dyDescent="0.2">
      <c r="A78" s="210" t="str">
        <f ca="1">IF(ISERR('6-Export'!$G$46),"0,",ROUND('6-Export'!$G$46,0)&amp;",")</f>
        <v>0,</v>
      </c>
      <c r="B78" s="113" t="s">
        <v>910</v>
      </c>
      <c r="C78" s="253" t="s">
        <v>1409</v>
      </c>
      <c r="D78" s="276"/>
    </row>
    <row r="79" spans="1:4" x14ac:dyDescent="0.2">
      <c r="A79" s="210" t="str">
        <f ca="1">IF(ISERR('6-Export'!$D$47),"0,",ROUND('6-Export'!$D$47,0)&amp;",")</f>
        <v>0,</v>
      </c>
      <c r="B79" s="113" t="s">
        <v>912</v>
      </c>
      <c r="C79" s="253" t="s">
        <v>911</v>
      </c>
      <c r="D79" s="276"/>
    </row>
    <row r="80" spans="1:4" x14ac:dyDescent="0.2">
      <c r="A80" s="210" t="str">
        <f ca="1">IF(ISERR('6-Export'!$E$47),"0,",ROUND('6-Export'!$E$47,0)&amp;",")</f>
        <v>0,</v>
      </c>
      <c r="B80" s="113" t="s">
        <v>2033</v>
      </c>
      <c r="C80" s="253" t="s">
        <v>913</v>
      </c>
      <c r="D80" s="276"/>
    </row>
    <row r="81" spans="1:4" x14ac:dyDescent="0.2">
      <c r="A81" s="210" t="str">
        <f ca="1">IF(ISERR('6-Export'!$F$47),"0,",ROUND('6-Export'!$F$47,0)&amp;",")</f>
        <v>0,</v>
      </c>
      <c r="B81" s="113" t="s">
        <v>2035</v>
      </c>
      <c r="C81" s="253" t="s">
        <v>2034</v>
      </c>
      <c r="D81" s="276"/>
    </row>
    <row r="82" spans="1:4" x14ac:dyDescent="0.2">
      <c r="A82" s="210" t="str">
        <f ca="1">IF(ISERR('6-Export'!$G$47),"0,",ROUND('6-Export'!$G$47,0)&amp;",")</f>
        <v>0,</v>
      </c>
      <c r="B82" s="113" t="s">
        <v>2037</v>
      </c>
      <c r="C82" s="253" t="s">
        <v>2036</v>
      </c>
      <c r="D82" s="276"/>
    </row>
    <row r="83" spans="1:4" x14ac:dyDescent="0.2">
      <c r="A83" s="210" t="str">
        <f>IF('6-Export'!D48=0,"0,",ROUND('6-Export'!D48,0)&amp;",")</f>
        <v>0,</v>
      </c>
      <c r="B83" s="113" t="s">
        <v>1950</v>
      </c>
      <c r="C83" s="253" t="s">
        <v>2038</v>
      </c>
      <c r="D83" s="276"/>
    </row>
    <row r="84" spans="1:4" x14ac:dyDescent="0.2">
      <c r="A84" s="252" t="str">
        <f>"0,"</f>
        <v>0,</v>
      </c>
      <c r="B84" s="113" t="s">
        <v>1952</v>
      </c>
      <c r="C84" s="253" t="s">
        <v>1951</v>
      </c>
      <c r="D84" s="276"/>
    </row>
    <row r="85" spans="1:4" x14ac:dyDescent="0.2">
      <c r="A85" s="210" t="str">
        <f ca="1">IF(ISERR('6-Export'!$E$49),"0,",ROUND('6-Export'!$E$49,0)&amp;",")</f>
        <v>0,</v>
      </c>
      <c r="B85" s="113" t="s">
        <v>1030</v>
      </c>
      <c r="C85" s="253" t="s">
        <v>1953</v>
      </c>
      <c r="D85" s="276"/>
    </row>
    <row r="86" spans="1:4" x14ac:dyDescent="0.2">
      <c r="A86" s="210" t="str">
        <f ca="1">IF(ISERR('6-Export'!$F$49),"0,",ROUND('6-Export'!$F$49,0)&amp;",")</f>
        <v>0,</v>
      </c>
      <c r="B86" s="113" t="s">
        <v>1042</v>
      </c>
      <c r="C86" s="253" t="s">
        <v>425</v>
      </c>
      <c r="D86" s="276"/>
    </row>
    <row r="87" spans="1:4" x14ac:dyDescent="0.2">
      <c r="A87" s="210" t="str">
        <f ca="1">IF(ISERR('6-Export'!$G$49),"0,",ROUND('6-Export'!$G$49,0)&amp;",")</f>
        <v>0,</v>
      </c>
      <c r="B87" s="113" t="s">
        <v>1044</v>
      </c>
      <c r="C87" s="253" t="s">
        <v>1043</v>
      </c>
      <c r="D87" s="276"/>
    </row>
    <row r="88" spans="1:4" x14ac:dyDescent="0.2">
      <c r="A88" s="210" t="str">
        <f ca="1">IF(ISERR('6-Export'!$E$50),"0,",ROUND('6-Export'!$E$50,0)&amp;",")</f>
        <v>0,</v>
      </c>
      <c r="B88" s="113" t="s">
        <v>1046</v>
      </c>
      <c r="C88" s="253" t="s">
        <v>1045</v>
      </c>
      <c r="D88" s="276"/>
    </row>
    <row r="89" spans="1:4" x14ac:dyDescent="0.2">
      <c r="A89" s="210" t="str">
        <f ca="1">IF(ISERR('6-Export'!$F$50),"0,",ROUND('6-Export'!$F$50,0)&amp;",")</f>
        <v>0,</v>
      </c>
      <c r="B89" s="113" t="s">
        <v>1048</v>
      </c>
      <c r="C89" s="253" t="s">
        <v>1047</v>
      </c>
      <c r="D89" s="276"/>
    </row>
    <row r="90" spans="1:4" x14ac:dyDescent="0.2">
      <c r="A90" s="210" t="str">
        <f ca="1">IF(ISERR('6-Export'!$G$50),"0,",ROUND('6-Export'!$G$50,0)&amp;",")</f>
        <v>0,</v>
      </c>
      <c r="B90" s="113" t="s">
        <v>1050</v>
      </c>
      <c r="C90" s="253" t="s">
        <v>1049</v>
      </c>
      <c r="D90" s="276"/>
    </row>
    <row r="91" spans="1:4" x14ac:dyDescent="0.2">
      <c r="A91" s="210" t="str">
        <f ca="1">IF(ISERR('6-Export'!$E$51),"0,",ROUND('6-Export'!$E$51,0)&amp;",")</f>
        <v>0,</v>
      </c>
      <c r="B91" s="113" t="s">
        <v>1015</v>
      </c>
      <c r="C91" s="253" t="s">
        <v>1051</v>
      </c>
      <c r="D91" s="276"/>
    </row>
    <row r="92" spans="1:4" x14ac:dyDescent="0.2">
      <c r="A92" s="210" t="str">
        <f ca="1">IF(ISERR('6-Export'!$F$51),"0,",ROUND('6-Export'!$F$51,0)&amp;",")</f>
        <v>0,</v>
      </c>
      <c r="B92" s="113" t="s">
        <v>1017</v>
      </c>
      <c r="C92" s="253" t="s">
        <v>1016</v>
      </c>
      <c r="D92" s="276"/>
    </row>
    <row r="93" spans="1:4" x14ac:dyDescent="0.2">
      <c r="A93" s="210" t="str">
        <f ca="1">IF(ISERR('6-Export'!$G$51),"0,",ROUND('6-Export'!$G$51,0)&amp;",")</f>
        <v>0,</v>
      </c>
      <c r="B93" s="113" t="s">
        <v>1148</v>
      </c>
      <c r="C93" s="253" t="s">
        <v>1018</v>
      </c>
      <c r="D93" s="276"/>
    </row>
    <row r="94" spans="1:4" x14ac:dyDescent="0.2">
      <c r="A94" s="210" t="str">
        <f ca="1">IF(ISERR('6-Export'!$D$52),"0,",ROUND('6-Export'!$D$52,0)&amp;",")</f>
        <v>0,</v>
      </c>
      <c r="B94" s="113" t="s">
        <v>1184</v>
      </c>
      <c r="C94" s="253" t="s">
        <v>1149</v>
      </c>
      <c r="D94" s="276"/>
    </row>
    <row r="95" spans="1:4" x14ac:dyDescent="0.2">
      <c r="A95" s="210" t="str">
        <f ca="1">IF(ISERR('6-Export'!$E$52),"0,",ROUND('6-Export'!$E$52,0)&amp;",")</f>
        <v>0,</v>
      </c>
      <c r="B95" s="113" t="s">
        <v>1186</v>
      </c>
      <c r="C95" s="253" t="s">
        <v>1185</v>
      </c>
      <c r="D95" s="276"/>
    </row>
    <row r="96" spans="1:4" x14ac:dyDescent="0.2">
      <c r="A96" s="210" t="str">
        <f ca="1">IF(ISERR('6-Export'!$F$52),"0,",ROUND('6-Export'!$F$52,0)&amp;",")</f>
        <v>0,</v>
      </c>
      <c r="B96" s="113" t="s">
        <v>1188</v>
      </c>
      <c r="C96" s="253" t="s">
        <v>1187</v>
      </c>
      <c r="D96" s="276"/>
    </row>
    <row r="97" spans="1:4" x14ac:dyDescent="0.2">
      <c r="A97" s="210" t="str">
        <f ca="1">IF(ISERR('6-Export'!$G$52),"0,",ROUND('6-Export'!$G$52,0)&amp;",")</f>
        <v>0,</v>
      </c>
      <c r="B97" s="113" t="s">
        <v>610</v>
      </c>
      <c r="C97" s="253" t="s">
        <v>1189</v>
      </c>
      <c r="D97" s="276"/>
    </row>
    <row r="98" spans="1:4" x14ac:dyDescent="0.2">
      <c r="A98" s="210" t="str">
        <f ca="1">IF(ISERR('6-Export'!$D$53),"0,",ROUND('6-Export'!$D$53,0)&amp;",")</f>
        <v>0,</v>
      </c>
      <c r="B98" s="113" t="s">
        <v>504</v>
      </c>
      <c r="C98" s="253" t="s">
        <v>611</v>
      </c>
      <c r="D98" s="276"/>
    </row>
    <row r="99" spans="1:4" x14ac:dyDescent="0.2">
      <c r="A99" s="210" t="str">
        <f ca="1">IF(ISERR('6-Export'!$E$53),"0,",ROUND('6-Export'!$E$53,0)&amp;",")</f>
        <v>0,</v>
      </c>
      <c r="B99" s="113" t="s">
        <v>1178</v>
      </c>
      <c r="C99" s="253" t="s">
        <v>1177</v>
      </c>
      <c r="D99" s="276"/>
    </row>
    <row r="100" spans="1:4" x14ac:dyDescent="0.2">
      <c r="A100" s="210" t="str">
        <f ca="1">IF(ISERR('6-Export'!$F$53),"0,",ROUND('6-Export'!$F$53,0)&amp;",")</f>
        <v>0,</v>
      </c>
      <c r="B100" s="113" t="s">
        <v>415</v>
      </c>
      <c r="C100" s="253" t="s">
        <v>1901</v>
      </c>
      <c r="D100" s="276"/>
    </row>
    <row r="101" spans="1:4" x14ac:dyDescent="0.2">
      <c r="A101" s="210" t="str">
        <f ca="1">IF(ISERR('6-Export'!$G$53),"0,",ROUND('6-Export'!$G$53,0)&amp;",")</f>
        <v>0,</v>
      </c>
      <c r="B101" s="113" t="s">
        <v>417</v>
      </c>
      <c r="C101" s="253" t="s">
        <v>416</v>
      </c>
      <c r="D101" s="276"/>
    </row>
    <row r="102" spans="1:4" x14ac:dyDescent="0.2">
      <c r="A102" s="113" t="s">
        <v>2088</v>
      </c>
      <c r="B102" s="271"/>
      <c r="C102" s="271"/>
      <c r="D102" s="276"/>
    </row>
    <row r="103" spans="1:4" ht="23" x14ac:dyDescent="0.5">
      <c r="A103" s="245"/>
      <c r="B103" s="246" t="s">
        <v>1414</v>
      </c>
      <c r="C103" s="246"/>
      <c r="D103" s="276"/>
    </row>
    <row r="104" spans="1:4" x14ac:dyDescent="0.2">
      <c r="A104" s="248" t="s">
        <v>143</v>
      </c>
      <c r="B104" s="271"/>
      <c r="C104" s="271"/>
      <c r="D104" s="276"/>
    </row>
    <row r="105" spans="1:4" x14ac:dyDescent="0.2">
      <c r="A105" s="248" t="s">
        <v>2046</v>
      </c>
      <c r="B105" s="271"/>
      <c r="C105" s="271"/>
      <c r="D105" s="276"/>
    </row>
    <row r="106" spans="1:4" x14ac:dyDescent="0.2">
      <c r="A106" s="253" t="str">
        <f>"'"&amp;'6-Export'!$D$1&amp;"',"</f>
        <v>'YOUR STATE',</v>
      </c>
      <c r="B106" s="113" t="s">
        <v>1531</v>
      </c>
      <c r="C106" s="253" t="s">
        <v>418</v>
      </c>
      <c r="D106" s="276"/>
    </row>
    <row r="107" spans="1:4" x14ac:dyDescent="0.2">
      <c r="A107" s="253" t="str">
        <f>'6-Export'!$D$3&amp;","</f>
        <v xml:space="preserve"> ,</v>
      </c>
      <c r="B107" s="113" t="s">
        <v>965</v>
      </c>
      <c r="C107" s="253" t="s">
        <v>419</v>
      </c>
      <c r="D107" s="276"/>
    </row>
    <row r="108" spans="1:4" x14ac:dyDescent="0.2">
      <c r="A108" s="253" t="str">
        <f>"'"&amp;MONTH('6-Export'!$D$9)&amp;"/"&amp;DAY('6-Export'!$D$9)&amp;"/"&amp;YEAR('6-Export'!$D$9)&amp;"',"</f>
        <v>'1/0/1900',</v>
      </c>
      <c r="B108" s="113" t="s">
        <v>1154</v>
      </c>
      <c r="C108" s="253" t="s">
        <v>420</v>
      </c>
      <c r="D108" s="276"/>
    </row>
    <row r="109" spans="1:4" x14ac:dyDescent="0.2">
      <c r="A109" s="254" t="str">
        <f>IF('6-Export'!$D$54=0,"0,",ROUND('6-Export'!$D$54,0)&amp;",")</f>
        <v>0,</v>
      </c>
      <c r="B109" s="113" t="s">
        <v>2093</v>
      </c>
      <c r="C109" s="253" t="s">
        <v>421</v>
      </c>
      <c r="D109" s="276"/>
    </row>
    <row r="110" spans="1:4" x14ac:dyDescent="0.2">
      <c r="A110" s="252" t="str">
        <f>"0,"</f>
        <v>0,</v>
      </c>
      <c r="B110" s="255" t="s">
        <v>2095</v>
      </c>
      <c r="C110" s="253" t="s">
        <v>422</v>
      </c>
      <c r="D110" s="276"/>
    </row>
    <row r="111" spans="1:4" x14ac:dyDescent="0.2">
      <c r="A111" s="244" t="e">
        <f ca="1">IF('6-Export'!$D$55=0,"0.00,",ROUND('6-Export'!$D$55,2)&amp;",")</f>
        <v>#VALUE!</v>
      </c>
      <c r="B111" s="255" t="s">
        <v>2097</v>
      </c>
      <c r="C111" s="253" t="s">
        <v>423</v>
      </c>
      <c r="D111" s="276"/>
    </row>
    <row r="112" spans="1:4" x14ac:dyDescent="0.2">
      <c r="A112" s="252" t="str">
        <f>"0.00,"</f>
        <v>0.00,</v>
      </c>
      <c r="B112" s="255" t="s">
        <v>879</v>
      </c>
      <c r="C112" s="253" t="s">
        <v>424</v>
      </c>
      <c r="D112" s="276"/>
    </row>
    <row r="113" spans="1:4" x14ac:dyDescent="0.2">
      <c r="A113" s="244" t="str">
        <f>IF('6-Export'!$E$56=0,"0,",ROUND('6-Export'!$E$56,0)&amp;",")</f>
        <v>0,</v>
      </c>
      <c r="B113" s="255" t="s">
        <v>1394</v>
      </c>
      <c r="C113" s="253" t="s">
        <v>1120</v>
      </c>
      <c r="D113" s="276"/>
    </row>
    <row r="114" spans="1:4" x14ac:dyDescent="0.2">
      <c r="A114" s="244" t="str">
        <f>IF('6-Export'!$F$56=0,"0,",ROUND('6-Export'!$F$56,0)&amp;",")</f>
        <v>0,</v>
      </c>
      <c r="B114" s="255" t="s">
        <v>1767</v>
      </c>
      <c r="C114" s="253" t="s">
        <v>1121</v>
      </c>
      <c r="D114" s="276"/>
    </row>
    <row r="115" spans="1:4" x14ac:dyDescent="0.2">
      <c r="A115" s="244" t="str">
        <f>IF('6-Export'!$G$56=0,"0,",ROUND('6-Export'!$G$56,0)&amp;",")</f>
        <v>0,</v>
      </c>
      <c r="B115" s="255" t="s">
        <v>1769</v>
      </c>
      <c r="C115" s="253" t="s">
        <v>1768</v>
      </c>
      <c r="D115" s="276"/>
    </row>
    <row r="116" spans="1:4" x14ac:dyDescent="0.2">
      <c r="A116" s="244" t="str">
        <f>IF('6-Export'!$E$57=0,"0,",ROUND('6-Export'!$E$57,0)&amp;",")</f>
        <v>0,</v>
      </c>
      <c r="B116" s="255" t="s">
        <v>1771</v>
      </c>
      <c r="C116" s="253" t="s">
        <v>1770</v>
      </c>
      <c r="D116" s="276"/>
    </row>
    <row r="117" spans="1:4" x14ac:dyDescent="0.2">
      <c r="A117" s="244" t="str">
        <f>IF('6-Export'!$F$57=0,"0,",ROUND('6-Export'!$F$57,0)&amp;",")</f>
        <v>0,</v>
      </c>
      <c r="B117" s="255" t="s">
        <v>1773</v>
      </c>
      <c r="C117" s="253" t="s">
        <v>1772</v>
      </c>
      <c r="D117" s="276"/>
    </row>
    <row r="118" spans="1:4" x14ac:dyDescent="0.2">
      <c r="A118" s="244" t="str">
        <f>IF('6-Export'!$G$57=0,"0,",ROUND('6-Export'!$G$57,0)&amp;",")</f>
        <v>0,</v>
      </c>
      <c r="B118" s="255" t="s">
        <v>586</v>
      </c>
      <c r="C118" s="253" t="s">
        <v>1774</v>
      </c>
      <c r="D118" s="276"/>
    </row>
    <row r="119" spans="1:4" x14ac:dyDescent="0.2">
      <c r="A119" s="244" t="str">
        <f>IF('6-Export'!$E$58=0,"0,",ROUND('6-Export'!$E$58,0)&amp;",")</f>
        <v>0,</v>
      </c>
      <c r="B119" s="255" t="s">
        <v>588</v>
      </c>
      <c r="C119" s="253" t="s">
        <v>587</v>
      </c>
      <c r="D119" s="276"/>
    </row>
    <row r="120" spans="1:4" x14ac:dyDescent="0.2">
      <c r="A120" s="244" t="str">
        <f>IF('6-Export'!$F$58=0,"0,",ROUND('6-Export'!$F$58,0)&amp;",")</f>
        <v>0,</v>
      </c>
      <c r="B120" s="255" t="s">
        <v>1238</v>
      </c>
      <c r="C120" s="253" t="s">
        <v>1237</v>
      </c>
      <c r="D120" s="276"/>
    </row>
    <row r="121" spans="1:4" x14ac:dyDescent="0.2">
      <c r="A121" s="244" t="str">
        <f>IF('6-Export'!$G$58=0,"0,",ROUND('6-Export'!$G$58,0)&amp;",")</f>
        <v>0,</v>
      </c>
      <c r="B121" s="255" t="s">
        <v>1137</v>
      </c>
      <c r="C121" s="253" t="s">
        <v>1136</v>
      </c>
      <c r="D121" s="276"/>
    </row>
    <row r="122" spans="1:4" x14ac:dyDescent="0.2">
      <c r="A122" s="210" t="str">
        <f ca="1">IF(ISERR('6-Export'!$D$59),"0,",ROUND('6-Export'!$D$59,0)&amp;",")</f>
        <v>0,</v>
      </c>
      <c r="B122" s="255" t="s">
        <v>912</v>
      </c>
      <c r="C122" s="253" t="s">
        <v>1138</v>
      </c>
      <c r="D122" s="276"/>
    </row>
    <row r="123" spans="1:4" x14ac:dyDescent="0.2">
      <c r="A123" s="210" t="str">
        <f ca="1">IF(ISERR('6-Export'!$E$59),"0,",ROUND('6-Export'!$E$59,0)&amp;",")</f>
        <v>0,</v>
      </c>
      <c r="B123" s="255" t="s">
        <v>1140</v>
      </c>
      <c r="C123" s="253" t="s">
        <v>1139</v>
      </c>
      <c r="D123" s="276"/>
    </row>
    <row r="124" spans="1:4" x14ac:dyDescent="0.2">
      <c r="A124" s="210" t="str">
        <f ca="1">IF(ISERR('6-Export'!$F$59),"0,",ROUND('6-Export'!$F$59,0)&amp;",")</f>
        <v>0,</v>
      </c>
      <c r="B124" s="255" t="s">
        <v>2035</v>
      </c>
      <c r="C124" s="253" t="s">
        <v>482</v>
      </c>
      <c r="D124" s="276"/>
    </row>
    <row r="125" spans="1:4" x14ac:dyDescent="0.2">
      <c r="A125" s="210" t="str">
        <f ca="1">IF(ISERR('6-Export'!$G$59),"0,",ROUND('6-Export'!$G$59,0)&amp;",")</f>
        <v>0,</v>
      </c>
      <c r="B125" s="255" t="s">
        <v>2037</v>
      </c>
      <c r="C125" s="253" t="s">
        <v>483</v>
      </c>
      <c r="D125" s="276"/>
    </row>
    <row r="126" spans="1:4" x14ac:dyDescent="0.2">
      <c r="A126" s="244" t="str">
        <f>IF('6-Export'!$D$60=0,"0,",ROUND('6-Export'!$D$60,0)&amp;",")</f>
        <v>0,</v>
      </c>
      <c r="B126" s="255" t="s">
        <v>1950</v>
      </c>
      <c r="C126" s="253" t="s">
        <v>484</v>
      </c>
      <c r="D126" s="276"/>
    </row>
    <row r="127" spans="1:4" x14ac:dyDescent="0.2">
      <c r="A127" s="252" t="str">
        <f>"0,"</f>
        <v>0,</v>
      </c>
      <c r="B127" s="255" t="s">
        <v>1952</v>
      </c>
      <c r="C127" s="253" t="s">
        <v>485</v>
      </c>
      <c r="D127" s="276"/>
    </row>
    <row r="128" spans="1:4" x14ac:dyDescent="0.2">
      <c r="A128" s="244" t="str">
        <f>IF('6-Export'!$E$61=0,"0,",ROUND('6-Export'!$E$61,0)&amp;",")</f>
        <v>0,</v>
      </c>
      <c r="B128" s="255" t="s">
        <v>1030</v>
      </c>
      <c r="C128" s="253" t="s">
        <v>486</v>
      </c>
      <c r="D128" s="276"/>
    </row>
    <row r="129" spans="1:4" x14ac:dyDescent="0.2">
      <c r="A129" s="244" t="str">
        <f>IF('6-Export'!$F$61=0,"0,",ROUND('6-Export'!$F$61,0)&amp;",")</f>
        <v>0,</v>
      </c>
      <c r="B129" s="255" t="s">
        <v>1042</v>
      </c>
      <c r="C129" s="253" t="s">
        <v>487</v>
      </c>
      <c r="D129" s="276"/>
    </row>
    <row r="130" spans="1:4" x14ac:dyDescent="0.2">
      <c r="A130" s="244" t="str">
        <f>IF('6-Export'!$G$61=0,"0,",ROUND('6-Export'!$G$61,0)&amp;",")</f>
        <v>0,</v>
      </c>
      <c r="B130" s="255" t="s">
        <v>1044</v>
      </c>
      <c r="C130" s="253" t="s">
        <v>488</v>
      </c>
      <c r="D130" s="276"/>
    </row>
    <row r="131" spans="1:4" x14ac:dyDescent="0.2">
      <c r="A131" s="244" t="str">
        <f>IF('6-Export'!$E$62=0,"0,",ROUND('6-Export'!$E$62,0)&amp;",")</f>
        <v>0,</v>
      </c>
      <c r="B131" s="255" t="s">
        <v>490</v>
      </c>
      <c r="C131" s="253" t="s">
        <v>489</v>
      </c>
      <c r="D131" s="276"/>
    </row>
    <row r="132" spans="1:4" x14ac:dyDescent="0.2">
      <c r="A132" s="244" t="str">
        <f>IF('6-Export'!$F$62=0,"0,",ROUND('6-Export'!$F$62,0)&amp;",")</f>
        <v>0,</v>
      </c>
      <c r="B132" s="255" t="s">
        <v>1048</v>
      </c>
      <c r="C132" s="253" t="s">
        <v>1245</v>
      </c>
      <c r="D132" s="276"/>
    </row>
    <row r="133" spans="1:4" x14ac:dyDescent="0.2">
      <c r="A133" s="244" t="str">
        <f>IF('6-Export'!$G$62=0,"0,",ROUND('6-Export'!$G$62,0)&amp;",")</f>
        <v>0,</v>
      </c>
      <c r="B133" s="255" t="s">
        <v>1050</v>
      </c>
      <c r="C133" s="253" t="s">
        <v>1246</v>
      </c>
      <c r="D133" s="276"/>
    </row>
    <row r="134" spans="1:4" x14ac:dyDescent="0.2">
      <c r="A134" s="244" t="str">
        <f>IF('6-Export'!$E$63=0,"0,",ROUND('6-Export'!$E$63,0)&amp;",")</f>
        <v>0,</v>
      </c>
      <c r="B134" s="255" t="s">
        <v>1015</v>
      </c>
      <c r="C134" s="253" t="s">
        <v>1247</v>
      </c>
      <c r="D134" s="276"/>
    </row>
    <row r="135" spans="1:4" x14ac:dyDescent="0.2">
      <c r="A135" s="244" t="str">
        <f>IF('6-Export'!$F$63=0,"0,",ROUND('6-Export'!$F$63,0)&amp;",")</f>
        <v>0,</v>
      </c>
      <c r="B135" s="255" t="s">
        <v>1249</v>
      </c>
      <c r="C135" s="253" t="s">
        <v>1248</v>
      </c>
      <c r="D135" s="276"/>
    </row>
    <row r="136" spans="1:4" x14ac:dyDescent="0.2">
      <c r="A136" s="244" t="str">
        <f>IF('6-Export'!$G$63=0,"0,",ROUND('6-Export'!$G$63,0)&amp;",")</f>
        <v>0,</v>
      </c>
      <c r="B136" s="255" t="s">
        <v>1148</v>
      </c>
      <c r="C136" s="253" t="s">
        <v>637</v>
      </c>
      <c r="D136" s="276"/>
    </row>
    <row r="137" spans="1:4" x14ac:dyDescent="0.2">
      <c r="A137" s="210" t="str">
        <f ca="1">IF(ISERR('6-Export'!$D$64),"0,",ROUND('6-Export'!$D$64,0)&amp;",")</f>
        <v>0,</v>
      </c>
      <c r="B137" s="255" t="s">
        <v>1184</v>
      </c>
      <c r="C137" s="253" t="s">
        <v>638</v>
      </c>
      <c r="D137" s="276"/>
    </row>
    <row r="138" spans="1:4" x14ac:dyDescent="0.2">
      <c r="A138" s="210" t="str">
        <f ca="1">IF(ISERR('6-Export'!$E$64),"0,",ROUND('6-Export'!$E$64,0)&amp;",")</f>
        <v>0,</v>
      </c>
      <c r="B138" s="255" t="s">
        <v>1186</v>
      </c>
      <c r="C138" s="253" t="s">
        <v>639</v>
      </c>
      <c r="D138" s="276"/>
    </row>
    <row r="139" spans="1:4" x14ac:dyDescent="0.2">
      <c r="A139" s="210" t="str">
        <f ca="1">IF(ISERR('6-Export'!$F$64),"0,",ROUND('6-Export'!$F$64,0)&amp;",")</f>
        <v>0,</v>
      </c>
      <c r="B139" s="255" t="s">
        <v>1188</v>
      </c>
      <c r="C139" s="253" t="s">
        <v>640</v>
      </c>
      <c r="D139" s="276"/>
    </row>
    <row r="140" spans="1:4" x14ac:dyDescent="0.2">
      <c r="A140" s="210" t="str">
        <f ca="1">IF(ISERR('6-Export'!$G$64),"0,",ROUND('6-Export'!$G$64,0)&amp;",")</f>
        <v>0,</v>
      </c>
      <c r="B140" s="255" t="s">
        <v>610</v>
      </c>
      <c r="C140" s="253" t="s">
        <v>608</v>
      </c>
      <c r="D140" s="276"/>
    </row>
    <row r="141" spans="1:4" x14ac:dyDescent="0.2">
      <c r="A141" s="210" t="str">
        <f ca="1">IF(ISERR('6-Export'!$D$65),"0,",ROUND('6-Export'!$D$65,0)&amp;",")</f>
        <v>0,</v>
      </c>
      <c r="B141" s="255" t="s">
        <v>25</v>
      </c>
      <c r="C141" s="253" t="s">
        <v>609</v>
      </c>
      <c r="D141" s="276"/>
    </row>
    <row r="142" spans="1:4" x14ac:dyDescent="0.2">
      <c r="A142" s="210" t="str">
        <f ca="1">IF(ISERR('6-Export'!$E$65),"0,",ROUND('6-Export'!$E$65,0)&amp;",")</f>
        <v>0,</v>
      </c>
      <c r="B142" s="255" t="s">
        <v>1252</v>
      </c>
      <c r="C142" s="253" t="s">
        <v>26</v>
      </c>
      <c r="D142" s="276"/>
    </row>
    <row r="143" spans="1:4" x14ac:dyDescent="0.2">
      <c r="A143" s="210" t="str">
        <f ca="1">IF(ISERR('6-Export'!$F$65),"0,",ROUND('6-Export'!$F$65,0)&amp;",")</f>
        <v>0,</v>
      </c>
      <c r="B143" s="255" t="s">
        <v>1254</v>
      </c>
      <c r="C143" s="253" t="s">
        <v>1253</v>
      </c>
      <c r="D143" s="276"/>
    </row>
    <row r="144" spans="1:4" x14ac:dyDescent="0.2">
      <c r="A144" s="210" t="str">
        <f ca="1">IF(ISERR('6-Export'!$G$65),"0",ROUND('6-Export'!$G$65,0))</f>
        <v>0</v>
      </c>
      <c r="B144" s="255" t="s">
        <v>1256</v>
      </c>
      <c r="C144" s="253" t="s">
        <v>1255</v>
      </c>
      <c r="D144" s="276"/>
    </row>
    <row r="145" spans="1:4" x14ac:dyDescent="0.2">
      <c r="A145" s="113" t="s">
        <v>2088</v>
      </c>
      <c r="B145" s="271"/>
      <c r="C145" s="271"/>
      <c r="D145" s="276"/>
    </row>
    <row r="146" spans="1:4" ht="23" x14ac:dyDescent="0.5">
      <c r="A146" s="256"/>
      <c r="B146" s="246" t="s">
        <v>1415</v>
      </c>
      <c r="C146" s="246"/>
      <c r="D146" s="276"/>
    </row>
    <row r="147" spans="1:4" x14ac:dyDescent="0.2">
      <c r="A147" s="113" t="s">
        <v>145</v>
      </c>
      <c r="B147" s="271"/>
      <c r="C147" s="271"/>
      <c r="D147" s="276"/>
    </row>
    <row r="148" spans="1:4" x14ac:dyDescent="0.2">
      <c r="A148" s="113" t="s">
        <v>2046</v>
      </c>
      <c r="B148" s="271"/>
      <c r="C148" s="271"/>
      <c r="D148" s="276"/>
    </row>
    <row r="149" spans="1:4" x14ac:dyDescent="0.2">
      <c r="A149" s="113" t="str">
        <f>"'"&amp;'6-Export'!$D$1&amp;"',"</f>
        <v>'YOUR STATE',</v>
      </c>
      <c r="B149" s="113" t="s">
        <v>1531</v>
      </c>
      <c r="C149" s="253" t="s">
        <v>1257</v>
      </c>
      <c r="D149" s="276"/>
    </row>
    <row r="150" spans="1:4" x14ac:dyDescent="0.2">
      <c r="A150" s="113" t="str">
        <f>'6-Export'!$D$3&amp;","</f>
        <v xml:space="preserve"> ,</v>
      </c>
      <c r="B150" s="113" t="s">
        <v>965</v>
      </c>
      <c r="C150" s="253" t="s">
        <v>1258</v>
      </c>
      <c r="D150" s="276"/>
    </row>
    <row r="151" spans="1:4" x14ac:dyDescent="0.2">
      <c r="A151" s="113" t="str">
        <f>"'"&amp;MONTH('6-Export'!$D$9)&amp;"/"&amp;DAY('6-Export'!$D$9)&amp;"/"&amp;YEAR('6-Export'!$D$9)&amp;"',"</f>
        <v>'1/0/1900',</v>
      </c>
      <c r="B151" s="113" t="s">
        <v>1154</v>
      </c>
      <c r="C151" s="253" t="s">
        <v>1259</v>
      </c>
      <c r="D151" s="276"/>
    </row>
    <row r="152" spans="1:4" x14ac:dyDescent="0.2">
      <c r="A152" s="244" t="str">
        <f>IF('6-Export'!$D$66=0,"0,",ROUND('6-Export'!$D$66,0)&amp;",")</f>
        <v>0,</v>
      </c>
      <c r="B152" s="113" t="s">
        <v>2093</v>
      </c>
      <c r="C152" s="253" t="s">
        <v>1260</v>
      </c>
      <c r="D152" s="276"/>
    </row>
    <row r="153" spans="1:4" x14ac:dyDescent="0.2">
      <c r="A153" s="252" t="str">
        <f>"0,"</f>
        <v>0,</v>
      </c>
      <c r="B153" s="113" t="s">
        <v>2095</v>
      </c>
      <c r="C153" s="253" t="s">
        <v>1261</v>
      </c>
      <c r="D153" s="276"/>
    </row>
    <row r="154" spans="1:4" x14ac:dyDescent="0.2">
      <c r="A154" s="244" t="e">
        <f ca="1">IF('6-Export'!$D$67=0,"0.00,",ROUND('6-Export'!$D$67,2)&amp;",")</f>
        <v>#VALUE!</v>
      </c>
      <c r="B154" s="113" t="s">
        <v>2097</v>
      </c>
      <c r="C154" s="253" t="s">
        <v>1262</v>
      </c>
      <c r="D154" s="276"/>
    </row>
    <row r="155" spans="1:4" x14ac:dyDescent="0.2">
      <c r="A155" s="252" t="str">
        <f>"0.00,"</f>
        <v>0.00,</v>
      </c>
      <c r="B155" s="113" t="s">
        <v>879</v>
      </c>
      <c r="C155" s="253" t="s">
        <v>1263</v>
      </c>
      <c r="D155" s="276"/>
    </row>
    <row r="156" spans="1:4" x14ac:dyDescent="0.2">
      <c r="A156" s="244" t="str">
        <f>IF('6-Export'!$E$68=0,"0,",ROUND('6-Export'!$E$68,0)&amp;",")</f>
        <v>0,</v>
      </c>
      <c r="B156" s="113" t="s">
        <v>1394</v>
      </c>
      <c r="C156" s="253" t="s">
        <v>1264</v>
      </c>
      <c r="D156" s="276"/>
    </row>
    <row r="157" spans="1:4" x14ac:dyDescent="0.2">
      <c r="A157" s="244" t="str">
        <f>IF('6-Export'!$F$68=0,"0,",ROUND('6-Export'!$F$68,0)&amp;",")</f>
        <v>0,</v>
      </c>
      <c r="B157" s="113" t="s">
        <v>1266</v>
      </c>
      <c r="C157" s="253" t="s">
        <v>1265</v>
      </c>
      <c r="D157" s="276"/>
    </row>
    <row r="158" spans="1:4" x14ac:dyDescent="0.2">
      <c r="A158" s="244" t="str">
        <f>IF('6-Export'!$G$68=0,"0,",ROUND('6-Export'!$G$68,0)&amp;",")</f>
        <v>0,</v>
      </c>
      <c r="B158" s="113" t="s">
        <v>1769</v>
      </c>
      <c r="C158" s="253" t="s">
        <v>1267</v>
      </c>
      <c r="D158" s="276"/>
    </row>
    <row r="159" spans="1:4" x14ac:dyDescent="0.2">
      <c r="A159" s="244" t="str">
        <f>IF('6-Export'!$E$69=0,"0,",ROUND('6-Export'!$E$69,0)&amp;",")</f>
        <v>0,</v>
      </c>
      <c r="B159" s="113" t="s">
        <v>1771</v>
      </c>
      <c r="C159" s="253" t="s">
        <v>1268</v>
      </c>
      <c r="D159" s="276"/>
    </row>
    <row r="160" spans="1:4" x14ac:dyDescent="0.2">
      <c r="A160" s="244" t="str">
        <f>IF('6-Export'!$F$69=0,"0,",ROUND('6-Export'!$F$69,0)&amp;",")</f>
        <v>0,</v>
      </c>
      <c r="B160" s="113" t="s">
        <v>1773</v>
      </c>
      <c r="C160" s="253" t="s">
        <v>1269</v>
      </c>
      <c r="D160" s="276"/>
    </row>
    <row r="161" spans="1:4" x14ac:dyDescent="0.2">
      <c r="A161" s="244" t="str">
        <f>IF('6-Export'!$G$69=0,"0,",ROUND('6-Export'!$G$69,0)&amp;",")</f>
        <v>0,</v>
      </c>
      <c r="B161" s="113" t="s">
        <v>586</v>
      </c>
      <c r="C161" s="253" t="s">
        <v>1270</v>
      </c>
      <c r="D161" s="276"/>
    </row>
    <row r="162" spans="1:4" x14ac:dyDescent="0.2">
      <c r="A162" s="244" t="str">
        <f>IF('6-Export'!$E$70=0,"0,",ROUND('6-Export'!$E$70,0)&amp;",")</f>
        <v>0,</v>
      </c>
      <c r="B162" s="113" t="s">
        <v>588</v>
      </c>
      <c r="C162" s="253" t="s">
        <v>1271</v>
      </c>
      <c r="D162" s="276"/>
    </row>
    <row r="163" spans="1:4" x14ac:dyDescent="0.2">
      <c r="A163" s="244" t="str">
        <f>IF('6-Export'!$F$70=0,"0,",ROUND('6-Export'!$F$70,0)&amp;",")</f>
        <v>0,</v>
      </c>
      <c r="B163" s="113" t="s">
        <v>1238</v>
      </c>
      <c r="C163" s="253" t="s">
        <v>1272</v>
      </c>
      <c r="D163" s="276"/>
    </row>
    <row r="164" spans="1:4" x14ac:dyDescent="0.2">
      <c r="A164" s="244" t="str">
        <f>IF('6-Export'!$G$70=0,"0,",ROUND('6-Export'!$G$70,0)&amp;",")</f>
        <v>0,</v>
      </c>
      <c r="B164" s="113" t="s">
        <v>1137</v>
      </c>
      <c r="C164" s="253" t="s">
        <v>1273</v>
      </c>
      <c r="D164" s="276"/>
    </row>
    <row r="165" spans="1:4" x14ac:dyDescent="0.2">
      <c r="A165" s="210" t="str">
        <f ca="1">IF(ISERR('6-Export'!$D$71),"0,",ROUND('6-Export'!$D$71,0)&amp;",")</f>
        <v>0,</v>
      </c>
      <c r="B165" s="113" t="s">
        <v>912</v>
      </c>
      <c r="C165" s="253" t="s">
        <v>1274</v>
      </c>
      <c r="D165" s="276"/>
    </row>
    <row r="166" spans="1:4" x14ac:dyDescent="0.2">
      <c r="A166" s="210" t="str">
        <f ca="1">IF(ISERR('6-Export'!$E$71),"0,",ROUND('6-Export'!$E$71,0)&amp;",")</f>
        <v>0,</v>
      </c>
      <c r="B166" s="113" t="s">
        <v>2033</v>
      </c>
      <c r="C166" s="253" t="s">
        <v>1275</v>
      </c>
      <c r="D166" s="276"/>
    </row>
    <row r="167" spans="1:4" x14ac:dyDescent="0.2">
      <c r="A167" s="210" t="str">
        <f ca="1">IF(ISERR('6-Export'!$F$71),"0,",ROUND('6-Export'!$F$71,0)&amp;",")</f>
        <v>0,</v>
      </c>
      <c r="B167" s="113" t="s">
        <v>2035</v>
      </c>
      <c r="C167" s="253" t="s">
        <v>1276</v>
      </c>
      <c r="D167" s="276"/>
    </row>
    <row r="168" spans="1:4" x14ac:dyDescent="0.2">
      <c r="A168" s="210" t="str">
        <f ca="1">IF(ISERR('6-Export'!$G$71),"0,",ROUND('6-Export'!$G$71,0)&amp;",")</f>
        <v>0,</v>
      </c>
      <c r="B168" s="113" t="s">
        <v>2037</v>
      </c>
      <c r="C168" s="253" t="s">
        <v>433</v>
      </c>
      <c r="D168" s="276"/>
    </row>
    <row r="169" spans="1:4" x14ac:dyDescent="0.2">
      <c r="A169" s="244" t="str">
        <f>IF('6-Export'!$D$72=0,"0,",ROUND('6-Export'!$D$72,0)&amp;",")</f>
        <v>0,</v>
      </c>
      <c r="B169" s="113" t="s">
        <v>1950</v>
      </c>
      <c r="C169" s="253" t="s">
        <v>434</v>
      </c>
      <c r="D169" s="276"/>
    </row>
    <row r="170" spans="1:4" x14ac:dyDescent="0.2">
      <c r="A170" s="252" t="str">
        <f>"0,"</f>
        <v>0,</v>
      </c>
      <c r="B170" s="113" t="s">
        <v>1952</v>
      </c>
      <c r="C170" s="253" t="s">
        <v>435</v>
      </c>
      <c r="D170" s="276"/>
    </row>
    <row r="171" spans="1:4" x14ac:dyDescent="0.2">
      <c r="A171" s="244" t="str">
        <f>IF('6-Export'!$E$73=0,"0,",ROUND('6-Export'!$E$73,0)&amp;",")</f>
        <v>0,</v>
      </c>
      <c r="B171" s="113" t="s">
        <v>1030</v>
      </c>
      <c r="C171" s="253" t="s">
        <v>436</v>
      </c>
      <c r="D171" s="276"/>
    </row>
    <row r="172" spans="1:4" x14ac:dyDescent="0.2">
      <c r="A172" s="244" t="str">
        <f>IF('6-Export'!$F$73=0,"0,",ROUND('6-Export'!$F$73,0)&amp;",")</f>
        <v>0,</v>
      </c>
      <c r="B172" s="113" t="s">
        <v>1042</v>
      </c>
      <c r="C172" s="253" t="s">
        <v>437</v>
      </c>
      <c r="D172" s="276"/>
    </row>
    <row r="173" spans="1:4" x14ac:dyDescent="0.2">
      <c r="A173" s="244" t="str">
        <f>IF('6-Export'!$G$73=0,"0,",ROUND('6-Export'!$G$73,0)&amp;",")</f>
        <v>0,</v>
      </c>
      <c r="B173" s="113" t="s">
        <v>1044</v>
      </c>
      <c r="C173" s="253" t="s">
        <v>438</v>
      </c>
      <c r="D173" s="276"/>
    </row>
    <row r="174" spans="1:4" x14ac:dyDescent="0.2">
      <c r="A174" s="244" t="str">
        <f>IF('6-Export'!$E$74=0,"0,",ROUND('6-Export'!$E$74,0)&amp;",")</f>
        <v>0,</v>
      </c>
      <c r="B174" s="113" t="s">
        <v>1046</v>
      </c>
      <c r="C174" s="253" t="s">
        <v>439</v>
      </c>
      <c r="D174" s="276"/>
    </row>
    <row r="175" spans="1:4" x14ac:dyDescent="0.2">
      <c r="A175" s="244" t="str">
        <f>IF('6-Export'!$F$74=0,"0,",ROUND('6-Export'!$F$74,0)&amp;",")</f>
        <v>0,</v>
      </c>
      <c r="B175" s="113" t="s">
        <v>1048</v>
      </c>
      <c r="C175" s="253" t="s">
        <v>440</v>
      </c>
      <c r="D175" s="276"/>
    </row>
    <row r="176" spans="1:4" x14ac:dyDescent="0.2">
      <c r="A176" s="244" t="str">
        <f>IF('6-Export'!$G$74=0,"0,",ROUND('6-Export'!$G$74,0)&amp;",")</f>
        <v>0,</v>
      </c>
      <c r="B176" s="113" t="s">
        <v>1050</v>
      </c>
      <c r="C176" s="253" t="s">
        <v>441</v>
      </c>
      <c r="D176" s="276"/>
    </row>
    <row r="177" spans="1:4" x14ac:dyDescent="0.2">
      <c r="A177" s="244" t="str">
        <f>IF('6-Export'!$E$75=0,"0,",ROUND('6-Export'!$E$75,0)&amp;",")</f>
        <v>0,</v>
      </c>
      <c r="B177" s="113" t="s">
        <v>1015</v>
      </c>
      <c r="C177" s="253" t="s">
        <v>442</v>
      </c>
      <c r="D177" s="276"/>
    </row>
    <row r="178" spans="1:4" x14ac:dyDescent="0.2">
      <c r="A178" s="244" t="str">
        <f>IF('6-Export'!$F$75=0,"0,",ROUND('6-Export'!$F$75,0)&amp;",")</f>
        <v>0,</v>
      </c>
      <c r="B178" s="113" t="s">
        <v>1249</v>
      </c>
      <c r="C178" s="253" t="s">
        <v>443</v>
      </c>
      <c r="D178" s="276"/>
    </row>
    <row r="179" spans="1:4" x14ac:dyDescent="0.2">
      <c r="A179" s="244" t="str">
        <f>IF('6-Export'!$G$75=0,"0,",ROUND('6-Export'!$G$75,0)&amp;",")</f>
        <v>0,</v>
      </c>
      <c r="B179" s="113" t="s">
        <v>1148</v>
      </c>
      <c r="C179" s="253" t="s">
        <v>444</v>
      </c>
      <c r="D179" s="276"/>
    </row>
    <row r="180" spans="1:4" x14ac:dyDescent="0.2">
      <c r="A180" s="210" t="str">
        <f ca="1">IF(ISERR('6-Export'!$D$76),"0,",ROUND('6-Export'!$D$76,0)&amp;",")</f>
        <v>0,</v>
      </c>
      <c r="B180" s="113" t="s">
        <v>446</v>
      </c>
      <c r="C180" s="253" t="s">
        <v>445</v>
      </c>
      <c r="D180" s="276"/>
    </row>
    <row r="181" spans="1:4" x14ac:dyDescent="0.2">
      <c r="A181" s="210" t="str">
        <f ca="1">IF(ISERR('6-Export'!$E$76),"0,",ROUND('6-Export'!$E$76,0)&amp;",")</f>
        <v>0,</v>
      </c>
      <c r="B181" s="113" t="s">
        <v>17</v>
      </c>
      <c r="C181" s="253" t="s">
        <v>447</v>
      </c>
      <c r="D181" s="276"/>
    </row>
    <row r="182" spans="1:4" x14ac:dyDescent="0.2">
      <c r="A182" s="210" t="str">
        <f ca="1">IF(ISERR('6-Export'!$F$76),"0,",ROUND('6-Export'!$F$76,0)&amp;",")</f>
        <v>0,</v>
      </c>
      <c r="B182" s="113" t="s">
        <v>478</v>
      </c>
      <c r="C182" s="253" t="s">
        <v>18</v>
      </c>
      <c r="D182" s="276"/>
    </row>
    <row r="183" spans="1:4" x14ac:dyDescent="0.2">
      <c r="A183" s="210" t="str">
        <f ca="1">IF(ISERR('6-Export'!$G$76),"0,",ROUND('6-Export'!$G$76,0)&amp;",")</f>
        <v>0,</v>
      </c>
      <c r="B183" s="113" t="s">
        <v>1123</v>
      </c>
      <c r="C183" s="253" t="s">
        <v>1122</v>
      </c>
      <c r="D183" s="276"/>
    </row>
    <row r="184" spans="1:4" x14ac:dyDescent="0.2">
      <c r="A184" s="210" t="str">
        <f ca="1">IF(ISERR('6-Export'!$D$77),"0,",ROUND('6-Export'!$D$77,0)&amp;",")</f>
        <v>0,</v>
      </c>
      <c r="B184" s="113" t="s">
        <v>1125</v>
      </c>
      <c r="C184" s="253" t="s">
        <v>1124</v>
      </c>
      <c r="D184" s="276"/>
    </row>
    <row r="185" spans="1:4" x14ac:dyDescent="0.2">
      <c r="A185" s="210" t="str">
        <f ca="1">IF(ISERR('6-Export'!$E$77),"0,",ROUND('6-Export'!$E$77,0)&amp;",")</f>
        <v>0,</v>
      </c>
      <c r="B185" s="113" t="s">
        <v>1252</v>
      </c>
      <c r="C185" s="253" t="s">
        <v>1126</v>
      </c>
      <c r="D185" s="276"/>
    </row>
    <row r="186" spans="1:4" x14ac:dyDescent="0.2">
      <c r="A186" s="210" t="str">
        <f ca="1">IF(ISERR('6-Export'!$F$77),"0,",ROUND('6-Export'!$F$77,0)&amp;",")</f>
        <v>0,</v>
      </c>
      <c r="B186" s="113" t="s">
        <v>1254</v>
      </c>
      <c r="C186" s="253" t="s">
        <v>1127</v>
      </c>
      <c r="D186" s="276"/>
    </row>
    <row r="187" spans="1:4" x14ac:dyDescent="0.2">
      <c r="A187" s="210" t="str">
        <f ca="1">IF(ISERR('6-Export'!$G$77),"0",ROUND('6-Export'!$G$77,0))</f>
        <v>0</v>
      </c>
      <c r="B187" s="113" t="s">
        <v>1129</v>
      </c>
      <c r="C187" s="253" t="s">
        <v>1128</v>
      </c>
      <c r="D187" s="276"/>
    </row>
    <row r="188" spans="1:4" x14ac:dyDescent="0.2">
      <c r="A188" s="113" t="s">
        <v>2088</v>
      </c>
      <c r="B188" s="271"/>
      <c r="C188" s="271"/>
      <c r="D188" s="276"/>
    </row>
    <row r="189" spans="1:4" ht="23" x14ac:dyDescent="0.5">
      <c r="A189" s="257"/>
      <c r="B189" s="246" t="s">
        <v>1416</v>
      </c>
      <c r="C189" s="246"/>
      <c r="D189" s="276"/>
    </row>
    <row r="190" spans="1:4" x14ac:dyDescent="0.2">
      <c r="A190" s="113" t="s">
        <v>151</v>
      </c>
      <c r="B190" s="271"/>
      <c r="C190" s="271"/>
      <c r="D190" s="276"/>
    </row>
    <row r="191" spans="1:4" x14ac:dyDescent="0.2">
      <c r="A191" s="113" t="s">
        <v>2046</v>
      </c>
      <c r="B191" s="271"/>
      <c r="C191" s="271"/>
      <c r="D191" s="276"/>
    </row>
    <row r="192" spans="1:4" x14ac:dyDescent="0.2">
      <c r="A192" s="113" t="str">
        <f>"'"&amp;'6-Export'!$D$1&amp;"',"</f>
        <v>'YOUR STATE',</v>
      </c>
      <c r="B192" s="113" t="s">
        <v>1131</v>
      </c>
      <c r="C192" s="253" t="s">
        <v>1130</v>
      </c>
      <c r="D192" s="276"/>
    </row>
    <row r="193" spans="1:4" x14ac:dyDescent="0.2">
      <c r="A193" s="113" t="str">
        <f>'6-Export'!$D$3&amp;","</f>
        <v xml:space="preserve"> ,</v>
      </c>
      <c r="B193" s="113" t="s">
        <v>965</v>
      </c>
      <c r="C193" s="253" t="s">
        <v>1132</v>
      </c>
      <c r="D193" s="276"/>
    </row>
    <row r="194" spans="1:4" x14ac:dyDescent="0.2">
      <c r="A194" s="113" t="str">
        <f>"'"&amp;MONTH('6-Export'!$D$9)&amp;"/"&amp;DAY('6-Export'!$D$9)&amp;"/"&amp;YEAR('6-Export'!$D$9)&amp;"',"</f>
        <v>'1/0/1900',</v>
      </c>
      <c r="B194" s="113" t="s">
        <v>1154</v>
      </c>
      <c r="C194" s="253" t="s">
        <v>1133</v>
      </c>
      <c r="D194" s="276"/>
    </row>
    <row r="195" spans="1:4" x14ac:dyDescent="0.2">
      <c r="A195" s="244" t="str">
        <f>IF('6-Export'!$D$78=0,"0,",ROUND('6-Export'!$D$78,0)&amp;",")</f>
        <v>0,</v>
      </c>
      <c r="B195" s="113" t="s">
        <v>2093</v>
      </c>
      <c r="C195" s="253" t="s">
        <v>1134</v>
      </c>
      <c r="D195" s="276"/>
    </row>
    <row r="196" spans="1:4" x14ac:dyDescent="0.2">
      <c r="A196" s="252" t="str">
        <f>"0,"</f>
        <v>0,</v>
      </c>
      <c r="B196" s="113" t="s">
        <v>2095</v>
      </c>
      <c r="C196" s="253" t="s">
        <v>1135</v>
      </c>
      <c r="D196" s="276"/>
    </row>
    <row r="197" spans="1:4" x14ac:dyDescent="0.2">
      <c r="A197" s="244" t="e">
        <f ca="1">IF('6-Export'!$D$79=0,"0.00,",ROUND('6-Export'!$D$79,2)&amp;",")</f>
        <v>#VALUE!</v>
      </c>
      <c r="B197" s="113" t="s">
        <v>2097</v>
      </c>
      <c r="C197" s="253" t="s">
        <v>1102</v>
      </c>
      <c r="D197" s="276"/>
    </row>
    <row r="198" spans="1:4" x14ac:dyDescent="0.2">
      <c r="A198" s="252" t="str">
        <f>"0.00,"</f>
        <v>0.00,</v>
      </c>
      <c r="B198" s="113" t="s">
        <v>879</v>
      </c>
      <c r="C198" s="253" t="s">
        <v>1103</v>
      </c>
      <c r="D198" s="276"/>
    </row>
    <row r="199" spans="1:4" x14ac:dyDescent="0.2">
      <c r="A199" s="244" t="str">
        <f>IF('6-Export'!$E$80=0,"0,",ROUND('6-Export'!$E$80,0)&amp;",")</f>
        <v>0,</v>
      </c>
      <c r="B199" s="113" t="s">
        <v>1105</v>
      </c>
      <c r="C199" s="253" t="s">
        <v>1104</v>
      </c>
      <c r="D199" s="276"/>
    </row>
    <row r="200" spans="1:4" x14ac:dyDescent="0.2">
      <c r="A200" s="244" t="str">
        <f>IF('6-Export'!$F$80=0,"0,",ROUND('6-Export'!$F$80,0)&amp;",")</f>
        <v>0,</v>
      </c>
      <c r="B200" s="113" t="s">
        <v>1107</v>
      </c>
      <c r="C200" s="253" t="s">
        <v>1106</v>
      </c>
      <c r="D200" s="276"/>
    </row>
    <row r="201" spans="1:4" x14ac:dyDescent="0.2">
      <c r="A201" s="244" t="str">
        <f>IF('6-Export'!$G$80=0,"0,",ROUND('6-Export'!$G$80,0)&amp;",")</f>
        <v>0,</v>
      </c>
      <c r="B201" s="113" t="s">
        <v>1109</v>
      </c>
      <c r="C201" s="253" t="s">
        <v>1108</v>
      </c>
      <c r="D201" s="276"/>
    </row>
    <row r="202" spans="1:4" x14ac:dyDescent="0.2">
      <c r="A202" s="244" t="str">
        <f>IF('6-Export'!$E$81=0,"0,",ROUND('6-Export'!$E$81,0)&amp;",")</f>
        <v>0,</v>
      </c>
      <c r="B202" s="113" t="s">
        <v>1105</v>
      </c>
      <c r="C202" s="253" t="s">
        <v>1110</v>
      </c>
      <c r="D202" s="276"/>
    </row>
    <row r="203" spans="1:4" x14ac:dyDescent="0.2">
      <c r="A203" s="244" t="str">
        <f>IF('6-Export'!$F$81=0,"0,",ROUND('6-Export'!$F$81,0)&amp;",")</f>
        <v>0,</v>
      </c>
      <c r="B203" s="113" t="s">
        <v>1107</v>
      </c>
      <c r="C203" s="253" t="s">
        <v>1111</v>
      </c>
      <c r="D203" s="276"/>
    </row>
    <row r="204" spans="1:4" x14ac:dyDescent="0.2">
      <c r="A204" s="244" t="str">
        <f>IF('6-Export'!$G$81=0,"0,",ROUND('6-Export'!$G$81,0)&amp;",")</f>
        <v>0,</v>
      </c>
      <c r="B204" s="113" t="s">
        <v>1109</v>
      </c>
      <c r="C204" s="253" t="s">
        <v>1112</v>
      </c>
      <c r="D204" s="276"/>
    </row>
    <row r="205" spans="1:4" x14ac:dyDescent="0.2">
      <c r="A205" s="244" t="str">
        <f>IF('6-Export'!$E$82=0,"0,",ROUND('6-Export'!$E$82,0)&amp;",")</f>
        <v>0,</v>
      </c>
      <c r="B205" s="113" t="s">
        <v>1105</v>
      </c>
      <c r="C205" s="253" t="s">
        <v>1113</v>
      </c>
      <c r="D205" s="276"/>
    </row>
    <row r="206" spans="1:4" x14ac:dyDescent="0.2">
      <c r="A206" s="244" t="str">
        <f>IF('6-Export'!$F$82=0,"0,",ROUND('6-Export'!$F$82,0)&amp;",")</f>
        <v>0,</v>
      </c>
      <c r="B206" s="113" t="s">
        <v>1107</v>
      </c>
      <c r="C206" s="253" t="s">
        <v>1114</v>
      </c>
      <c r="D206" s="276"/>
    </row>
    <row r="207" spans="1:4" x14ac:dyDescent="0.2">
      <c r="A207" s="244" t="str">
        <f>IF('6-Export'!$G$82=0,"0,",ROUND('6-Export'!$G$82,0)&amp;",")</f>
        <v>0,</v>
      </c>
      <c r="B207" s="113" t="s">
        <v>1109</v>
      </c>
      <c r="C207" s="253" t="s">
        <v>1115</v>
      </c>
      <c r="D207" s="276"/>
    </row>
    <row r="208" spans="1:4" x14ac:dyDescent="0.2">
      <c r="A208" s="210" t="str">
        <f ca="1">IF(ISERR('6-Export'!$D$83),"0,",ROUND('6-Export'!$D$83,0)&amp;",")</f>
        <v>0,</v>
      </c>
      <c r="B208" s="113" t="s">
        <v>912</v>
      </c>
      <c r="C208" s="253" t="s">
        <v>1116</v>
      </c>
      <c r="D208" s="276"/>
    </row>
    <row r="209" spans="1:4" x14ac:dyDescent="0.2">
      <c r="A209" s="210" t="str">
        <f ca="1">IF(ISERR('6-Export'!$E$83),"0,",ROUND('6-Export'!$E$83,0)&amp;",")</f>
        <v>0,</v>
      </c>
      <c r="B209" s="113" t="s">
        <v>2033</v>
      </c>
      <c r="C209" s="253" t="s">
        <v>1117</v>
      </c>
      <c r="D209" s="276"/>
    </row>
    <row r="210" spans="1:4" x14ac:dyDescent="0.2">
      <c r="A210" s="210" t="str">
        <f ca="1">IF(ISERR('6-Export'!$F$83),"0,",ROUND('6-Export'!$F$83,0)&amp;",")</f>
        <v>0,</v>
      </c>
      <c r="B210" s="113" t="s">
        <v>2035</v>
      </c>
      <c r="C210" s="253" t="s">
        <v>1118</v>
      </c>
      <c r="D210" s="276"/>
    </row>
    <row r="211" spans="1:4" x14ac:dyDescent="0.2">
      <c r="A211" s="210" t="str">
        <f ca="1">IF(ISERR('6-Export'!$G$83),"0,",ROUND('6-Export'!$G$83,0)&amp;",")</f>
        <v>0,</v>
      </c>
      <c r="B211" s="113" t="s">
        <v>2037</v>
      </c>
      <c r="C211" s="253" t="s">
        <v>1119</v>
      </c>
      <c r="D211" s="276"/>
    </row>
    <row r="212" spans="1:4" x14ac:dyDescent="0.2">
      <c r="A212" s="244" t="str">
        <f>IF('6-Export'!$D$84=0,"0,",ROUND('6-Export'!$D$84,0)&amp;",")</f>
        <v>0,</v>
      </c>
      <c r="B212" s="113" t="s">
        <v>1950</v>
      </c>
      <c r="C212" s="253" t="s">
        <v>1729</v>
      </c>
      <c r="D212" s="276"/>
    </row>
    <row r="213" spans="1:4" x14ac:dyDescent="0.2">
      <c r="A213" s="252" t="str">
        <f>"0,"</f>
        <v>0,</v>
      </c>
      <c r="B213" s="113" t="s">
        <v>1952</v>
      </c>
      <c r="C213" s="253" t="s">
        <v>1730</v>
      </c>
      <c r="D213" s="276"/>
    </row>
    <row r="214" spans="1:4" x14ac:dyDescent="0.2">
      <c r="A214" s="244" t="str">
        <f>IF('6-Export'!$E$85=0,"0,",ROUND('6-Export'!$E$85,0)&amp;",")</f>
        <v>0,</v>
      </c>
      <c r="B214" s="113" t="s">
        <v>1732</v>
      </c>
      <c r="C214" s="253" t="s">
        <v>1731</v>
      </c>
      <c r="D214" s="276"/>
    </row>
    <row r="215" spans="1:4" x14ac:dyDescent="0.2">
      <c r="A215" s="244" t="str">
        <f>IF('6-Export'!$F$85=0,"0,",ROUND('6-Export'!$F$85,0)&amp;",")</f>
        <v>0,</v>
      </c>
      <c r="B215" s="113" t="s">
        <v>1734</v>
      </c>
      <c r="C215" s="253" t="s">
        <v>1733</v>
      </c>
      <c r="D215" s="276"/>
    </row>
    <row r="216" spans="1:4" x14ac:dyDescent="0.2">
      <c r="A216" s="244" t="str">
        <f>IF('6-Export'!$G$85=0,"0,",ROUND('6-Export'!$G$85,0)&amp;",")</f>
        <v>0,</v>
      </c>
      <c r="B216" s="113" t="s">
        <v>1736</v>
      </c>
      <c r="C216" s="253" t="s">
        <v>1735</v>
      </c>
      <c r="D216" s="276"/>
    </row>
    <row r="217" spans="1:4" x14ac:dyDescent="0.2">
      <c r="A217" s="244" t="str">
        <f>IF('6-Export'!$E$86=0,"0,",ROUND('6-Export'!$E$86,0)&amp;",")</f>
        <v>0,</v>
      </c>
      <c r="B217" s="113" t="s">
        <v>1738</v>
      </c>
      <c r="C217" s="253" t="s">
        <v>1737</v>
      </c>
      <c r="D217" s="276"/>
    </row>
    <row r="218" spans="1:4" x14ac:dyDescent="0.2">
      <c r="A218" s="244" t="str">
        <f>IF('6-Export'!$F$86=0,"0,",ROUND('6-Export'!$F$86,0)&amp;",")</f>
        <v>0,</v>
      </c>
      <c r="B218" s="113" t="s">
        <v>1734</v>
      </c>
      <c r="C218" s="253" t="s">
        <v>1739</v>
      </c>
      <c r="D218" s="276"/>
    </row>
    <row r="219" spans="1:4" x14ac:dyDescent="0.2">
      <c r="A219" s="244" t="str">
        <f>IF('6-Export'!$G$86=0,"0,",ROUND('6-Export'!$G$86,0)&amp;",")</f>
        <v>0,</v>
      </c>
      <c r="B219" s="113" t="s">
        <v>1736</v>
      </c>
      <c r="C219" s="253" t="s">
        <v>1740</v>
      </c>
      <c r="D219" s="276"/>
    </row>
    <row r="220" spans="1:4" x14ac:dyDescent="0.2">
      <c r="A220" s="244" t="str">
        <f>IF('6-Export'!$E$87=0,"0,",ROUND('6-Export'!$E$87,0)&amp;",")</f>
        <v>0,</v>
      </c>
      <c r="B220" s="113" t="s">
        <v>1732</v>
      </c>
      <c r="C220" s="253" t="s">
        <v>1741</v>
      </c>
      <c r="D220" s="276"/>
    </row>
    <row r="221" spans="1:4" x14ac:dyDescent="0.2">
      <c r="A221" s="244" t="str">
        <f>IF('6-Export'!$F$87=0,"0,",ROUND('6-Export'!$F$87,0)&amp;",")</f>
        <v>0,</v>
      </c>
      <c r="B221" s="113" t="s">
        <v>1734</v>
      </c>
      <c r="C221" s="253" t="s">
        <v>621</v>
      </c>
      <c r="D221" s="276"/>
    </row>
    <row r="222" spans="1:4" x14ac:dyDescent="0.2">
      <c r="A222" s="244" t="str">
        <f>IF('6-Export'!$G$87=0,"0,",ROUND('6-Export'!$G$87,0)&amp;",")</f>
        <v>0,</v>
      </c>
      <c r="B222" s="113" t="s">
        <v>1736</v>
      </c>
      <c r="C222" s="253" t="s">
        <v>622</v>
      </c>
      <c r="D222" s="276"/>
    </row>
    <row r="223" spans="1:4" x14ac:dyDescent="0.2">
      <c r="A223" s="210" t="str">
        <f ca="1">IF(ISERR('6-Export'!$D$88),"0,",ROUND('6-Export'!$D$88,0)&amp;",")</f>
        <v>0,</v>
      </c>
      <c r="B223" s="113" t="s">
        <v>1184</v>
      </c>
      <c r="C223" s="253" t="s">
        <v>623</v>
      </c>
      <c r="D223" s="276"/>
    </row>
    <row r="224" spans="1:4" x14ac:dyDescent="0.2">
      <c r="A224" s="210" t="str">
        <f ca="1">IF(ISERR('6-Export'!$E$88),"0,",ROUND('6-Export'!$E$88,0)&amp;",")</f>
        <v>0,</v>
      </c>
      <c r="B224" s="113" t="s">
        <v>1186</v>
      </c>
      <c r="C224" s="253" t="s">
        <v>624</v>
      </c>
      <c r="D224" s="276"/>
    </row>
    <row r="225" spans="1:4" x14ac:dyDescent="0.2">
      <c r="A225" s="210" t="str">
        <f ca="1">IF(ISERR('6-Export'!$F$88),"0,",ROUND('6-Export'!$F$88,0)&amp;",")</f>
        <v>0,</v>
      </c>
      <c r="B225" s="113" t="s">
        <v>1188</v>
      </c>
      <c r="C225" s="253" t="s">
        <v>625</v>
      </c>
      <c r="D225" s="276"/>
    </row>
    <row r="226" spans="1:4" x14ac:dyDescent="0.2">
      <c r="A226" s="210" t="str">
        <f ca="1">IF(ISERR('6-Export'!$G$88),"0,",ROUND('6-Export'!$G$88,0)&amp;",")</f>
        <v>0,</v>
      </c>
      <c r="B226" s="113" t="s">
        <v>610</v>
      </c>
      <c r="C226" s="253" t="s">
        <v>1327</v>
      </c>
      <c r="D226" s="276"/>
    </row>
    <row r="227" spans="1:4" x14ac:dyDescent="0.2">
      <c r="A227" s="210" t="str">
        <f ca="1">IF(ISERR('6-Export'!$D$89),"0,",ROUND('6-Export'!$D$89,0)&amp;",")</f>
        <v>0,</v>
      </c>
      <c r="B227" s="113" t="s">
        <v>1125</v>
      </c>
      <c r="C227" s="253" t="s">
        <v>1328</v>
      </c>
      <c r="D227" s="276"/>
    </row>
    <row r="228" spans="1:4" x14ac:dyDescent="0.2">
      <c r="A228" s="210" t="str">
        <f ca="1">IF(ISERR('6-Export'!$E$89),"0,",ROUND('6-Export'!$E$89,0)&amp;",")</f>
        <v>0,</v>
      </c>
      <c r="B228" s="113" t="s">
        <v>1252</v>
      </c>
      <c r="C228" s="253" t="s">
        <v>1329</v>
      </c>
      <c r="D228" s="276"/>
    </row>
    <row r="229" spans="1:4" x14ac:dyDescent="0.2">
      <c r="A229" s="210" t="str">
        <f ca="1">IF(ISERR('6-Export'!$F$89),"0,",ROUND('6-Export'!$F$89,0)&amp;",")</f>
        <v>0,</v>
      </c>
      <c r="B229" s="113" t="s">
        <v>1254</v>
      </c>
      <c r="C229" s="253" t="s">
        <v>1330</v>
      </c>
      <c r="D229" s="276"/>
    </row>
    <row r="230" spans="1:4" x14ac:dyDescent="0.2">
      <c r="A230" s="210" t="str">
        <f ca="1">IF(ISERR('6-Export'!$G$89),"0",ROUND('6-Export'!$G$89,0))</f>
        <v>0</v>
      </c>
      <c r="B230" s="113" t="s">
        <v>1256</v>
      </c>
      <c r="C230" s="253" t="s">
        <v>1331</v>
      </c>
      <c r="D230" s="276"/>
    </row>
    <row r="231" spans="1:4" x14ac:dyDescent="0.2">
      <c r="A231" s="113" t="s">
        <v>2088</v>
      </c>
      <c r="B231" s="271"/>
      <c r="C231" s="271"/>
      <c r="D231" s="276"/>
    </row>
    <row r="232" spans="1:4" ht="23" x14ac:dyDescent="0.5">
      <c r="A232" s="245"/>
      <c r="B232" s="246" t="s">
        <v>1417</v>
      </c>
      <c r="C232" s="246"/>
      <c r="D232" s="276"/>
    </row>
    <row r="233" spans="1:4" x14ac:dyDescent="0.2">
      <c r="A233" s="113" t="s">
        <v>146</v>
      </c>
      <c r="B233" s="271"/>
      <c r="C233" s="271"/>
      <c r="D233" s="276"/>
    </row>
    <row r="234" spans="1:4" x14ac:dyDescent="0.2">
      <c r="A234" s="113" t="s">
        <v>2046</v>
      </c>
      <c r="B234" s="271"/>
      <c r="C234" s="271"/>
      <c r="D234" s="276"/>
    </row>
    <row r="235" spans="1:4" x14ac:dyDescent="0.2">
      <c r="A235" s="113" t="str">
        <f>"'"&amp;'6-Export'!$D$1&amp;"',"</f>
        <v>'YOUR STATE',</v>
      </c>
      <c r="B235" s="113" t="s">
        <v>1531</v>
      </c>
      <c r="C235" s="253" t="s">
        <v>1332</v>
      </c>
      <c r="D235" s="276"/>
    </row>
    <row r="236" spans="1:4" x14ac:dyDescent="0.2">
      <c r="A236" s="113" t="str">
        <f>'6-Export'!$D$3&amp;","</f>
        <v xml:space="preserve"> ,</v>
      </c>
      <c r="B236" s="113" t="s">
        <v>965</v>
      </c>
      <c r="C236" s="253" t="s">
        <v>1333</v>
      </c>
      <c r="D236" s="276"/>
    </row>
    <row r="237" spans="1:4" x14ac:dyDescent="0.2">
      <c r="A237" s="113" t="str">
        <f>"'"&amp;MONTH('6-Export'!$D$9)&amp;"/"&amp;DAY('6-Export'!$D$9)&amp;"/"&amp;YEAR('6-Export'!$D$9)&amp;"',"</f>
        <v>'1/0/1900',</v>
      </c>
      <c r="B237" s="113" t="s">
        <v>1154</v>
      </c>
      <c r="C237" s="253" t="s">
        <v>1936</v>
      </c>
      <c r="D237" s="276"/>
    </row>
    <row r="238" spans="1:4" x14ac:dyDescent="0.2">
      <c r="A238" s="244" t="str">
        <f>IF('6-Export'!$D$90=0,"0,",ROUND('6-Export'!$D$90,0)&amp;",")</f>
        <v>0,</v>
      </c>
      <c r="B238" s="113" t="s">
        <v>2093</v>
      </c>
      <c r="C238" s="253" t="s">
        <v>1937</v>
      </c>
      <c r="D238" s="276"/>
    </row>
    <row r="239" spans="1:4" x14ac:dyDescent="0.2">
      <c r="A239" s="252" t="str">
        <f>"0,"</f>
        <v>0,</v>
      </c>
      <c r="B239" s="113" t="s">
        <v>2095</v>
      </c>
      <c r="C239" s="253" t="s">
        <v>1938</v>
      </c>
      <c r="D239" s="276"/>
    </row>
    <row r="240" spans="1:4" x14ac:dyDescent="0.2">
      <c r="A240" s="244" t="e">
        <f ca="1">IF('6-Export'!$D$91=0,"0.00,",ROUND('6-Export'!$D$91,2)&amp;",")</f>
        <v>#VALUE!</v>
      </c>
      <c r="B240" s="113" t="s">
        <v>2097</v>
      </c>
      <c r="C240" s="253" t="s">
        <v>1939</v>
      </c>
      <c r="D240" s="276"/>
    </row>
    <row r="241" spans="1:4" x14ac:dyDescent="0.2">
      <c r="A241" s="252" t="str">
        <f>"0.00,"</f>
        <v>0.00,</v>
      </c>
      <c r="B241" s="113" t="s">
        <v>879</v>
      </c>
      <c r="C241" s="253" t="s">
        <v>1940</v>
      </c>
      <c r="D241" s="276"/>
    </row>
    <row r="242" spans="1:4" x14ac:dyDescent="0.2">
      <c r="A242" s="244" t="str">
        <f>IF('6-Export'!$E$92=0,"0,",ROUND('6-Export'!$E$92,0)&amp;",")</f>
        <v>0,</v>
      </c>
      <c r="B242" s="113" t="s">
        <v>1105</v>
      </c>
      <c r="C242" s="253" t="s">
        <v>1941</v>
      </c>
      <c r="D242" s="276"/>
    </row>
    <row r="243" spans="1:4" x14ac:dyDescent="0.2">
      <c r="A243" s="244" t="str">
        <f>IF('6-Export'!$F$92=0,"0,",ROUND('6-Export'!$F$92,0)&amp;",")</f>
        <v>0,</v>
      </c>
      <c r="B243" s="113" t="s">
        <v>1943</v>
      </c>
      <c r="C243" s="253" t="s">
        <v>1942</v>
      </c>
      <c r="D243" s="276"/>
    </row>
    <row r="244" spans="1:4" x14ac:dyDescent="0.2">
      <c r="A244" s="244" t="str">
        <f>IF('6-Export'!$G$92=0,"0,",ROUND('6-Export'!$G$92,0)&amp;",")</f>
        <v>0,</v>
      </c>
      <c r="B244" s="113" t="s">
        <v>1945</v>
      </c>
      <c r="C244" s="253" t="s">
        <v>1944</v>
      </c>
      <c r="D244" s="276"/>
    </row>
    <row r="245" spans="1:4" x14ac:dyDescent="0.2">
      <c r="A245" s="244" t="str">
        <f>IF('6-Export'!$E$93=0,"0,",ROUND('6-Export'!$E$93,0)&amp;",")</f>
        <v>0,</v>
      </c>
      <c r="B245" s="113" t="s">
        <v>1947</v>
      </c>
      <c r="C245" s="253" t="s">
        <v>1946</v>
      </c>
      <c r="D245" s="276"/>
    </row>
    <row r="246" spans="1:4" x14ac:dyDescent="0.2">
      <c r="A246" s="244" t="str">
        <f>IF('6-Export'!$F$93=0,"0,",ROUND('6-Export'!$F$93,0)&amp;",")</f>
        <v>0,</v>
      </c>
      <c r="B246" s="113" t="s">
        <v>1943</v>
      </c>
      <c r="C246" s="253" t="s">
        <v>1948</v>
      </c>
      <c r="D246" s="276"/>
    </row>
    <row r="247" spans="1:4" x14ac:dyDescent="0.2">
      <c r="A247" s="244" t="str">
        <f>IF('6-Export'!$G$93=0,"0,",ROUND('6-Export'!$G$93,0)&amp;",")</f>
        <v>0,</v>
      </c>
      <c r="B247" s="113" t="s">
        <v>1945</v>
      </c>
      <c r="C247" s="253" t="s">
        <v>1949</v>
      </c>
      <c r="D247" s="276"/>
    </row>
    <row r="248" spans="1:4" x14ac:dyDescent="0.2">
      <c r="A248" s="244" t="str">
        <f>IF('6-Export'!$E$94=0,"0,",ROUND('6-Export'!$E$94,0)&amp;",")</f>
        <v>0,</v>
      </c>
      <c r="B248" s="113" t="s">
        <v>1947</v>
      </c>
      <c r="C248" s="253" t="s">
        <v>724</v>
      </c>
      <c r="D248" s="276"/>
    </row>
    <row r="249" spans="1:4" x14ac:dyDescent="0.2">
      <c r="A249" s="244" t="str">
        <f>IF('6-Export'!$F$94=0,"0,",ROUND('6-Export'!$F$94,0)&amp;",")</f>
        <v>0,</v>
      </c>
      <c r="B249" s="113" t="s">
        <v>1943</v>
      </c>
      <c r="C249" s="253" t="s">
        <v>725</v>
      </c>
      <c r="D249" s="276"/>
    </row>
    <row r="250" spans="1:4" x14ac:dyDescent="0.2">
      <c r="A250" s="244" t="str">
        <f>IF('6-Export'!$G$94=0,"0,",ROUND('6-Export'!$G$94,0)&amp;",")</f>
        <v>0,</v>
      </c>
      <c r="B250" s="113" t="s">
        <v>1945</v>
      </c>
      <c r="C250" s="253" t="s">
        <v>726</v>
      </c>
      <c r="D250" s="276"/>
    </row>
    <row r="251" spans="1:4" x14ac:dyDescent="0.2">
      <c r="A251" s="210" t="str">
        <f ca="1">IF(ISERR('6-Export'!$D$95),"0,",ROUND('6-Export'!$D$95,0)&amp;",")</f>
        <v>0,</v>
      </c>
      <c r="B251" s="113" t="s">
        <v>912</v>
      </c>
      <c r="C251" s="253" t="s">
        <v>727</v>
      </c>
      <c r="D251" s="276"/>
    </row>
    <row r="252" spans="1:4" x14ac:dyDescent="0.2">
      <c r="A252" s="210" t="str">
        <f ca="1">IF(ISERR('6-Export'!$E$95),"0,",ROUND('6-Export'!$E$95,0)&amp;",")</f>
        <v>0,</v>
      </c>
      <c r="B252" s="113" t="s">
        <v>2033</v>
      </c>
      <c r="C252" s="253" t="s">
        <v>728</v>
      </c>
      <c r="D252" s="276"/>
    </row>
    <row r="253" spans="1:4" x14ac:dyDescent="0.2">
      <c r="A253" s="210" t="str">
        <f ca="1">IF(ISERR('6-Export'!$F$95),"0,",ROUND('6-Export'!$F$95,0)&amp;",")</f>
        <v>0,</v>
      </c>
      <c r="B253" s="113" t="s">
        <v>2035</v>
      </c>
      <c r="C253" s="253" t="s">
        <v>729</v>
      </c>
      <c r="D253" s="276"/>
    </row>
    <row r="254" spans="1:4" x14ac:dyDescent="0.2">
      <c r="A254" s="210" t="str">
        <f ca="1">IF(ISERR('6-Export'!$G$95),"0,",ROUND('6-Export'!$G$95,0)&amp;",")</f>
        <v>0,</v>
      </c>
      <c r="B254" s="113" t="s">
        <v>2037</v>
      </c>
      <c r="C254" s="253" t="s">
        <v>730</v>
      </c>
      <c r="D254" s="276"/>
    </row>
    <row r="255" spans="1:4" x14ac:dyDescent="0.2">
      <c r="A255" s="244" t="str">
        <f>IF('6-Export'!$D$96=0,"0,",ROUND('6-Export'!$D$96,0)&amp;",")</f>
        <v>0,</v>
      </c>
      <c r="B255" s="113" t="s">
        <v>1950</v>
      </c>
      <c r="C255" s="253" t="s">
        <v>731</v>
      </c>
      <c r="D255" s="276"/>
    </row>
    <row r="256" spans="1:4" x14ac:dyDescent="0.2">
      <c r="A256" s="252" t="str">
        <f>"0,"</f>
        <v>0,</v>
      </c>
      <c r="B256" s="113" t="s">
        <v>1952</v>
      </c>
      <c r="C256" s="253" t="s">
        <v>732</v>
      </c>
      <c r="D256" s="276"/>
    </row>
    <row r="257" spans="1:4" x14ac:dyDescent="0.2">
      <c r="A257" s="244" t="str">
        <f>IF('6-Export'!$E$97=0,"0,",ROUND('6-Export'!$E$97,0)&amp;",")</f>
        <v>0,</v>
      </c>
      <c r="B257" s="113" t="s">
        <v>1732</v>
      </c>
      <c r="C257" s="253" t="s">
        <v>733</v>
      </c>
      <c r="D257" s="276"/>
    </row>
    <row r="258" spans="1:4" x14ac:dyDescent="0.2">
      <c r="A258" s="244" t="str">
        <f>IF('6-Export'!$F$97=0,"0,",ROUND('6-Export'!$F$97,0)&amp;",")</f>
        <v>0,</v>
      </c>
      <c r="B258" s="113" t="s">
        <v>1734</v>
      </c>
      <c r="C258" s="253" t="s">
        <v>734</v>
      </c>
      <c r="D258" s="276"/>
    </row>
    <row r="259" spans="1:4" x14ac:dyDescent="0.2">
      <c r="A259" s="244" t="str">
        <f>IF('6-Export'!$G$97=0,"0,",ROUND('6-Export'!$G$97,0)&amp;",")</f>
        <v>0,</v>
      </c>
      <c r="B259" s="113" t="s">
        <v>1736</v>
      </c>
      <c r="C259" s="253" t="s">
        <v>735</v>
      </c>
      <c r="D259" s="276"/>
    </row>
    <row r="260" spans="1:4" x14ac:dyDescent="0.2">
      <c r="A260" s="244" t="str">
        <f>IF('6-Export'!$E$98=0,"0,",ROUND('6-Export'!$E$98,0)&amp;",")</f>
        <v>0,</v>
      </c>
      <c r="B260" s="113" t="s">
        <v>1738</v>
      </c>
      <c r="C260" s="253" t="s">
        <v>2075</v>
      </c>
      <c r="D260" s="276"/>
    </row>
    <row r="261" spans="1:4" x14ac:dyDescent="0.2">
      <c r="A261" s="244" t="str">
        <f>IF('6-Export'!$F$98=0,"0,",ROUND('6-Export'!$F$98,0)&amp;",")</f>
        <v>0,</v>
      </c>
      <c r="B261" s="113" t="s">
        <v>1734</v>
      </c>
      <c r="C261" s="253" t="s">
        <v>862</v>
      </c>
      <c r="D261" s="276"/>
    </row>
    <row r="262" spans="1:4" x14ac:dyDescent="0.2">
      <c r="A262" s="244" t="str">
        <f>IF('6-Export'!$G$98=0,"0,",ROUND('6-Export'!$G$98,0)&amp;",")</f>
        <v>0,</v>
      </c>
      <c r="B262" s="113" t="s">
        <v>1736</v>
      </c>
      <c r="C262" s="253" t="s">
        <v>863</v>
      </c>
      <c r="D262" s="276"/>
    </row>
    <row r="263" spans="1:4" x14ac:dyDescent="0.2">
      <c r="A263" s="244" t="str">
        <f>IF('6-Export'!$E$99=0,"0,",ROUND('6-Export'!$E$99,0)&amp;",")</f>
        <v>0,</v>
      </c>
      <c r="B263" s="113" t="s">
        <v>1732</v>
      </c>
      <c r="C263" s="253" t="s">
        <v>864</v>
      </c>
      <c r="D263" s="276"/>
    </row>
    <row r="264" spans="1:4" x14ac:dyDescent="0.2">
      <c r="A264" s="244" t="str">
        <f>IF('6-Export'!$F$99=0,"0,",ROUND('6-Export'!$F$99,0)&amp;",")</f>
        <v>0,</v>
      </c>
      <c r="B264" s="113" t="s">
        <v>1734</v>
      </c>
      <c r="C264" s="253" t="s">
        <v>865</v>
      </c>
      <c r="D264" s="276"/>
    </row>
    <row r="265" spans="1:4" x14ac:dyDescent="0.2">
      <c r="A265" s="244" t="str">
        <f>IF('6-Export'!$G$99=0,"0,",ROUND('6-Export'!$G$99,0)&amp;",")</f>
        <v>0,</v>
      </c>
      <c r="B265" s="113" t="s">
        <v>1736</v>
      </c>
      <c r="C265" s="253" t="s">
        <v>312</v>
      </c>
      <c r="D265" s="276"/>
    </row>
    <row r="266" spans="1:4" x14ac:dyDescent="0.2">
      <c r="A266" s="210" t="str">
        <f ca="1">IF(ISERR('6-Export'!$D$100),"0,",ROUND('6-Export'!$D$100,0)&amp;",")</f>
        <v>0,</v>
      </c>
      <c r="B266" s="113" t="s">
        <v>1184</v>
      </c>
      <c r="C266" s="253" t="s">
        <v>313</v>
      </c>
      <c r="D266" s="276"/>
    </row>
    <row r="267" spans="1:4" x14ac:dyDescent="0.2">
      <c r="A267" s="210" t="str">
        <f ca="1">IF(ISERR('6-Export'!$E$100),"0,",ROUND('6-Export'!$E$100,0)&amp;",")</f>
        <v>0,</v>
      </c>
      <c r="B267" s="113" t="s">
        <v>1186</v>
      </c>
      <c r="C267" s="253" t="s">
        <v>314</v>
      </c>
      <c r="D267" s="276"/>
    </row>
    <row r="268" spans="1:4" x14ac:dyDescent="0.2">
      <c r="A268" s="210" t="str">
        <f ca="1">IF(ISERR('6-Export'!$F$100),"0,",ROUND('6-Export'!$F$100,0)&amp;",")</f>
        <v>0,</v>
      </c>
      <c r="B268" s="113" t="s">
        <v>1188</v>
      </c>
      <c r="C268" s="253" t="s">
        <v>698</v>
      </c>
      <c r="D268" s="276"/>
    </row>
    <row r="269" spans="1:4" x14ac:dyDescent="0.2">
      <c r="A269" s="210" t="str">
        <f ca="1">IF(ISERR('6-Export'!$G$100),"0,",ROUND('6-Export'!$G$100,0)&amp;",")</f>
        <v>0,</v>
      </c>
      <c r="B269" s="113" t="s">
        <v>610</v>
      </c>
      <c r="C269" s="253" t="s">
        <v>699</v>
      </c>
      <c r="D269" s="276"/>
    </row>
    <row r="270" spans="1:4" x14ac:dyDescent="0.2">
      <c r="A270" s="210" t="str">
        <f ca="1">IF(ISERR('6-Export'!$D$101),"0,",ROUND('6-Export'!$D$101,0)&amp;",")</f>
        <v>0,</v>
      </c>
      <c r="B270" s="113" t="s">
        <v>1125</v>
      </c>
      <c r="C270" s="253" t="s">
        <v>700</v>
      </c>
      <c r="D270" s="276"/>
    </row>
    <row r="271" spans="1:4" x14ac:dyDescent="0.2">
      <c r="A271" s="210" t="str">
        <f ca="1">IF(ISERR('6-Export'!$E$101),"0,",ROUND('6-Export'!$E$101,0)&amp;",")</f>
        <v>0,</v>
      </c>
      <c r="B271" s="113" t="s">
        <v>1252</v>
      </c>
      <c r="C271" s="253" t="s">
        <v>701</v>
      </c>
      <c r="D271" s="276"/>
    </row>
    <row r="272" spans="1:4" x14ac:dyDescent="0.2">
      <c r="A272" s="210" t="str">
        <f ca="1">IF(ISERR('6-Export'!$F$101),"0,",ROUND('6-Export'!$F$101,0)&amp;",")</f>
        <v>0,</v>
      </c>
      <c r="B272" s="113" t="s">
        <v>1254</v>
      </c>
      <c r="C272" s="253" t="s">
        <v>702</v>
      </c>
      <c r="D272" s="276"/>
    </row>
    <row r="273" spans="1:4" x14ac:dyDescent="0.2">
      <c r="A273" s="210" t="str">
        <f ca="1">IF(ISERR('6-Export'!$G$101),"0",ROUND('6-Export'!$G$101,0))</f>
        <v>0</v>
      </c>
      <c r="B273" s="113" t="s">
        <v>1256</v>
      </c>
      <c r="C273" s="253" t="s">
        <v>703</v>
      </c>
      <c r="D273" s="276"/>
    </row>
    <row r="274" spans="1:4" x14ac:dyDescent="0.2">
      <c r="A274" s="113" t="s">
        <v>2088</v>
      </c>
      <c r="B274" s="271"/>
      <c r="C274" s="271"/>
      <c r="D274" s="276"/>
    </row>
    <row r="275" spans="1:4" ht="23" x14ac:dyDescent="0.5">
      <c r="A275" s="245"/>
      <c r="B275" s="246" t="s">
        <v>1418</v>
      </c>
      <c r="C275" s="246"/>
      <c r="D275" s="276"/>
    </row>
    <row r="276" spans="1:4" x14ac:dyDescent="0.2">
      <c r="A276" s="113" t="s">
        <v>2045</v>
      </c>
      <c r="B276" s="271"/>
      <c r="C276" s="271"/>
      <c r="D276" s="276"/>
    </row>
    <row r="277" spans="1:4" x14ac:dyDescent="0.2">
      <c r="A277" s="113" t="s">
        <v>2046</v>
      </c>
      <c r="B277" s="271"/>
      <c r="C277" s="271"/>
      <c r="D277" s="276"/>
    </row>
    <row r="278" spans="1:4" x14ac:dyDescent="0.2">
      <c r="A278" s="113" t="str">
        <f>"'"&amp;'6-Export'!$D$1&amp;"',"</f>
        <v>'YOUR STATE',</v>
      </c>
      <c r="B278" s="113" t="s">
        <v>1531</v>
      </c>
      <c r="C278" s="253" t="s">
        <v>704</v>
      </c>
      <c r="D278" s="276"/>
    </row>
    <row r="279" spans="1:4" x14ac:dyDescent="0.2">
      <c r="A279" s="113" t="str">
        <f>'6-Export'!$D$3&amp;","</f>
        <v xml:space="preserve"> ,</v>
      </c>
      <c r="B279" s="113" t="s">
        <v>965</v>
      </c>
      <c r="C279" s="253" t="s">
        <v>705</v>
      </c>
      <c r="D279" s="276"/>
    </row>
    <row r="280" spans="1:4" x14ac:dyDescent="0.2">
      <c r="A280" s="113" t="str">
        <f>"'"&amp;MONTH('6-Export'!$D$9)&amp;"/"&amp;DAY('6-Export'!$D$9)&amp;"/"&amp;YEAR('6-Export'!$D$9)&amp;"',"</f>
        <v>'1/0/1900',</v>
      </c>
      <c r="B280" s="113" t="s">
        <v>1154</v>
      </c>
      <c r="C280" s="253" t="s">
        <v>706</v>
      </c>
      <c r="D280" s="276"/>
    </row>
    <row r="281" spans="1:4" x14ac:dyDescent="0.2">
      <c r="A281" s="244" t="str">
        <f>IF('6-Export'!$D$102=0,"0,",ROUND('6-Export'!$D$102,0)&amp;",")</f>
        <v>0,</v>
      </c>
      <c r="B281" s="113" t="s">
        <v>2093</v>
      </c>
      <c r="C281" s="253" t="s">
        <v>707</v>
      </c>
      <c r="D281" s="276"/>
    </row>
    <row r="282" spans="1:4" x14ac:dyDescent="0.2">
      <c r="A282" s="252" t="str">
        <f>"0,"</f>
        <v>0,</v>
      </c>
      <c r="B282" s="113" t="s">
        <v>2095</v>
      </c>
      <c r="C282" s="253" t="s">
        <v>708</v>
      </c>
      <c r="D282" s="276"/>
    </row>
    <row r="283" spans="1:4" x14ac:dyDescent="0.2">
      <c r="A283" s="244" t="e">
        <f ca="1">IF('6-Export'!$D$103=0,"0.00,",ROUND('6-Export'!$D$103,2)&amp;",")</f>
        <v>#VALUE!</v>
      </c>
      <c r="B283" s="113" t="s">
        <v>2097</v>
      </c>
      <c r="C283" s="253" t="s">
        <v>709</v>
      </c>
      <c r="D283" s="276"/>
    </row>
    <row r="284" spans="1:4" x14ac:dyDescent="0.2">
      <c r="A284" s="252" t="str">
        <f>"0.00,"</f>
        <v>0.00,</v>
      </c>
      <c r="B284" s="113" t="s">
        <v>879</v>
      </c>
      <c r="C284" s="253" t="s">
        <v>710</v>
      </c>
      <c r="D284" s="276"/>
    </row>
    <row r="285" spans="1:4" x14ac:dyDescent="0.2">
      <c r="A285" s="244" t="str">
        <f>IF('6-Export'!$E$104=0,"0,",ROUND('6-Export'!$E$104,0)&amp;",")</f>
        <v>0,</v>
      </c>
      <c r="B285" s="113" t="s">
        <v>1105</v>
      </c>
      <c r="C285" s="253" t="s">
        <v>711</v>
      </c>
      <c r="D285" s="276"/>
    </row>
    <row r="286" spans="1:4" x14ac:dyDescent="0.2">
      <c r="A286" s="244" t="str">
        <f>IF('6-Export'!$F$104=0,"0,",ROUND('6-Export'!$F$104,0)&amp;",")</f>
        <v>0,</v>
      </c>
      <c r="B286" s="113" t="s">
        <v>1943</v>
      </c>
      <c r="C286" s="253" t="s">
        <v>712</v>
      </c>
      <c r="D286" s="276"/>
    </row>
    <row r="287" spans="1:4" x14ac:dyDescent="0.2">
      <c r="A287" s="244" t="str">
        <f>IF('6-Export'!$G$104=0,"0,",ROUND('6-Export'!$G$104,0)&amp;",")</f>
        <v>0,</v>
      </c>
      <c r="B287" s="113" t="s">
        <v>1945</v>
      </c>
      <c r="C287" s="253" t="s">
        <v>713</v>
      </c>
      <c r="D287" s="276"/>
    </row>
    <row r="288" spans="1:4" x14ac:dyDescent="0.2">
      <c r="A288" s="244" t="str">
        <f>IF('6-Export'!$E$105=0,"0,",ROUND('6-Export'!$E$105,0)&amp;",")</f>
        <v>0,</v>
      </c>
      <c r="B288" s="113" t="s">
        <v>1947</v>
      </c>
      <c r="C288" s="253" t="s">
        <v>1934</v>
      </c>
      <c r="D288" s="276"/>
    </row>
    <row r="289" spans="1:4" x14ac:dyDescent="0.2">
      <c r="A289" s="244" t="str">
        <f>IF('6-Export'!$F$105=0,"0,",ROUND('6-Export'!$F$105,0)&amp;",")</f>
        <v>0,</v>
      </c>
      <c r="B289" s="113" t="s">
        <v>1943</v>
      </c>
      <c r="C289" s="253" t="s">
        <v>1935</v>
      </c>
      <c r="D289" s="276"/>
    </row>
    <row r="290" spans="1:4" x14ac:dyDescent="0.2">
      <c r="A290" s="244" t="str">
        <f>IF('6-Export'!$G$105=0,"0,",ROUND('6-Export'!$G$105,0)&amp;",")</f>
        <v>0,</v>
      </c>
      <c r="B290" s="113" t="s">
        <v>1945</v>
      </c>
      <c r="C290" s="253" t="s">
        <v>272</v>
      </c>
      <c r="D290" s="276"/>
    </row>
    <row r="291" spans="1:4" x14ac:dyDescent="0.2">
      <c r="A291" s="244" t="str">
        <f>IF('6-Export'!$E$106=0,"0,",ROUND('6-Export'!$E$106,0)&amp;",")</f>
        <v>0,</v>
      </c>
      <c r="B291" s="113" t="s">
        <v>1947</v>
      </c>
      <c r="C291" s="253" t="s">
        <v>273</v>
      </c>
      <c r="D291" s="276"/>
    </row>
    <row r="292" spans="1:4" x14ac:dyDescent="0.2">
      <c r="A292" s="244" t="str">
        <f>IF('6-Export'!$F$106=0,"0,",ROUND('6-Export'!$F$106,0)&amp;",")</f>
        <v>0,</v>
      </c>
      <c r="B292" s="113" t="s">
        <v>1943</v>
      </c>
      <c r="C292" s="253" t="s">
        <v>274</v>
      </c>
      <c r="D292" s="276"/>
    </row>
    <row r="293" spans="1:4" x14ac:dyDescent="0.2">
      <c r="A293" s="244" t="str">
        <f>IF('6-Export'!$G$106=0,"0,",ROUND('6-Export'!$G$106,0)&amp;",")</f>
        <v>0,</v>
      </c>
      <c r="B293" s="113" t="s">
        <v>1945</v>
      </c>
      <c r="C293" s="253" t="s">
        <v>275</v>
      </c>
      <c r="D293" s="276"/>
    </row>
    <row r="294" spans="1:4" x14ac:dyDescent="0.2">
      <c r="A294" s="210" t="str">
        <f ca="1">IF(ISERR('6-Export'!$D$107),"0,",ROUND('6-Export'!$D$107,0)&amp;",")</f>
        <v>0,</v>
      </c>
      <c r="B294" s="113" t="s">
        <v>912</v>
      </c>
      <c r="C294" s="253" t="s">
        <v>276</v>
      </c>
      <c r="D294" s="276"/>
    </row>
    <row r="295" spans="1:4" x14ac:dyDescent="0.2">
      <c r="A295" s="210" t="str">
        <f ca="1">IF(ISERR('6-Export'!$E$107),"0,",ROUND('6-Export'!$E$107,0)&amp;",")</f>
        <v>0,</v>
      </c>
      <c r="B295" s="113" t="s">
        <v>2033</v>
      </c>
      <c r="C295" s="253" t="s">
        <v>277</v>
      </c>
      <c r="D295" s="276"/>
    </row>
    <row r="296" spans="1:4" x14ac:dyDescent="0.2">
      <c r="A296" s="210" t="str">
        <f ca="1">IF(ISERR('6-Export'!$F$107),"0,",ROUND('6-Export'!$F$107,0)&amp;",")</f>
        <v>0,</v>
      </c>
      <c r="B296" s="113" t="s">
        <v>2035</v>
      </c>
      <c r="C296" s="253" t="s">
        <v>278</v>
      </c>
      <c r="D296" s="276"/>
    </row>
    <row r="297" spans="1:4" x14ac:dyDescent="0.2">
      <c r="A297" s="210" t="str">
        <f ca="1">IF(ISERR('6-Export'!$G$107),"0,",ROUND('6-Export'!$G$107,0)&amp;",")</f>
        <v>0,</v>
      </c>
      <c r="B297" s="113" t="s">
        <v>2037</v>
      </c>
      <c r="C297" s="253" t="s">
        <v>279</v>
      </c>
      <c r="D297" s="276"/>
    </row>
    <row r="298" spans="1:4" x14ac:dyDescent="0.2">
      <c r="A298" s="244" t="str">
        <f>IF('6-Export'!$D$108=0,"0,",ROUND('6-Export'!$D$108,0)&amp;",")</f>
        <v>0,</v>
      </c>
      <c r="B298" s="113" t="s">
        <v>1950</v>
      </c>
      <c r="C298" s="253" t="s">
        <v>280</v>
      </c>
      <c r="D298" s="276"/>
    </row>
    <row r="299" spans="1:4" x14ac:dyDescent="0.2">
      <c r="A299" s="252" t="str">
        <f>"0,"</f>
        <v>0,</v>
      </c>
      <c r="B299" s="113" t="s">
        <v>1952</v>
      </c>
      <c r="C299" s="253" t="s">
        <v>1500</v>
      </c>
      <c r="D299" s="276"/>
    </row>
    <row r="300" spans="1:4" x14ac:dyDescent="0.2">
      <c r="A300" s="244" t="str">
        <f>IF('6-Export'!$E$109=0,"0,",ROUND('6-Export'!$E$109,0)&amp;",")</f>
        <v>0,</v>
      </c>
      <c r="B300" s="113" t="s">
        <v>1732</v>
      </c>
      <c r="C300" s="253" t="s">
        <v>1501</v>
      </c>
      <c r="D300" s="276"/>
    </row>
    <row r="301" spans="1:4" x14ac:dyDescent="0.2">
      <c r="A301" s="244" t="str">
        <f>IF('6-Export'!$F$109=0,"0,",ROUND('6-Export'!$F$109,0)&amp;",")</f>
        <v>0,</v>
      </c>
      <c r="B301" s="113" t="s">
        <v>1734</v>
      </c>
      <c r="C301" s="253" t="s">
        <v>1502</v>
      </c>
      <c r="D301" s="276"/>
    </row>
    <row r="302" spans="1:4" x14ac:dyDescent="0.2">
      <c r="A302" s="244" t="str">
        <f>IF('6-Export'!$G$109=0,"0,",ROUND('6-Export'!$G$109,0)&amp;",")</f>
        <v>0,</v>
      </c>
      <c r="B302" s="113" t="s">
        <v>1736</v>
      </c>
      <c r="C302" s="253" t="s">
        <v>1503</v>
      </c>
      <c r="D302" s="276"/>
    </row>
    <row r="303" spans="1:4" x14ac:dyDescent="0.2">
      <c r="A303" s="244" t="str">
        <f>IF('6-Export'!$E$110=0,"0,",ROUND('6-Export'!$E$110,0)&amp;",")</f>
        <v>0,</v>
      </c>
      <c r="B303" s="113" t="s">
        <v>1738</v>
      </c>
      <c r="C303" s="253" t="s">
        <v>1504</v>
      </c>
      <c r="D303" s="276"/>
    </row>
    <row r="304" spans="1:4" x14ac:dyDescent="0.2">
      <c r="A304" s="244" t="str">
        <f>IF('6-Export'!$F$110=0,"0,",ROUND('6-Export'!$F$110,0)&amp;",")</f>
        <v>0,</v>
      </c>
      <c r="B304" s="113" t="s">
        <v>1734</v>
      </c>
      <c r="C304" s="253" t="s">
        <v>2057</v>
      </c>
      <c r="D304" s="276"/>
    </row>
    <row r="305" spans="1:4" x14ac:dyDescent="0.2">
      <c r="A305" s="244" t="str">
        <f>IF('6-Export'!$G$110=0,"0,",ROUND('6-Export'!$G$110,0)&amp;",")</f>
        <v>0,</v>
      </c>
      <c r="B305" s="113" t="s">
        <v>1736</v>
      </c>
      <c r="C305" s="253" t="s">
        <v>2058</v>
      </c>
      <c r="D305" s="276"/>
    </row>
    <row r="306" spans="1:4" x14ac:dyDescent="0.2">
      <c r="A306" s="244" t="str">
        <f>IF('6-Export'!$E$111=0,"0,",ROUND('6-Export'!$E$111,0)&amp;",")</f>
        <v>0,</v>
      </c>
      <c r="B306" s="113" t="s">
        <v>1732</v>
      </c>
      <c r="C306" s="253" t="s">
        <v>2059</v>
      </c>
      <c r="D306" s="276"/>
    </row>
    <row r="307" spans="1:4" x14ac:dyDescent="0.2">
      <c r="A307" s="244" t="str">
        <f>IF('6-Export'!$F$111=0,"0,",ROUND('6-Export'!$F$111,0)&amp;",")</f>
        <v>0,</v>
      </c>
      <c r="B307" s="113" t="s">
        <v>1734</v>
      </c>
      <c r="C307" s="253" t="s">
        <v>2060</v>
      </c>
      <c r="D307" s="276"/>
    </row>
    <row r="308" spans="1:4" x14ac:dyDescent="0.2">
      <c r="A308" s="244" t="str">
        <f>IF('6-Export'!$G$111=0,"0,",ROUND('6-Export'!$G$111,0)&amp;",")</f>
        <v>0,</v>
      </c>
      <c r="B308" s="113" t="s">
        <v>1736</v>
      </c>
      <c r="C308" s="253" t="s">
        <v>2061</v>
      </c>
      <c r="D308" s="276"/>
    </row>
    <row r="309" spans="1:4" x14ac:dyDescent="0.2">
      <c r="A309" s="210" t="str">
        <f ca="1">IF(ISERR('6-Export'!$D$112),"0,",ROUND('6-Export'!$D$112,0)&amp;",")</f>
        <v>0,</v>
      </c>
      <c r="B309" s="113" t="s">
        <v>1184</v>
      </c>
      <c r="C309" s="253" t="s">
        <v>2062</v>
      </c>
      <c r="D309" s="276"/>
    </row>
    <row r="310" spans="1:4" x14ac:dyDescent="0.2">
      <c r="A310" s="210" t="str">
        <f ca="1">IF(ISERR('6-Export'!$E$112),"0,",ROUND('6-Export'!$E$112,0)&amp;",")</f>
        <v>0,</v>
      </c>
      <c r="B310" s="113" t="s">
        <v>1186</v>
      </c>
      <c r="C310" s="253" t="s">
        <v>2063</v>
      </c>
      <c r="D310" s="276"/>
    </row>
    <row r="311" spans="1:4" x14ac:dyDescent="0.2">
      <c r="A311" s="210" t="str">
        <f ca="1">IF(ISERR('6-Export'!$F$112),"0,",ROUND('6-Export'!$F$112,0)&amp;",")</f>
        <v>0,</v>
      </c>
      <c r="B311" s="113" t="s">
        <v>1188</v>
      </c>
      <c r="C311" s="253" t="s">
        <v>2064</v>
      </c>
      <c r="D311" s="276"/>
    </row>
    <row r="312" spans="1:4" x14ac:dyDescent="0.2">
      <c r="A312" s="210" t="str">
        <f ca="1">IF(ISERR('6-Export'!$G$112),"0,",ROUND('6-Export'!$G$112,0)&amp;",")</f>
        <v>0,</v>
      </c>
      <c r="B312" s="113" t="s">
        <v>610</v>
      </c>
      <c r="C312" s="253" t="s">
        <v>2065</v>
      </c>
      <c r="D312" s="276"/>
    </row>
    <row r="313" spans="1:4" x14ac:dyDescent="0.2">
      <c r="A313" s="210" t="str">
        <f ca="1">IF(ISERR('6-Export'!$D$113),"0,",ROUND('6-Export'!$D$113,0)&amp;",")</f>
        <v>0,</v>
      </c>
      <c r="B313" s="113" t="s">
        <v>1125</v>
      </c>
      <c r="C313" s="253" t="s">
        <v>2066</v>
      </c>
      <c r="D313" s="276"/>
    </row>
    <row r="314" spans="1:4" x14ac:dyDescent="0.2">
      <c r="A314" s="210" t="str">
        <f ca="1">IF(ISERR('6-Export'!$E$113),"0,",ROUND('6-Export'!$E$113,0)&amp;",")</f>
        <v>0,</v>
      </c>
      <c r="B314" s="113" t="s">
        <v>1252</v>
      </c>
      <c r="C314" s="253" t="s">
        <v>2067</v>
      </c>
      <c r="D314" s="276"/>
    </row>
    <row r="315" spans="1:4" x14ac:dyDescent="0.2">
      <c r="A315" s="210" t="str">
        <f ca="1">IF(ISERR('6-Export'!$F$113),"0,",ROUND('6-Export'!$F$113,0)&amp;",")</f>
        <v>0,</v>
      </c>
      <c r="B315" s="113" t="s">
        <v>1254</v>
      </c>
      <c r="C315" s="253" t="s">
        <v>2068</v>
      </c>
      <c r="D315" s="276"/>
    </row>
    <row r="316" spans="1:4" x14ac:dyDescent="0.2">
      <c r="A316" s="210" t="str">
        <f ca="1">IF(ISERR('6-Export'!$G$113),"0",ROUND('6-Export'!$G$113,0))</f>
        <v>0</v>
      </c>
      <c r="B316" s="113" t="s">
        <v>1256</v>
      </c>
      <c r="C316" s="253" t="s">
        <v>1494</v>
      </c>
      <c r="D316" s="276"/>
    </row>
    <row r="317" spans="1:4" x14ac:dyDescent="0.2">
      <c r="A317" s="113" t="s">
        <v>2088</v>
      </c>
      <c r="B317" s="271"/>
      <c r="C317" s="271"/>
      <c r="D317" s="276"/>
    </row>
    <row r="318" spans="1:4" ht="23" x14ac:dyDescent="0.5">
      <c r="A318" s="245"/>
      <c r="B318" s="246" t="s">
        <v>1419</v>
      </c>
      <c r="C318" s="246"/>
      <c r="D318" s="276"/>
    </row>
    <row r="319" spans="1:4" x14ac:dyDescent="0.2">
      <c r="A319" s="248" t="s">
        <v>152</v>
      </c>
      <c r="B319" s="271"/>
      <c r="C319" s="271"/>
      <c r="D319" s="276"/>
    </row>
    <row r="320" spans="1:4" x14ac:dyDescent="0.2">
      <c r="A320" s="248" t="s">
        <v>2046</v>
      </c>
      <c r="B320" s="271"/>
      <c r="C320" s="271"/>
      <c r="D320" s="276"/>
    </row>
    <row r="321" spans="1:4" x14ac:dyDescent="0.2">
      <c r="A321" s="113" t="str">
        <f>"'"&amp;'6-Export'!$D$1&amp;"',"</f>
        <v>'YOUR STATE',</v>
      </c>
      <c r="B321" s="113" t="s">
        <v>1531</v>
      </c>
      <c r="C321" s="253" t="s">
        <v>90</v>
      </c>
      <c r="D321" s="276"/>
    </row>
    <row r="322" spans="1:4" x14ac:dyDescent="0.2">
      <c r="A322" s="113" t="str">
        <f>'6-Export'!$D$3&amp;","</f>
        <v xml:space="preserve"> ,</v>
      </c>
      <c r="B322" s="113" t="s">
        <v>965</v>
      </c>
      <c r="C322" s="253" t="s">
        <v>91</v>
      </c>
      <c r="D322" s="276"/>
    </row>
    <row r="323" spans="1:4" x14ac:dyDescent="0.2">
      <c r="A323" s="113" t="str">
        <f>"'"&amp;MONTH('6-Export'!$D$9)&amp;"/"&amp;DAY('6-Export'!$D$9)&amp;"/"&amp;YEAR('6-Export'!$D$9)&amp;"',"</f>
        <v>'1/0/1900',</v>
      </c>
      <c r="B323" s="113" t="s">
        <v>1154</v>
      </c>
      <c r="C323" s="253" t="s">
        <v>92</v>
      </c>
      <c r="D323" s="276"/>
    </row>
    <row r="324" spans="1:4" x14ac:dyDescent="0.2">
      <c r="A324" s="244" t="str">
        <f>IF('6-Export'!$D$114=0,"0,",ROUND('6-Export'!$D$114,0)&amp;",")</f>
        <v>0,</v>
      </c>
      <c r="B324" s="113" t="s">
        <v>2093</v>
      </c>
      <c r="C324" s="253" t="s">
        <v>93</v>
      </c>
      <c r="D324" s="276"/>
    </row>
    <row r="325" spans="1:4" x14ac:dyDescent="0.2">
      <c r="A325" s="252" t="str">
        <f>"0,"</f>
        <v>0,</v>
      </c>
      <c r="B325" s="113" t="s">
        <v>2095</v>
      </c>
      <c r="C325" s="253" t="s">
        <v>94</v>
      </c>
      <c r="D325" s="276"/>
    </row>
    <row r="326" spans="1:4" x14ac:dyDescent="0.2">
      <c r="A326" s="244" t="e">
        <f ca="1">IF('6-Export'!$D$115=0,"0.00,",ROUND('6-Export'!$D$115,2)&amp;",")</f>
        <v>#VALUE!</v>
      </c>
      <c r="B326" s="113" t="s">
        <v>2097</v>
      </c>
      <c r="C326" s="253" t="s">
        <v>95</v>
      </c>
      <c r="D326" s="276"/>
    </row>
    <row r="327" spans="1:4" x14ac:dyDescent="0.2">
      <c r="A327" s="252" t="str">
        <f>"0.00,"</f>
        <v>0.00,</v>
      </c>
      <c r="B327" s="113" t="s">
        <v>879</v>
      </c>
      <c r="C327" s="253" t="s">
        <v>96</v>
      </c>
      <c r="D327" s="276"/>
    </row>
    <row r="328" spans="1:4" x14ac:dyDescent="0.2">
      <c r="A328" s="244" t="str">
        <f>IF('6-Export'!$E$116=0,"0,",ROUND('6-Export'!$E$116,0)&amp;",")</f>
        <v>0,</v>
      </c>
      <c r="B328" s="113" t="s">
        <v>1105</v>
      </c>
      <c r="C328" s="253" t="s">
        <v>97</v>
      </c>
      <c r="D328" s="276"/>
    </row>
    <row r="329" spans="1:4" x14ac:dyDescent="0.2">
      <c r="A329" s="244" t="str">
        <f>IF('6-Export'!$F$116=0,"0,",ROUND('6-Export'!$F$116,0)&amp;",")</f>
        <v>0,</v>
      </c>
      <c r="B329" s="113" t="s">
        <v>1943</v>
      </c>
      <c r="C329" s="253" t="s">
        <v>98</v>
      </c>
      <c r="D329" s="276"/>
    </row>
    <row r="330" spans="1:4" x14ac:dyDescent="0.2">
      <c r="A330" s="244" t="str">
        <f>IF('6-Export'!$G$116=0,"0,",ROUND('6-Export'!$G$116,0)&amp;",")</f>
        <v>0,</v>
      </c>
      <c r="B330" s="113" t="s">
        <v>100</v>
      </c>
      <c r="C330" s="253" t="s">
        <v>99</v>
      </c>
      <c r="D330" s="276"/>
    </row>
    <row r="331" spans="1:4" x14ac:dyDescent="0.2">
      <c r="A331" s="244" t="str">
        <f>IF('6-Export'!$E$117=0,"0,",ROUND('6-Export'!$E$117,0)&amp;",")</f>
        <v>0,</v>
      </c>
      <c r="B331" s="113" t="s">
        <v>1947</v>
      </c>
      <c r="C331" s="253" t="s">
        <v>101</v>
      </c>
      <c r="D331" s="276"/>
    </row>
    <row r="332" spans="1:4" x14ac:dyDescent="0.2">
      <c r="A332" s="244" t="str">
        <f>IF('6-Export'!$F$117=0,"0,",ROUND('6-Export'!$F$117,0)&amp;",")</f>
        <v>0,</v>
      </c>
      <c r="B332" s="113" t="s">
        <v>1943</v>
      </c>
      <c r="C332" s="253" t="s">
        <v>102</v>
      </c>
      <c r="D332" s="276"/>
    </row>
    <row r="333" spans="1:4" x14ac:dyDescent="0.2">
      <c r="A333" s="244" t="str">
        <f>IF('6-Export'!$G$117=0,"0,",ROUND('6-Export'!$G$117,0)&amp;",")</f>
        <v>0,</v>
      </c>
      <c r="B333" s="113" t="s">
        <v>1945</v>
      </c>
      <c r="C333" s="253" t="s">
        <v>103</v>
      </c>
      <c r="D333" s="276"/>
    </row>
    <row r="334" spans="1:4" x14ac:dyDescent="0.2">
      <c r="A334" s="244" t="str">
        <f>IF('6-Export'!$E$118=0,"0,",ROUND('6-Export'!$E$118,0)&amp;",")</f>
        <v>0,</v>
      </c>
      <c r="B334" s="113" t="s">
        <v>1947</v>
      </c>
      <c r="C334" s="253" t="s">
        <v>104</v>
      </c>
      <c r="D334" s="276"/>
    </row>
    <row r="335" spans="1:4" x14ac:dyDescent="0.2">
      <c r="A335" s="244" t="str">
        <f>IF('6-Export'!$F$118=0,"0,",ROUND('6-Export'!$F$118,0)&amp;",")</f>
        <v>0,</v>
      </c>
      <c r="B335" s="113" t="s">
        <v>1943</v>
      </c>
      <c r="C335" s="253" t="s">
        <v>105</v>
      </c>
      <c r="D335" s="276"/>
    </row>
    <row r="336" spans="1:4" x14ac:dyDescent="0.2">
      <c r="A336" s="244" t="str">
        <f>IF('6-Export'!$G$118=0,"0,",ROUND('6-Export'!$G$118,0)&amp;",")</f>
        <v>0,</v>
      </c>
      <c r="B336" s="113" t="s">
        <v>1945</v>
      </c>
      <c r="C336" s="253" t="s">
        <v>106</v>
      </c>
      <c r="D336" s="276"/>
    </row>
    <row r="337" spans="1:4" x14ac:dyDescent="0.2">
      <c r="A337" s="210" t="str">
        <f ca="1">IF(ISERR('6-Export'!$D$119),"0,",ROUND('6-Export'!$D$119,0)&amp;",")</f>
        <v>0,</v>
      </c>
      <c r="B337" s="113" t="s">
        <v>912</v>
      </c>
      <c r="C337" s="253" t="s">
        <v>107</v>
      </c>
      <c r="D337" s="276"/>
    </row>
    <row r="338" spans="1:4" x14ac:dyDescent="0.2">
      <c r="A338" s="210" t="str">
        <f ca="1">IF(ISERR('6-Export'!$E$119),"0,",ROUND('6-Export'!$E$119,0)&amp;",")</f>
        <v>0,</v>
      </c>
      <c r="B338" s="113" t="s">
        <v>2033</v>
      </c>
      <c r="C338" s="253" t="s">
        <v>108</v>
      </c>
      <c r="D338" s="276"/>
    </row>
    <row r="339" spans="1:4" x14ac:dyDescent="0.2">
      <c r="A339" s="210" t="str">
        <f ca="1">IF(ISERR('6-Export'!$F$119),"0,",ROUND('6-Export'!$F$119,0)&amp;",")</f>
        <v>0,</v>
      </c>
      <c r="B339" s="113" t="s">
        <v>2035</v>
      </c>
      <c r="C339" s="253" t="s">
        <v>2050</v>
      </c>
      <c r="D339" s="276"/>
    </row>
    <row r="340" spans="1:4" x14ac:dyDescent="0.2">
      <c r="A340" s="210" t="str">
        <f ca="1">IF(ISERR('6-Export'!$G$119),"0,",ROUND('6-Export'!$G$119,0)&amp;",")</f>
        <v>0,</v>
      </c>
      <c r="B340" s="113" t="s">
        <v>2037</v>
      </c>
      <c r="C340" s="253" t="s">
        <v>111</v>
      </c>
      <c r="D340" s="276"/>
    </row>
    <row r="341" spans="1:4" x14ac:dyDescent="0.2">
      <c r="A341" s="244" t="str">
        <f>IF('6-Export'!$D$120=0,"0,",ROUND('6-Export'!$D$120,0)&amp;",")</f>
        <v>0,</v>
      </c>
      <c r="B341" s="113" t="s">
        <v>1950</v>
      </c>
      <c r="C341" s="253" t="s">
        <v>112</v>
      </c>
      <c r="D341" s="276"/>
    </row>
    <row r="342" spans="1:4" x14ac:dyDescent="0.2">
      <c r="A342" s="252" t="str">
        <f>"0,"</f>
        <v>0,</v>
      </c>
      <c r="B342" s="113" t="s">
        <v>1952</v>
      </c>
      <c r="C342" s="253" t="s">
        <v>113</v>
      </c>
      <c r="D342" s="276"/>
    </row>
    <row r="343" spans="1:4" x14ac:dyDescent="0.2">
      <c r="A343" s="244" t="str">
        <f>IF('6-Export'!$E$121=0,"0,",ROUND('6-Export'!$E$121,0)&amp;",")</f>
        <v>0,</v>
      </c>
      <c r="B343" s="113" t="s">
        <v>1732</v>
      </c>
      <c r="C343" s="253" t="s">
        <v>114</v>
      </c>
      <c r="D343" s="276"/>
    </row>
    <row r="344" spans="1:4" x14ac:dyDescent="0.2">
      <c r="A344" s="244" t="str">
        <f>IF('6-Export'!$F$121=0,"0,",ROUND('6-Export'!$F$121,0)&amp;",")</f>
        <v>0,</v>
      </c>
      <c r="B344" s="113" t="s">
        <v>1734</v>
      </c>
      <c r="C344" s="253" t="s">
        <v>115</v>
      </c>
      <c r="D344" s="276"/>
    </row>
    <row r="345" spans="1:4" x14ac:dyDescent="0.2">
      <c r="A345" s="244" t="str">
        <f>IF('6-Export'!$G$121=0,"0,",ROUND('6-Export'!$G$121,0)&amp;",")</f>
        <v>0,</v>
      </c>
      <c r="B345" s="113" t="s">
        <v>1736</v>
      </c>
      <c r="C345" s="253" t="s">
        <v>116</v>
      </c>
      <c r="D345" s="276"/>
    </row>
    <row r="346" spans="1:4" x14ac:dyDescent="0.2">
      <c r="A346" s="244" t="str">
        <f>IF('6-Export'!$E$122=0,"0,",ROUND('6-Export'!$E$122,0)&amp;",")</f>
        <v>0,</v>
      </c>
      <c r="B346" s="113" t="s">
        <v>1738</v>
      </c>
      <c r="C346" s="253" t="s">
        <v>117</v>
      </c>
      <c r="D346" s="276"/>
    </row>
    <row r="347" spans="1:4" x14ac:dyDescent="0.2">
      <c r="A347" s="244" t="str">
        <f>IF('6-Export'!$F$122=0,"0,",ROUND('6-Export'!$F$122,0)&amp;",")</f>
        <v>0,</v>
      </c>
      <c r="B347" s="113" t="s">
        <v>1734</v>
      </c>
      <c r="C347" s="253" t="s">
        <v>118</v>
      </c>
      <c r="D347" s="276"/>
    </row>
    <row r="348" spans="1:4" x14ac:dyDescent="0.2">
      <c r="A348" s="244" t="str">
        <f>IF('6-Export'!$G$122=0,"0,",ROUND('6-Export'!$G$122,0)&amp;",")</f>
        <v>0,</v>
      </c>
      <c r="B348" s="113" t="s">
        <v>1736</v>
      </c>
      <c r="C348" s="253" t="s">
        <v>119</v>
      </c>
      <c r="D348" s="276"/>
    </row>
    <row r="349" spans="1:4" x14ac:dyDescent="0.2">
      <c r="A349" s="244" t="str">
        <f>IF('6-Export'!$E$123=0,"0,",ROUND('6-Export'!$E$123,0)&amp;",")</f>
        <v>0,</v>
      </c>
      <c r="B349" s="113" t="s">
        <v>1732</v>
      </c>
      <c r="C349" s="253" t="s">
        <v>120</v>
      </c>
      <c r="D349" s="276"/>
    </row>
    <row r="350" spans="1:4" x14ac:dyDescent="0.2">
      <c r="A350" s="244" t="str">
        <f>IF('6-Export'!$F$123=0,"0,",ROUND('6-Export'!$F$123,0)&amp;",")</f>
        <v>0,</v>
      </c>
      <c r="B350" s="113" t="s">
        <v>1734</v>
      </c>
      <c r="C350" s="253" t="s">
        <v>121</v>
      </c>
      <c r="D350" s="276"/>
    </row>
    <row r="351" spans="1:4" x14ac:dyDescent="0.2">
      <c r="A351" s="244" t="str">
        <f>IF('6-Export'!$G$123=0,"0,",ROUND('6-Export'!$G$123,0)&amp;",")</f>
        <v>0,</v>
      </c>
      <c r="B351" s="113" t="s">
        <v>1736</v>
      </c>
      <c r="C351" s="253" t="s">
        <v>122</v>
      </c>
      <c r="D351" s="276"/>
    </row>
    <row r="352" spans="1:4" x14ac:dyDescent="0.2">
      <c r="A352" s="210" t="str">
        <f ca="1">IF(ISERR('6-Export'!$D$124),"0,",ROUND('6-Export'!$D$124,0)&amp;",")</f>
        <v>0,</v>
      </c>
      <c r="B352" s="113" t="s">
        <v>1184</v>
      </c>
      <c r="C352" s="253" t="s">
        <v>123</v>
      </c>
      <c r="D352" s="276"/>
    </row>
    <row r="353" spans="1:4" x14ac:dyDescent="0.2">
      <c r="A353" s="210" t="str">
        <f ca="1">IF(ISERR('6-Export'!$E$124),"0,",ROUND('6-Export'!$E$124,0)&amp;",")</f>
        <v>0,</v>
      </c>
      <c r="B353" s="113" t="s">
        <v>1186</v>
      </c>
      <c r="C353" s="253" t="s">
        <v>124</v>
      </c>
      <c r="D353" s="276"/>
    </row>
    <row r="354" spans="1:4" x14ac:dyDescent="0.2">
      <c r="A354" s="210" t="str">
        <f ca="1">IF(ISERR('6-Export'!$F$124),"0,",ROUND('6-Export'!$F$124,0)&amp;",")</f>
        <v>0,</v>
      </c>
      <c r="B354" s="113" t="s">
        <v>1188</v>
      </c>
      <c r="C354" s="253" t="s">
        <v>1212</v>
      </c>
      <c r="D354" s="276"/>
    </row>
    <row r="355" spans="1:4" x14ac:dyDescent="0.2">
      <c r="A355" s="210" t="str">
        <f ca="1">IF(ISERR('6-Export'!$G$124),"0,",ROUND('6-Export'!$G$124,0)&amp;",")</f>
        <v>0,</v>
      </c>
      <c r="B355" s="113" t="s">
        <v>610</v>
      </c>
      <c r="C355" s="253" t="s">
        <v>1213</v>
      </c>
      <c r="D355" s="276"/>
    </row>
    <row r="356" spans="1:4" x14ac:dyDescent="0.2">
      <c r="A356" s="210" t="str">
        <f ca="1">IF(ISERR('6-Export'!$D$125),"0,",ROUND('6-Export'!$D$125,0)&amp;",")</f>
        <v>0,</v>
      </c>
      <c r="B356" s="113" t="s">
        <v>1125</v>
      </c>
      <c r="C356" s="253" t="s">
        <v>1214</v>
      </c>
      <c r="D356" s="276"/>
    </row>
    <row r="357" spans="1:4" x14ac:dyDescent="0.2">
      <c r="A357" s="210" t="str">
        <f ca="1">IF(ISERR('6-Export'!$E$125),"0,",ROUND('6-Export'!$E$125,0)&amp;",")</f>
        <v>0,</v>
      </c>
      <c r="B357" s="113" t="s">
        <v>1252</v>
      </c>
      <c r="C357" s="253" t="s">
        <v>1215</v>
      </c>
      <c r="D357" s="276"/>
    </row>
    <row r="358" spans="1:4" x14ac:dyDescent="0.2">
      <c r="A358" s="210" t="str">
        <f ca="1">IF(ISERR('6-Export'!$F$125),"0,",ROUND('6-Export'!$F$125,0)&amp;",")</f>
        <v>0,</v>
      </c>
      <c r="B358" s="113" t="s">
        <v>1254</v>
      </c>
      <c r="C358" s="253" t="s">
        <v>641</v>
      </c>
      <c r="D358" s="276"/>
    </row>
    <row r="359" spans="1:4" x14ac:dyDescent="0.2">
      <c r="A359" s="210" t="str">
        <f ca="1">IF(ISERR('6-Export'!$G$125),"0",ROUND('6-Export'!$G$125,0))</f>
        <v>0</v>
      </c>
      <c r="B359" s="113" t="s">
        <v>1256</v>
      </c>
      <c r="C359" s="253" t="s">
        <v>642</v>
      </c>
      <c r="D359" s="276"/>
    </row>
    <row r="360" spans="1:4" x14ac:dyDescent="0.2">
      <c r="A360" s="113" t="s">
        <v>2088</v>
      </c>
      <c r="B360" s="271"/>
      <c r="C360" s="271"/>
      <c r="D360" s="276"/>
    </row>
    <row r="361" spans="1:4" ht="23" x14ac:dyDescent="0.5">
      <c r="A361" s="245"/>
      <c r="B361" s="246" t="s">
        <v>1420</v>
      </c>
      <c r="C361" s="246"/>
      <c r="D361" s="276"/>
    </row>
    <row r="362" spans="1:4" x14ac:dyDescent="0.2">
      <c r="A362" s="113" t="s">
        <v>148</v>
      </c>
      <c r="B362" s="271"/>
      <c r="C362" s="271"/>
      <c r="D362" s="276"/>
    </row>
    <row r="363" spans="1:4" x14ac:dyDescent="0.2">
      <c r="A363" s="113" t="s">
        <v>2046</v>
      </c>
      <c r="B363" s="271"/>
      <c r="C363" s="271"/>
      <c r="D363" s="276"/>
    </row>
    <row r="364" spans="1:4" x14ac:dyDescent="0.2">
      <c r="A364" s="113" t="str">
        <f>"'"&amp;'6-Export'!$D$1&amp;"',"</f>
        <v>'YOUR STATE',</v>
      </c>
      <c r="B364" s="113" t="s">
        <v>1131</v>
      </c>
      <c r="C364" s="253" t="s">
        <v>643</v>
      </c>
      <c r="D364" s="276"/>
    </row>
    <row r="365" spans="1:4" x14ac:dyDescent="0.2">
      <c r="A365" s="113" t="str">
        <f>'6-Export'!$D$3&amp;","</f>
        <v xml:space="preserve"> ,</v>
      </c>
      <c r="B365" s="113" t="s">
        <v>965</v>
      </c>
      <c r="C365" s="253" t="s">
        <v>644</v>
      </c>
      <c r="D365" s="276"/>
    </row>
    <row r="366" spans="1:4" x14ac:dyDescent="0.2">
      <c r="A366" s="113" t="str">
        <f>"'"&amp;MONTH('6-Export'!$D$9)&amp;"/"&amp;DAY('6-Export'!$D$9)&amp;"/"&amp;YEAR('6-Export'!$D$9)&amp;"',"</f>
        <v>'1/0/1900',</v>
      </c>
      <c r="B366" s="113" t="s">
        <v>1154</v>
      </c>
      <c r="C366" s="253" t="s">
        <v>645</v>
      </c>
      <c r="D366" s="276"/>
    </row>
    <row r="367" spans="1:4" x14ac:dyDescent="0.2">
      <c r="A367" s="244" t="str">
        <f>IF('6-Export'!$D$126=0,"0,",ROUND('6-Export'!$D$126,0)&amp;",")</f>
        <v>0,</v>
      </c>
      <c r="B367" s="113" t="s">
        <v>2093</v>
      </c>
      <c r="C367" s="253" t="s">
        <v>866</v>
      </c>
      <c r="D367" s="276"/>
    </row>
    <row r="368" spans="1:4" x14ac:dyDescent="0.2">
      <c r="A368" s="252" t="str">
        <f>"0,"</f>
        <v>0,</v>
      </c>
      <c r="B368" s="113" t="s">
        <v>2095</v>
      </c>
      <c r="C368" s="253" t="s">
        <v>867</v>
      </c>
      <c r="D368" s="276"/>
    </row>
    <row r="369" spans="1:4" x14ac:dyDescent="0.2">
      <c r="A369" s="244" t="e">
        <f ca="1">IF('6-Export'!$D$127=0,"0.00,",ROUND('6-Export'!$D$127,2)&amp;",")</f>
        <v>#VALUE!</v>
      </c>
      <c r="B369" s="113" t="s">
        <v>2097</v>
      </c>
      <c r="C369" s="253" t="s">
        <v>868</v>
      </c>
      <c r="D369" s="276"/>
    </row>
    <row r="370" spans="1:4" x14ac:dyDescent="0.2">
      <c r="A370" s="252" t="str">
        <f>"0.00,"</f>
        <v>0.00,</v>
      </c>
      <c r="B370" s="113" t="s">
        <v>879</v>
      </c>
      <c r="C370" s="253" t="s">
        <v>869</v>
      </c>
      <c r="D370" s="276"/>
    </row>
    <row r="371" spans="1:4" x14ac:dyDescent="0.2">
      <c r="A371" s="244" t="str">
        <f>IF('6-Export'!$E$128=0,"0,",ROUND('6-Export'!$E$128,0)&amp;",")</f>
        <v>0,</v>
      </c>
      <c r="B371" s="113" t="s">
        <v>1105</v>
      </c>
      <c r="C371" s="253" t="s">
        <v>870</v>
      </c>
      <c r="D371" s="276"/>
    </row>
    <row r="372" spans="1:4" x14ac:dyDescent="0.2">
      <c r="A372" s="244" t="str">
        <f>IF('6-Export'!$F$128=0,"0,",ROUND('6-Export'!$F$128,0)&amp;",")</f>
        <v>0,</v>
      </c>
      <c r="B372" s="113" t="s">
        <v>1943</v>
      </c>
      <c r="C372" s="253" t="s">
        <v>871</v>
      </c>
      <c r="D372" s="276"/>
    </row>
    <row r="373" spans="1:4" x14ac:dyDescent="0.2">
      <c r="A373" s="244" t="str">
        <f>IF('6-Export'!$G$128=0,"0,",ROUND('6-Export'!$G$128,0)&amp;",")</f>
        <v>0,</v>
      </c>
      <c r="B373" s="113" t="s">
        <v>873</v>
      </c>
      <c r="C373" s="253" t="s">
        <v>872</v>
      </c>
      <c r="D373" s="276"/>
    </row>
    <row r="374" spans="1:4" x14ac:dyDescent="0.2">
      <c r="A374" s="244" t="str">
        <f>IF('6-Export'!$E$129=0,"0,",ROUND('6-Export'!$E$129,0)&amp;",")</f>
        <v>0,</v>
      </c>
      <c r="B374" s="113" t="s">
        <v>1947</v>
      </c>
      <c r="C374" s="253" t="s">
        <v>874</v>
      </c>
      <c r="D374" s="276"/>
    </row>
    <row r="375" spans="1:4" x14ac:dyDescent="0.2">
      <c r="A375" s="244" t="str">
        <f>IF('6-Export'!$F$129=0,"0,",ROUND('6-Export'!$F$129,0)&amp;",")</f>
        <v>0,</v>
      </c>
      <c r="B375" s="113" t="s">
        <v>1943</v>
      </c>
      <c r="C375" s="253" t="s">
        <v>875</v>
      </c>
      <c r="D375" s="276"/>
    </row>
    <row r="376" spans="1:4" x14ac:dyDescent="0.2">
      <c r="A376" s="244" t="str">
        <f>IF('6-Export'!$G$129=0,"0,",ROUND('6-Export'!$G$129,0)&amp;",")</f>
        <v>0,</v>
      </c>
      <c r="B376" s="113" t="s">
        <v>1945</v>
      </c>
      <c r="C376" s="253" t="s">
        <v>876</v>
      </c>
      <c r="D376" s="276"/>
    </row>
    <row r="377" spans="1:4" x14ac:dyDescent="0.2">
      <c r="A377" s="244" t="str">
        <f>IF('6-Export'!$E$130=0,"0,",ROUND('6-Export'!$E$130,0)&amp;",")</f>
        <v>0,</v>
      </c>
      <c r="B377" s="113" t="s">
        <v>1947</v>
      </c>
      <c r="C377" s="253" t="s">
        <v>1505</v>
      </c>
      <c r="D377" s="276"/>
    </row>
    <row r="378" spans="1:4" x14ac:dyDescent="0.2">
      <c r="A378" s="244" t="str">
        <f>IF('6-Export'!$F$130=0,"0,",ROUND('6-Export'!$F$130,0)&amp;",")</f>
        <v>0,</v>
      </c>
      <c r="B378" s="113" t="s">
        <v>1943</v>
      </c>
      <c r="C378" s="253" t="s">
        <v>1506</v>
      </c>
      <c r="D378" s="276"/>
    </row>
    <row r="379" spans="1:4" x14ac:dyDescent="0.2">
      <c r="A379" s="244" t="str">
        <f>IF('6-Export'!$G$130=0,"0,",ROUND('6-Export'!$G$130,0)&amp;",")</f>
        <v>0,</v>
      </c>
      <c r="B379" s="113" t="s">
        <v>1945</v>
      </c>
      <c r="C379" s="253" t="s">
        <v>1507</v>
      </c>
      <c r="D379" s="276"/>
    </row>
    <row r="380" spans="1:4" x14ac:dyDescent="0.2">
      <c r="A380" s="210" t="str">
        <f ca="1">IF(ISERR('6-Export'!$D$131),"0,",ROUND('6-Export'!$D$131,0)&amp;",")</f>
        <v>0,</v>
      </c>
      <c r="B380" s="113" t="s">
        <v>912</v>
      </c>
      <c r="C380" s="253" t="s">
        <v>1508</v>
      </c>
      <c r="D380" s="276"/>
    </row>
    <row r="381" spans="1:4" x14ac:dyDescent="0.2">
      <c r="A381" s="210" t="str">
        <f ca="1">IF(ISERR('6-Export'!$E$131),"0,",ROUND('6-Export'!$E$131,0)&amp;",")</f>
        <v>0,</v>
      </c>
      <c r="B381" s="113" t="s">
        <v>2033</v>
      </c>
      <c r="C381" s="253" t="s">
        <v>1509</v>
      </c>
      <c r="D381" s="276"/>
    </row>
    <row r="382" spans="1:4" x14ac:dyDescent="0.2">
      <c r="A382" s="210" t="str">
        <f ca="1">IF(ISERR('6-Export'!$F$131),"0,",ROUND('6-Export'!$F$131,0)&amp;",")</f>
        <v>0,</v>
      </c>
      <c r="B382" s="113" t="s">
        <v>2035</v>
      </c>
      <c r="C382" s="253" t="s">
        <v>1510</v>
      </c>
      <c r="D382" s="276"/>
    </row>
    <row r="383" spans="1:4" x14ac:dyDescent="0.2">
      <c r="A383" s="210" t="str">
        <f ca="1">IF(ISERR('6-Export'!$G$131),"0,",ROUND('6-Export'!$G$131,0)&amp;",")</f>
        <v>0,</v>
      </c>
      <c r="B383" s="113" t="s">
        <v>2037</v>
      </c>
      <c r="C383" s="253" t="s">
        <v>1511</v>
      </c>
      <c r="D383" s="276"/>
    </row>
    <row r="384" spans="1:4" x14ac:dyDescent="0.2">
      <c r="A384" s="244" t="str">
        <f>IF('6-Export'!$D$132=0,"0,",ROUND('6-Export'!$D$132,0)&amp;",")</f>
        <v>0,</v>
      </c>
      <c r="B384" s="113" t="s">
        <v>1950</v>
      </c>
      <c r="C384" s="253" t="s">
        <v>1512</v>
      </c>
      <c r="D384" s="276"/>
    </row>
    <row r="385" spans="1:4" x14ac:dyDescent="0.2">
      <c r="A385" s="252" t="str">
        <f>"0,"</f>
        <v>0,</v>
      </c>
      <c r="B385" s="113" t="s">
        <v>1514</v>
      </c>
      <c r="C385" s="253" t="s">
        <v>1513</v>
      </c>
      <c r="D385" s="276"/>
    </row>
    <row r="386" spans="1:4" x14ac:dyDescent="0.2">
      <c r="A386" s="244" t="str">
        <f>IF('6-Export'!$E$133=0,"0,",ROUND('6-Export'!$E$133,0)&amp;",")</f>
        <v>0,</v>
      </c>
      <c r="B386" s="113" t="s">
        <v>1732</v>
      </c>
      <c r="C386" s="253" t="s">
        <v>859</v>
      </c>
      <c r="D386" s="276"/>
    </row>
    <row r="387" spans="1:4" x14ac:dyDescent="0.2">
      <c r="A387" s="244" t="str">
        <f>IF('6-Export'!$F$133=0,"0,",ROUND('6-Export'!$F$133,0)&amp;",")</f>
        <v>0,</v>
      </c>
      <c r="B387" s="113" t="s">
        <v>1734</v>
      </c>
      <c r="C387" s="253" t="s">
        <v>860</v>
      </c>
      <c r="D387" s="276"/>
    </row>
    <row r="388" spans="1:4" x14ac:dyDescent="0.2">
      <c r="A388" s="244" t="str">
        <f>IF('6-Export'!$G$133=0,"0,",ROUND('6-Export'!$G$133,0)&amp;",")</f>
        <v>0,</v>
      </c>
      <c r="B388" s="113" t="s">
        <v>1736</v>
      </c>
      <c r="C388" s="253" t="s">
        <v>861</v>
      </c>
      <c r="D388" s="276"/>
    </row>
    <row r="389" spans="1:4" x14ac:dyDescent="0.2">
      <c r="A389" s="244" t="str">
        <f>IF('6-Export'!$E$134=0,"0,",ROUND('6-Export'!$E$134,0)&amp;",")</f>
        <v>0,</v>
      </c>
      <c r="B389" s="113" t="s">
        <v>1738</v>
      </c>
      <c r="C389" s="253" t="s">
        <v>2134</v>
      </c>
      <c r="D389" s="276"/>
    </row>
    <row r="390" spans="1:4" x14ac:dyDescent="0.2">
      <c r="A390" s="244" t="str">
        <f>IF('6-Export'!$F$134=0,"0,",ROUND('6-Export'!$F$134,0)&amp;",")</f>
        <v>0,</v>
      </c>
      <c r="B390" s="113" t="s">
        <v>1734</v>
      </c>
      <c r="C390" s="253" t="s">
        <v>2135</v>
      </c>
      <c r="D390" s="276"/>
    </row>
    <row r="391" spans="1:4" x14ac:dyDescent="0.2">
      <c r="A391" s="244" t="str">
        <f>IF('6-Export'!$G$134=0,"0,",ROUND('6-Export'!$G$134,0)&amp;",")</f>
        <v>0,</v>
      </c>
      <c r="B391" s="113" t="s">
        <v>1736</v>
      </c>
      <c r="C391" s="253" t="s">
        <v>2136</v>
      </c>
      <c r="D391" s="276"/>
    </row>
    <row r="392" spans="1:4" x14ac:dyDescent="0.2">
      <c r="A392" s="244" t="str">
        <f>IF('6-Export'!$E$135=0,"0,",ROUND('6-Export'!$E$135,0)&amp;",")</f>
        <v>0,</v>
      </c>
      <c r="B392" s="113" t="s">
        <v>1732</v>
      </c>
      <c r="C392" s="253" t="s">
        <v>1475</v>
      </c>
      <c r="D392" s="276"/>
    </row>
    <row r="393" spans="1:4" x14ac:dyDescent="0.2">
      <c r="A393" s="244" t="str">
        <f>IF('6-Export'!$F$135=0,"0,",ROUND('6-Export'!$F$135,0)&amp;",")</f>
        <v>0,</v>
      </c>
      <c r="B393" s="113" t="s">
        <v>1734</v>
      </c>
      <c r="C393" s="253" t="s">
        <v>1476</v>
      </c>
      <c r="D393" s="276"/>
    </row>
    <row r="394" spans="1:4" x14ac:dyDescent="0.2">
      <c r="A394" s="244" t="str">
        <f>IF('6-Export'!$G$135=0,"0,",ROUND('6-Export'!$G$135,0)&amp;",")</f>
        <v>0,</v>
      </c>
      <c r="B394" s="113" t="s">
        <v>1736</v>
      </c>
      <c r="C394" s="253" t="s">
        <v>1477</v>
      </c>
      <c r="D394" s="276"/>
    </row>
    <row r="395" spans="1:4" x14ac:dyDescent="0.2">
      <c r="A395" s="210" t="str">
        <f ca="1">IF(ISERR('6-Export'!$D$136),"0,",ROUND('6-Export'!$D$136,0)&amp;",")</f>
        <v>0,</v>
      </c>
      <c r="B395" s="113" t="s">
        <v>1184</v>
      </c>
      <c r="C395" s="253" t="s">
        <v>1478</v>
      </c>
      <c r="D395" s="276"/>
    </row>
    <row r="396" spans="1:4" x14ac:dyDescent="0.2">
      <c r="A396" s="210" t="str">
        <f ca="1">IF(ISERR('6-Export'!$E$136),"0,",ROUND('6-Export'!$E$136,0)&amp;",")</f>
        <v>0,</v>
      </c>
      <c r="B396" s="113" t="s">
        <v>1186</v>
      </c>
      <c r="C396" s="253" t="s">
        <v>1479</v>
      </c>
      <c r="D396" s="276"/>
    </row>
    <row r="397" spans="1:4" x14ac:dyDescent="0.2">
      <c r="A397" s="210" t="str">
        <f ca="1">IF(ISERR('6-Export'!$F$136),"0,",ROUND('6-Export'!$F$136,0)&amp;",")</f>
        <v>0,</v>
      </c>
      <c r="B397" s="113" t="s">
        <v>1188</v>
      </c>
      <c r="C397" s="253" t="s">
        <v>1480</v>
      </c>
      <c r="D397" s="276"/>
    </row>
    <row r="398" spans="1:4" x14ac:dyDescent="0.2">
      <c r="A398" s="210" t="str">
        <f ca="1">IF(ISERR('6-Export'!$G$136),"0,",ROUND('6-Export'!$G$136,0)&amp;",")</f>
        <v>0,</v>
      </c>
      <c r="B398" s="113" t="s">
        <v>610</v>
      </c>
      <c r="C398" s="253" t="s">
        <v>1481</v>
      </c>
      <c r="D398" s="276"/>
    </row>
    <row r="399" spans="1:4" x14ac:dyDescent="0.2">
      <c r="A399" s="210" t="str">
        <f ca="1">IF(ISERR('6-Export'!$D$137),"0,",ROUND('6-Export'!$D$137,0)&amp;",")</f>
        <v>0,</v>
      </c>
      <c r="B399" s="113" t="s">
        <v>1125</v>
      </c>
      <c r="C399" s="253" t="s">
        <v>1482</v>
      </c>
      <c r="D399" s="276"/>
    </row>
    <row r="400" spans="1:4" x14ac:dyDescent="0.2">
      <c r="A400" s="210" t="str">
        <f ca="1">IF(ISERR('6-Export'!$E$137),"0,",ROUND('6-Export'!$E$137,0)&amp;",")</f>
        <v>0,</v>
      </c>
      <c r="B400" s="113" t="s">
        <v>1252</v>
      </c>
      <c r="C400" s="253" t="s">
        <v>1483</v>
      </c>
      <c r="D400" s="276"/>
    </row>
    <row r="401" spans="1:4" x14ac:dyDescent="0.2">
      <c r="A401" s="210" t="str">
        <f ca="1">IF(ISERR('6-Export'!$F$137),"0,",ROUND('6-Export'!$F$137,0)&amp;",")</f>
        <v>0,</v>
      </c>
      <c r="B401" s="113" t="s">
        <v>1254</v>
      </c>
      <c r="C401" s="253" t="s">
        <v>1484</v>
      </c>
      <c r="D401" s="276"/>
    </row>
    <row r="402" spans="1:4" x14ac:dyDescent="0.2">
      <c r="A402" s="210" t="str">
        <f ca="1">IF(ISERR('6-Export'!$G$137),"0",ROUND('6-Export'!$G$137,0))</f>
        <v>0</v>
      </c>
      <c r="B402" s="113" t="s">
        <v>1256</v>
      </c>
      <c r="C402" s="253" t="s">
        <v>1457</v>
      </c>
      <c r="D402" s="276"/>
    </row>
    <row r="403" spans="1:4" x14ac:dyDescent="0.2">
      <c r="A403" s="113" t="s">
        <v>2088</v>
      </c>
      <c r="B403" s="271"/>
      <c r="C403" s="271"/>
      <c r="D403" s="276"/>
    </row>
    <row r="404" spans="1:4" ht="23" x14ac:dyDescent="0.5">
      <c r="A404" s="245"/>
      <c r="B404" s="246" t="s">
        <v>1421</v>
      </c>
      <c r="C404" s="246"/>
      <c r="D404" s="276"/>
    </row>
    <row r="405" spans="1:4" x14ac:dyDescent="0.2">
      <c r="A405" s="113" t="s">
        <v>144</v>
      </c>
      <c r="B405" s="271"/>
      <c r="C405" s="271"/>
      <c r="D405" s="276"/>
    </row>
    <row r="406" spans="1:4" x14ac:dyDescent="0.2">
      <c r="A406" s="113" t="s">
        <v>2046</v>
      </c>
      <c r="B406" s="271"/>
      <c r="C406" s="271"/>
      <c r="D406" s="276"/>
    </row>
    <row r="407" spans="1:4" x14ac:dyDescent="0.2">
      <c r="A407" s="113" t="str">
        <f>"'"&amp;'6-Export'!$D$1&amp;"',"</f>
        <v>'YOUR STATE',</v>
      </c>
      <c r="B407" s="113" t="s">
        <v>1531</v>
      </c>
      <c r="C407" s="253" t="s">
        <v>1458</v>
      </c>
      <c r="D407" s="276"/>
    </row>
    <row r="408" spans="1:4" x14ac:dyDescent="0.2">
      <c r="A408" s="113" t="str">
        <f>'6-Export'!$D$3&amp;","</f>
        <v xml:space="preserve"> ,</v>
      </c>
      <c r="B408" s="113" t="s">
        <v>965</v>
      </c>
      <c r="C408" s="253" t="s">
        <v>1459</v>
      </c>
      <c r="D408" s="276"/>
    </row>
    <row r="409" spans="1:4" x14ac:dyDescent="0.2">
      <c r="A409" s="113" t="str">
        <f>"'"&amp;MONTH('6-Export'!$D$9)&amp;"/"&amp;DAY('6-Export'!$D$9)&amp;"/"&amp;YEAR('6-Export'!$D$9)&amp;"',"</f>
        <v>'1/0/1900',</v>
      </c>
      <c r="B409" s="113" t="s">
        <v>1154</v>
      </c>
      <c r="C409" s="253" t="s">
        <v>1460</v>
      </c>
      <c r="D409" s="276"/>
    </row>
    <row r="410" spans="1:4" x14ac:dyDescent="0.2">
      <c r="A410" s="244" t="str">
        <f>IF('6-Export'!$D$138=0,"0,",ROUND('6-Export'!$D$138,0)&amp;",")</f>
        <v>0,</v>
      </c>
      <c r="B410" s="113" t="s">
        <v>2093</v>
      </c>
      <c r="C410" s="253" t="s">
        <v>1461</v>
      </c>
      <c r="D410" s="276"/>
    </row>
    <row r="411" spans="1:4" x14ac:dyDescent="0.2">
      <c r="A411" s="252" t="str">
        <f>"0,"</f>
        <v>0,</v>
      </c>
      <c r="B411" s="113" t="s">
        <v>2095</v>
      </c>
      <c r="C411" s="253" t="s">
        <v>1462</v>
      </c>
      <c r="D411" s="276"/>
    </row>
    <row r="412" spans="1:4" x14ac:dyDescent="0.2">
      <c r="A412" s="244" t="e">
        <f ca="1">IF('6-Export'!$D$139=0,"0.00,",ROUND('6-Export'!$D$139,2)&amp;",")</f>
        <v>#VALUE!</v>
      </c>
      <c r="B412" s="113" t="s">
        <v>2097</v>
      </c>
      <c r="C412" s="253" t="s">
        <v>1463</v>
      </c>
      <c r="D412" s="276"/>
    </row>
    <row r="413" spans="1:4" x14ac:dyDescent="0.2">
      <c r="A413" s="252" t="str">
        <f>"0.00,"</f>
        <v>0.00,</v>
      </c>
      <c r="B413" s="113" t="s">
        <v>879</v>
      </c>
      <c r="C413" s="253" t="s">
        <v>1464</v>
      </c>
      <c r="D413" s="276"/>
    </row>
    <row r="414" spans="1:4" x14ac:dyDescent="0.2">
      <c r="A414" s="244" t="str">
        <f>IF('6-Export'!$E$140=0,"0,",ROUND('6-Export'!$E$140,0)&amp;",")</f>
        <v>0,</v>
      </c>
      <c r="B414" s="113" t="s">
        <v>1105</v>
      </c>
      <c r="C414" s="253" t="s">
        <v>1465</v>
      </c>
      <c r="D414" s="276"/>
    </row>
    <row r="415" spans="1:4" x14ac:dyDescent="0.2">
      <c r="A415" s="244" t="str">
        <f>IF('6-Export'!$F$140=0,"0,",ROUND('6-Export'!$F$140,0)&amp;",")</f>
        <v>0,</v>
      </c>
      <c r="B415" s="113" t="s">
        <v>1943</v>
      </c>
      <c r="C415" s="253" t="s">
        <v>1466</v>
      </c>
      <c r="D415" s="276"/>
    </row>
    <row r="416" spans="1:4" x14ac:dyDescent="0.2">
      <c r="A416" s="244" t="str">
        <f>IF('6-Export'!$G$140=0,"0,",ROUND('6-Export'!$G$140,0)&amp;",")</f>
        <v>0,</v>
      </c>
      <c r="B416" s="113" t="s">
        <v>1945</v>
      </c>
      <c r="C416" s="253" t="s">
        <v>1467</v>
      </c>
      <c r="D416" s="276"/>
    </row>
    <row r="417" spans="1:4" x14ac:dyDescent="0.2">
      <c r="A417" s="244" t="str">
        <f>IF('6-Export'!$E$141=0,"0,",ROUND('6-Export'!$E$141,0)&amp;",")</f>
        <v>0,</v>
      </c>
      <c r="B417" s="113" t="s">
        <v>1947</v>
      </c>
      <c r="C417" s="253" t="s">
        <v>1468</v>
      </c>
      <c r="D417" s="276"/>
    </row>
    <row r="418" spans="1:4" x14ac:dyDescent="0.2">
      <c r="A418" s="244" t="str">
        <f>IF('6-Export'!$F$141=0,"0,",ROUND('6-Export'!$F$141,0)&amp;",")</f>
        <v>0,</v>
      </c>
      <c r="B418" s="113" t="s">
        <v>1943</v>
      </c>
      <c r="C418" s="253" t="s">
        <v>1469</v>
      </c>
      <c r="D418" s="276"/>
    </row>
    <row r="419" spans="1:4" x14ac:dyDescent="0.2">
      <c r="A419" s="244" t="str">
        <f>IF('6-Export'!$G$141=0,"0,",ROUND('6-Export'!$G$141,0)&amp;",")</f>
        <v>0,</v>
      </c>
      <c r="B419" s="113" t="s">
        <v>1945</v>
      </c>
      <c r="C419" s="253" t="s">
        <v>1470</v>
      </c>
      <c r="D419" s="276"/>
    </row>
    <row r="420" spans="1:4" x14ac:dyDescent="0.2">
      <c r="A420" s="244" t="str">
        <f>IF('6-Export'!$E$142=0,"0,",ROUND('6-Export'!$E$142,0)&amp;",")</f>
        <v>0,</v>
      </c>
      <c r="B420" s="113" t="s">
        <v>1947</v>
      </c>
      <c r="C420" s="253" t="s">
        <v>1471</v>
      </c>
      <c r="D420" s="276"/>
    </row>
    <row r="421" spans="1:4" x14ac:dyDescent="0.2">
      <c r="A421" s="244" t="str">
        <f>IF('6-Export'!$F$142=0,"0,",ROUND('6-Export'!$F$142,0)&amp;",")</f>
        <v>0,</v>
      </c>
      <c r="B421" s="113" t="s">
        <v>1943</v>
      </c>
      <c r="C421" s="253" t="s">
        <v>646</v>
      </c>
      <c r="D421" s="276"/>
    </row>
    <row r="422" spans="1:4" x14ac:dyDescent="0.2">
      <c r="A422" s="244" t="str">
        <f>IF('6-Export'!$G$142=0,"0,",ROUND('6-Export'!$G$142,0)&amp;",")</f>
        <v>0,</v>
      </c>
      <c r="B422" s="113" t="s">
        <v>1945</v>
      </c>
      <c r="C422" s="253" t="s">
        <v>647</v>
      </c>
      <c r="D422" s="276"/>
    </row>
    <row r="423" spans="1:4" x14ac:dyDescent="0.2">
      <c r="A423" s="210" t="str">
        <f ca="1">IF(ISERR('6-Export'!$D$143),"0,",ROUND('6-Export'!$D$143,0)&amp;",")</f>
        <v>0,</v>
      </c>
      <c r="B423" s="113" t="s">
        <v>912</v>
      </c>
      <c r="C423" s="253" t="s">
        <v>648</v>
      </c>
      <c r="D423" s="276"/>
    </row>
    <row r="424" spans="1:4" x14ac:dyDescent="0.2">
      <c r="A424" s="210" t="str">
        <f ca="1">IF(ISERR('6-Export'!$E$143),"0,",ROUND('6-Export'!$E$143,0)&amp;",")</f>
        <v>0,</v>
      </c>
      <c r="B424" s="113" t="s">
        <v>2033</v>
      </c>
      <c r="C424" s="253" t="s">
        <v>649</v>
      </c>
      <c r="D424" s="276"/>
    </row>
    <row r="425" spans="1:4" x14ac:dyDescent="0.2">
      <c r="A425" s="210" t="str">
        <f ca="1">IF(ISERR('6-Export'!$F$143),"0,",ROUND('6-Export'!$F$143,0)&amp;",")</f>
        <v>0,</v>
      </c>
      <c r="B425" s="113" t="s">
        <v>2035</v>
      </c>
      <c r="C425" s="253" t="s">
        <v>650</v>
      </c>
      <c r="D425" s="276"/>
    </row>
    <row r="426" spans="1:4" x14ac:dyDescent="0.2">
      <c r="A426" s="210" t="str">
        <f ca="1">IF(ISERR('6-Export'!$G$143),"0,",ROUND('6-Export'!$G$143,0)&amp;",")</f>
        <v>0,</v>
      </c>
      <c r="B426" s="113" t="s">
        <v>2037</v>
      </c>
      <c r="C426" s="253" t="s">
        <v>651</v>
      </c>
      <c r="D426" s="276"/>
    </row>
    <row r="427" spans="1:4" x14ac:dyDescent="0.2">
      <c r="A427" s="244" t="str">
        <f>IF('6-Export'!$D$144=0,"0,",ROUND('6-Export'!$D$144,0)&amp;",")</f>
        <v>0,</v>
      </c>
      <c r="B427" s="113" t="s">
        <v>1950</v>
      </c>
      <c r="C427" s="253" t="s">
        <v>652</v>
      </c>
      <c r="D427" s="276"/>
    </row>
    <row r="428" spans="1:4" x14ac:dyDescent="0.2">
      <c r="A428" s="252" t="str">
        <f>"0,"</f>
        <v>0,</v>
      </c>
      <c r="B428" s="113" t="s">
        <v>1514</v>
      </c>
      <c r="C428" s="253" t="s">
        <v>653</v>
      </c>
      <c r="D428" s="276"/>
    </row>
    <row r="429" spans="1:4" x14ac:dyDescent="0.2">
      <c r="A429" s="244" t="str">
        <f>IF('6-Export'!$E$145=0,"0,",ROUND('6-Export'!$E$145,0)&amp;",")</f>
        <v>0,</v>
      </c>
      <c r="B429" s="113" t="s">
        <v>1732</v>
      </c>
      <c r="C429" s="253" t="s">
        <v>654</v>
      </c>
      <c r="D429" s="276"/>
    </row>
    <row r="430" spans="1:4" x14ac:dyDescent="0.2">
      <c r="A430" s="244" t="str">
        <f>IF('6-Export'!$F$145=0,"0,",ROUND('6-Export'!$F$145,0)&amp;",")</f>
        <v>0,</v>
      </c>
      <c r="B430" s="113" t="s">
        <v>1734</v>
      </c>
      <c r="C430" s="253" t="s">
        <v>655</v>
      </c>
      <c r="D430" s="276"/>
    </row>
    <row r="431" spans="1:4" x14ac:dyDescent="0.2">
      <c r="A431" s="244" t="str">
        <f>IF('6-Export'!$G$145=0,"0,",ROUND('6-Export'!$G$145,0)&amp;",")</f>
        <v>0,</v>
      </c>
      <c r="B431" s="113" t="s">
        <v>1736</v>
      </c>
      <c r="C431" s="253" t="s">
        <v>656</v>
      </c>
      <c r="D431" s="276"/>
    </row>
    <row r="432" spans="1:4" x14ac:dyDescent="0.2">
      <c r="A432" s="244" t="str">
        <f>IF('6-Export'!$E$146=0,"0,",ROUND('6-Export'!$E$146,0)&amp;",")</f>
        <v>0,</v>
      </c>
      <c r="B432" s="113" t="s">
        <v>1738</v>
      </c>
      <c r="C432" s="253" t="s">
        <v>657</v>
      </c>
      <c r="D432" s="276"/>
    </row>
    <row r="433" spans="1:4" x14ac:dyDescent="0.2">
      <c r="A433" s="244" t="str">
        <f>IF('6-Export'!$F$146=0,"0,",ROUND('6-Export'!$F$146,0)&amp;",")</f>
        <v>0,</v>
      </c>
      <c r="B433" s="113" t="s">
        <v>1734</v>
      </c>
      <c r="C433" s="253" t="s">
        <v>658</v>
      </c>
      <c r="D433" s="276"/>
    </row>
    <row r="434" spans="1:4" x14ac:dyDescent="0.2">
      <c r="A434" s="244" t="str">
        <f>IF('6-Export'!$G$146=0,"0,",ROUND('6-Export'!$G$146,0)&amp;",")</f>
        <v>0,</v>
      </c>
      <c r="B434" s="113" t="s">
        <v>1736</v>
      </c>
      <c r="C434" s="253" t="s">
        <v>659</v>
      </c>
      <c r="D434" s="276"/>
    </row>
    <row r="435" spans="1:4" x14ac:dyDescent="0.2">
      <c r="A435" s="244" t="str">
        <f>IF('6-Export'!$E$147=0,"0,",ROUND('6-Export'!$E$147,0)&amp;",")</f>
        <v>0,</v>
      </c>
      <c r="B435" s="113" t="s">
        <v>1732</v>
      </c>
      <c r="C435" s="253" t="s">
        <v>660</v>
      </c>
      <c r="D435" s="276"/>
    </row>
    <row r="436" spans="1:4" x14ac:dyDescent="0.2">
      <c r="A436" s="244" t="str">
        <f>IF('6-Export'!$F$147=0,"0,",ROUND('6-Export'!$F$147,0)&amp;",")</f>
        <v>0,</v>
      </c>
      <c r="B436" s="113" t="s">
        <v>1734</v>
      </c>
      <c r="C436" s="253" t="s">
        <v>1313</v>
      </c>
      <c r="D436" s="276"/>
    </row>
    <row r="437" spans="1:4" x14ac:dyDescent="0.2">
      <c r="A437" s="244" t="str">
        <f>IF('6-Export'!$G$147=0,"0,",ROUND('6-Export'!$G$147,0)&amp;",")</f>
        <v>0,</v>
      </c>
      <c r="B437" s="113" t="s">
        <v>1736</v>
      </c>
      <c r="C437" s="253" t="s">
        <v>1314</v>
      </c>
      <c r="D437" s="276"/>
    </row>
    <row r="438" spans="1:4" x14ac:dyDescent="0.2">
      <c r="A438" s="210" t="str">
        <f ca="1">IF(ISERR('6-Export'!$D$148),"0,",ROUND('6-Export'!$D$148,0)&amp;",")</f>
        <v>0,</v>
      </c>
      <c r="B438" s="113" t="s">
        <v>1184</v>
      </c>
      <c r="C438" s="253" t="s">
        <v>1315</v>
      </c>
      <c r="D438" s="276"/>
    </row>
    <row r="439" spans="1:4" x14ac:dyDescent="0.2">
      <c r="A439" s="210" t="str">
        <f ca="1">IF(ISERR('6-Export'!$E$148),"0,",ROUND('6-Export'!$E$148,0)&amp;",")</f>
        <v>0,</v>
      </c>
      <c r="B439" s="113" t="s">
        <v>1186</v>
      </c>
      <c r="C439" s="253" t="s">
        <v>1316</v>
      </c>
      <c r="D439" s="276"/>
    </row>
    <row r="440" spans="1:4" x14ac:dyDescent="0.2">
      <c r="A440" s="210" t="str">
        <f ca="1">IF(ISERR('6-Export'!$F$148),"0,",ROUND('6-Export'!$F$148,0)&amp;",")</f>
        <v>0,</v>
      </c>
      <c r="B440" s="113" t="s">
        <v>1188</v>
      </c>
      <c r="C440" s="253" t="s">
        <v>1317</v>
      </c>
      <c r="D440" s="276"/>
    </row>
    <row r="441" spans="1:4" x14ac:dyDescent="0.2">
      <c r="A441" s="210" t="str">
        <f ca="1">IF(ISERR('6-Export'!$G$148),"0,",ROUND('6-Export'!$G$148,0)&amp;",")</f>
        <v>0,</v>
      </c>
      <c r="B441" s="113" t="s">
        <v>610</v>
      </c>
      <c r="C441" s="253" t="s">
        <v>1318</v>
      </c>
      <c r="D441" s="276"/>
    </row>
    <row r="442" spans="1:4" x14ac:dyDescent="0.2">
      <c r="A442" s="210" t="str">
        <f ca="1">IF(ISERR('6-Export'!$D$149),"0,",ROUND('6-Export'!$D$149,0)&amp;",")</f>
        <v>0,</v>
      </c>
      <c r="B442" s="113" t="s">
        <v>1125</v>
      </c>
      <c r="C442" s="253" t="s">
        <v>1319</v>
      </c>
      <c r="D442" s="276"/>
    </row>
    <row r="443" spans="1:4" x14ac:dyDescent="0.2">
      <c r="A443" s="210" t="str">
        <f ca="1">IF(ISERR('6-Export'!$E$149),"0,",ROUND('6-Export'!$E$149,0)&amp;",")</f>
        <v>0,</v>
      </c>
      <c r="B443" s="113" t="s">
        <v>1252</v>
      </c>
      <c r="C443" s="253" t="s">
        <v>1320</v>
      </c>
      <c r="D443" s="276"/>
    </row>
    <row r="444" spans="1:4" x14ac:dyDescent="0.2">
      <c r="A444" s="210" t="str">
        <f ca="1">IF(ISERR('6-Export'!$F$149),"0,",ROUND('6-Export'!$F$149,0)&amp;",")</f>
        <v>0,</v>
      </c>
      <c r="B444" s="113" t="s">
        <v>1254</v>
      </c>
      <c r="C444" s="253" t="s">
        <v>1321</v>
      </c>
      <c r="D444" s="276"/>
    </row>
    <row r="445" spans="1:4" x14ac:dyDescent="0.2">
      <c r="A445" s="210" t="str">
        <f ca="1">IF(ISERR('6-Export'!$G$149),"0",ROUND('6-Export'!$G$149,0))</f>
        <v>0</v>
      </c>
      <c r="B445" s="113" t="s">
        <v>1256</v>
      </c>
      <c r="C445" s="253" t="s">
        <v>907</v>
      </c>
      <c r="D445" s="276"/>
    </row>
    <row r="446" spans="1:4" x14ac:dyDescent="0.2">
      <c r="A446" s="113" t="s">
        <v>2088</v>
      </c>
      <c r="B446" s="271"/>
      <c r="C446" s="271"/>
      <c r="D446" s="276"/>
    </row>
    <row r="447" spans="1:4" ht="23" x14ac:dyDescent="0.5">
      <c r="A447" s="245"/>
      <c r="B447" s="246" t="s">
        <v>1422</v>
      </c>
      <c r="C447" s="246"/>
      <c r="D447" s="276"/>
    </row>
    <row r="448" spans="1:4" x14ac:dyDescent="0.2">
      <c r="A448" s="113" t="s">
        <v>150</v>
      </c>
      <c r="B448" s="271"/>
      <c r="C448" s="271"/>
      <c r="D448" s="276"/>
    </row>
    <row r="449" spans="1:4" x14ac:dyDescent="0.2">
      <c r="A449" s="113" t="s">
        <v>2046</v>
      </c>
      <c r="B449" s="271"/>
      <c r="C449" s="271"/>
      <c r="D449" s="276"/>
    </row>
    <row r="450" spans="1:4" x14ac:dyDescent="0.2">
      <c r="A450" s="113" t="str">
        <f>"'"&amp;'6-Export'!$D$1&amp;"',"</f>
        <v>'YOUR STATE',</v>
      </c>
      <c r="B450" s="113" t="s">
        <v>1531</v>
      </c>
      <c r="C450" s="253" t="s">
        <v>1322</v>
      </c>
      <c r="D450" s="276"/>
    </row>
    <row r="451" spans="1:4" x14ac:dyDescent="0.2">
      <c r="A451" s="113" t="str">
        <f>'6-Export'!$D$3&amp;","</f>
        <v xml:space="preserve"> ,</v>
      </c>
      <c r="B451" s="113" t="s">
        <v>965</v>
      </c>
      <c r="C451" s="253" t="s">
        <v>1323</v>
      </c>
      <c r="D451" s="276"/>
    </row>
    <row r="452" spans="1:4" x14ac:dyDescent="0.2">
      <c r="A452" s="113" t="str">
        <f>"'"&amp;MONTH('6-Export'!$D$9)&amp;"/"&amp;DAY('6-Export'!$D$9)&amp;"/"&amp;YEAR('6-Export'!$D$9)&amp;"',"</f>
        <v>'1/0/1900',</v>
      </c>
      <c r="B452" s="113" t="s">
        <v>1154</v>
      </c>
      <c r="C452" s="253" t="s">
        <v>1324</v>
      </c>
      <c r="D452" s="276"/>
    </row>
    <row r="453" spans="1:4" x14ac:dyDescent="0.2">
      <c r="A453" s="244" t="str">
        <f>IF('6-Export'!$D$150=0,"0,",ROUND('6-Export'!$D$150,0)&amp;",")</f>
        <v>0,</v>
      </c>
      <c r="B453" s="113" t="s">
        <v>2093</v>
      </c>
      <c r="C453" s="253" t="s">
        <v>1325</v>
      </c>
      <c r="D453" s="276"/>
    </row>
    <row r="454" spans="1:4" x14ac:dyDescent="0.2">
      <c r="A454" s="252" t="str">
        <f>"0,"</f>
        <v>0,</v>
      </c>
      <c r="B454" s="113" t="s">
        <v>2095</v>
      </c>
      <c r="C454" s="253" t="s">
        <v>1326</v>
      </c>
      <c r="D454" s="276"/>
    </row>
    <row r="455" spans="1:4" x14ac:dyDescent="0.2">
      <c r="A455" s="244" t="e">
        <f ca="1">IF('6-Export'!$D$151=0,"0.00,",ROUND('6-Export'!$D$151,2)&amp;",")</f>
        <v>#VALUE!</v>
      </c>
      <c r="B455" s="113" t="s">
        <v>2097</v>
      </c>
      <c r="C455" s="253" t="s">
        <v>1997</v>
      </c>
      <c r="D455" s="276"/>
    </row>
    <row r="456" spans="1:4" x14ac:dyDescent="0.2">
      <c r="A456" s="252" t="str">
        <f>"0.00,"</f>
        <v>0.00,</v>
      </c>
      <c r="B456" s="113" t="s">
        <v>879</v>
      </c>
      <c r="C456" s="253" t="s">
        <v>1998</v>
      </c>
      <c r="D456" s="276"/>
    </row>
    <row r="457" spans="1:4" x14ac:dyDescent="0.2">
      <c r="A457" s="244" t="str">
        <f>IF('6-Export'!$E$152=0,"0,",ROUND('6-Export'!$E$152,0)&amp;",")</f>
        <v>0,</v>
      </c>
      <c r="B457" s="113" t="s">
        <v>1105</v>
      </c>
      <c r="C457" s="253" t="s">
        <v>1999</v>
      </c>
      <c r="D457" s="276"/>
    </row>
    <row r="458" spans="1:4" x14ac:dyDescent="0.2">
      <c r="A458" s="244" t="str">
        <f>IF('6-Export'!$F$152=0,"0,",ROUND('6-Export'!$F$152,0)&amp;",")</f>
        <v>0,</v>
      </c>
      <c r="B458" s="113" t="s">
        <v>1943</v>
      </c>
      <c r="C458" s="253" t="s">
        <v>2000</v>
      </c>
      <c r="D458" s="276"/>
    </row>
    <row r="459" spans="1:4" x14ac:dyDescent="0.2">
      <c r="A459" s="244" t="str">
        <f>IF('6-Export'!$G$152=0,"0,",ROUND('6-Export'!$G$152,0)&amp;",")</f>
        <v>0,</v>
      </c>
      <c r="B459" s="113" t="s">
        <v>1945</v>
      </c>
      <c r="C459" s="253" t="s">
        <v>2001</v>
      </c>
      <c r="D459" s="276"/>
    </row>
    <row r="460" spans="1:4" x14ac:dyDescent="0.2">
      <c r="A460" s="244" t="str">
        <f>IF('6-Export'!$E$153=0,"0,",ROUND('6-Export'!$E$153,0)&amp;",")</f>
        <v>0,</v>
      </c>
      <c r="B460" s="113" t="s">
        <v>1947</v>
      </c>
      <c r="C460" s="253" t="s">
        <v>2002</v>
      </c>
      <c r="D460" s="276"/>
    </row>
    <row r="461" spans="1:4" x14ac:dyDescent="0.2">
      <c r="A461" s="244" t="str">
        <f>IF('6-Export'!$F$153=0,"0,",ROUND('6-Export'!$F$153,0)&amp;",")</f>
        <v>0,</v>
      </c>
      <c r="B461" s="113" t="s">
        <v>1943</v>
      </c>
      <c r="C461" s="253" t="s">
        <v>2003</v>
      </c>
      <c r="D461" s="276"/>
    </row>
    <row r="462" spans="1:4" x14ac:dyDescent="0.2">
      <c r="A462" s="244" t="str">
        <f>IF('6-Export'!$G$153=0,"0,",ROUND('6-Export'!$G$153,0)&amp;",")</f>
        <v>0,</v>
      </c>
      <c r="B462" s="113" t="s">
        <v>1945</v>
      </c>
      <c r="C462" s="253" t="s">
        <v>2004</v>
      </c>
      <c r="D462" s="276"/>
    </row>
    <row r="463" spans="1:4" x14ac:dyDescent="0.2">
      <c r="A463" s="244" t="str">
        <f>IF('6-Export'!$E$154=0,"0,",ROUND('6-Export'!$E$154,0)&amp;",")</f>
        <v>0,</v>
      </c>
      <c r="B463" s="113" t="s">
        <v>1947</v>
      </c>
      <c r="C463" s="253" t="s">
        <v>661</v>
      </c>
      <c r="D463" s="276"/>
    </row>
    <row r="464" spans="1:4" x14ac:dyDescent="0.2">
      <c r="A464" s="244" t="str">
        <f>IF('6-Export'!$F$154=0,"0,",ROUND('6-Export'!$F$154,0)&amp;",")</f>
        <v>0,</v>
      </c>
      <c r="B464" s="113" t="s">
        <v>1943</v>
      </c>
      <c r="C464" s="253" t="s">
        <v>662</v>
      </c>
      <c r="D464" s="276"/>
    </row>
    <row r="465" spans="1:4" x14ac:dyDescent="0.2">
      <c r="A465" s="244" t="str">
        <f>IF('6-Export'!$G$154=0,"0,",ROUND('6-Export'!$G$154,0)&amp;",")</f>
        <v>0,</v>
      </c>
      <c r="B465" s="113" t="s">
        <v>1945</v>
      </c>
      <c r="C465" s="253" t="s">
        <v>663</v>
      </c>
      <c r="D465" s="276"/>
    </row>
    <row r="466" spans="1:4" x14ac:dyDescent="0.2">
      <c r="A466" s="210" t="str">
        <f ca="1">IF(ISERR('6-Export'!$D$155),"0,",ROUND('6-Export'!$D$155,0)&amp;",")</f>
        <v>0,</v>
      </c>
      <c r="B466" s="113" t="s">
        <v>912</v>
      </c>
      <c r="C466" s="253" t="s">
        <v>664</v>
      </c>
      <c r="D466" s="276"/>
    </row>
    <row r="467" spans="1:4" x14ac:dyDescent="0.2">
      <c r="A467" s="210" t="str">
        <f ca="1">IF(ISERR('6-Export'!$E$155),"0,",ROUND('6-Export'!$E$155,0)&amp;",")</f>
        <v>0,</v>
      </c>
      <c r="B467" s="113" t="s">
        <v>2033</v>
      </c>
      <c r="C467" s="253" t="s">
        <v>665</v>
      </c>
      <c r="D467" s="276"/>
    </row>
    <row r="468" spans="1:4" x14ac:dyDescent="0.2">
      <c r="A468" s="210" t="str">
        <f ca="1">IF(ISERR('6-Export'!$F$155),"0,",ROUND('6-Export'!$F$155,0)&amp;",")</f>
        <v>0,</v>
      </c>
      <c r="B468" s="113" t="s">
        <v>2035</v>
      </c>
      <c r="C468" s="253" t="s">
        <v>666</v>
      </c>
      <c r="D468" s="276"/>
    </row>
    <row r="469" spans="1:4" x14ac:dyDescent="0.2">
      <c r="A469" s="210" t="str">
        <f ca="1">IF(ISERR('6-Export'!$G$155),"0,",ROUND('6-Export'!$G$155,0)&amp;",")</f>
        <v>0,</v>
      </c>
      <c r="B469" s="113" t="s">
        <v>2037</v>
      </c>
      <c r="C469" s="253" t="s">
        <v>667</v>
      </c>
      <c r="D469" s="276"/>
    </row>
    <row r="470" spans="1:4" x14ac:dyDescent="0.2">
      <c r="A470" s="244" t="str">
        <f>IF('6-Export'!$D$156=0,"0,",ROUND('6-Export'!$D$156,0)&amp;",")</f>
        <v>0,</v>
      </c>
      <c r="B470" s="113" t="s">
        <v>1950</v>
      </c>
      <c r="C470" s="253" t="s">
        <v>668</v>
      </c>
      <c r="D470" s="276"/>
    </row>
    <row r="471" spans="1:4" x14ac:dyDescent="0.2">
      <c r="A471" s="252" t="str">
        <f>"0,"</f>
        <v>0,</v>
      </c>
      <c r="B471" s="113" t="s">
        <v>1952</v>
      </c>
      <c r="C471" s="253" t="s">
        <v>669</v>
      </c>
      <c r="D471" s="276"/>
    </row>
    <row r="472" spans="1:4" x14ac:dyDescent="0.2">
      <c r="A472" s="244" t="str">
        <f>IF('6-Export'!$E$157=0,"0,",ROUND('6-Export'!$E$157,0)&amp;",")</f>
        <v>0,</v>
      </c>
      <c r="B472" s="113" t="s">
        <v>1732</v>
      </c>
      <c r="C472" s="253" t="s">
        <v>670</v>
      </c>
      <c r="D472" s="276"/>
    </row>
    <row r="473" spans="1:4" x14ac:dyDescent="0.2">
      <c r="A473" s="244" t="str">
        <f>IF('6-Export'!$F$157=0,"0,",ROUND('6-Export'!$F$157,0)&amp;",")</f>
        <v>0,</v>
      </c>
      <c r="B473" s="113" t="s">
        <v>1734</v>
      </c>
      <c r="C473" s="253" t="s">
        <v>671</v>
      </c>
      <c r="D473" s="276"/>
    </row>
    <row r="474" spans="1:4" x14ac:dyDescent="0.2">
      <c r="A474" s="244" t="str">
        <f>IF('6-Export'!$G$157=0,"0,",ROUND('6-Export'!$G$157,0)&amp;",")</f>
        <v>0,</v>
      </c>
      <c r="B474" s="113" t="s">
        <v>1736</v>
      </c>
      <c r="C474" s="253" t="s">
        <v>672</v>
      </c>
      <c r="D474" s="276"/>
    </row>
    <row r="475" spans="1:4" x14ac:dyDescent="0.2">
      <c r="A475" s="244" t="str">
        <f>IF('6-Export'!$E$158=0,"0,",ROUND('6-Export'!$E$158,0)&amp;",")</f>
        <v>0,</v>
      </c>
      <c r="B475" s="113" t="s">
        <v>1738</v>
      </c>
      <c r="C475" s="253" t="s">
        <v>157</v>
      </c>
      <c r="D475" s="276"/>
    </row>
    <row r="476" spans="1:4" x14ac:dyDescent="0.2">
      <c r="A476" s="244" t="str">
        <f>IF('6-Export'!$F$158=0,"0,",ROUND('6-Export'!$F$158,0)&amp;",")</f>
        <v>0,</v>
      </c>
      <c r="B476" s="113" t="s">
        <v>1734</v>
      </c>
      <c r="C476" s="253" t="s">
        <v>158</v>
      </c>
      <c r="D476" s="276"/>
    </row>
    <row r="477" spans="1:4" x14ac:dyDescent="0.2">
      <c r="A477" s="244" t="str">
        <f>IF('6-Export'!$G$158=0,"0,",ROUND('6-Export'!$G$158,0)&amp;",")</f>
        <v>0,</v>
      </c>
      <c r="B477" s="113" t="s">
        <v>1736</v>
      </c>
      <c r="C477" s="253" t="s">
        <v>159</v>
      </c>
      <c r="D477" s="276"/>
    </row>
    <row r="478" spans="1:4" x14ac:dyDescent="0.2">
      <c r="A478" s="244" t="str">
        <f>IF('6-Export'!$E$159=0,"0,",ROUND('6-Export'!$E$159,0)&amp;",")</f>
        <v>0,</v>
      </c>
      <c r="B478" s="113" t="s">
        <v>1732</v>
      </c>
      <c r="C478" s="253" t="s">
        <v>160</v>
      </c>
      <c r="D478" s="276"/>
    </row>
    <row r="479" spans="1:4" x14ac:dyDescent="0.2">
      <c r="A479" s="244" t="str">
        <f>IF('6-Export'!$F$159=0,"0,",ROUND('6-Export'!$F$159,0)&amp;",")</f>
        <v>0,</v>
      </c>
      <c r="B479" s="113" t="s">
        <v>1734</v>
      </c>
      <c r="C479" s="253" t="s">
        <v>161</v>
      </c>
      <c r="D479" s="276"/>
    </row>
    <row r="480" spans="1:4" x14ac:dyDescent="0.2">
      <c r="A480" s="244" t="str">
        <f>IF('6-Export'!$G$159=0,"0,",ROUND('6-Export'!$G$159,0)&amp;",")</f>
        <v>0,</v>
      </c>
      <c r="B480" s="113" t="s">
        <v>1736</v>
      </c>
      <c r="C480" s="253" t="s">
        <v>162</v>
      </c>
      <c r="D480" s="276"/>
    </row>
    <row r="481" spans="1:4" x14ac:dyDescent="0.2">
      <c r="A481" s="210" t="str">
        <f ca="1">IF(ISERR('6-Export'!$D$160),"0,",ROUND('6-Export'!$D$160,0)&amp;",")</f>
        <v>0,</v>
      </c>
      <c r="B481" s="113" t="s">
        <v>1184</v>
      </c>
      <c r="C481" s="253" t="s">
        <v>163</v>
      </c>
      <c r="D481" s="276"/>
    </row>
    <row r="482" spans="1:4" x14ac:dyDescent="0.2">
      <c r="A482" s="210" t="str">
        <f ca="1">IF(ISERR('6-Export'!$E$160),"0,",ROUND('6-Export'!$E$160,0)&amp;",")</f>
        <v>0,</v>
      </c>
      <c r="B482" s="113" t="s">
        <v>1186</v>
      </c>
      <c r="C482" s="253" t="s">
        <v>164</v>
      </c>
      <c r="D482" s="276"/>
    </row>
    <row r="483" spans="1:4" x14ac:dyDescent="0.2">
      <c r="A483" s="210" t="str">
        <f ca="1">IF(ISERR('6-Export'!$F$160),"0,",ROUND('6-Export'!$F$160,0)&amp;",")</f>
        <v>0,</v>
      </c>
      <c r="B483" s="113" t="s">
        <v>1188</v>
      </c>
      <c r="C483" s="253" t="s">
        <v>165</v>
      </c>
      <c r="D483" s="276"/>
    </row>
    <row r="484" spans="1:4" x14ac:dyDescent="0.2">
      <c r="A484" s="210" t="str">
        <f ca="1">IF(ISERR('6-Export'!$G$160),"0,",ROUND('6-Export'!$G$160,0)&amp;",")</f>
        <v>0,</v>
      </c>
      <c r="B484" s="113" t="s">
        <v>610</v>
      </c>
      <c r="C484" s="253" t="s">
        <v>166</v>
      </c>
      <c r="D484" s="276"/>
    </row>
    <row r="485" spans="1:4" x14ac:dyDescent="0.2">
      <c r="A485" s="210" t="str">
        <f ca="1">IF(ISERR('6-Export'!$D$161),"0,",ROUND('6-Export'!$D$161,0)&amp;",")</f>
        <v>0,</v>
      </c>
      <c r="B485" s="113" t="s">
        <v>1125</v>
      </c>
      <c r="C485" s="253" t="s">
        <v>167</v>
      </c>
      <c r="D485" s="276"/>
    </row>
    <row r="486" spans="1:4" x14ac:dyDescent="0.2">
      <c r="A486" s="210" t="str">
        <f ca="1">IF(ISERR('6-Export'!$E$161),"0,",ROUND('6-Export'!$E$161,0)&amp;",")</f>
        <v>0,</v>
      </c>
      <c r="B486" s="113" t="s">
        <v>1252</v>
      </c>
      <c r="C486" s="253" t="s">
        <v>168</v>
      </c>
      <c r="D486" s="276"/>
    </row>
    <row r="487" spans="1:4" x14ac:dyDescent="0.2">
      <c r="A487" s="210" t="str">
        <f ca="1">IF(ISERR('6-Export'!$F$161),"0,",ROUND('6-Export'!$F$161,0)&amp;",")</f>
        <v>0,</v>
      </c>
      <c r="B487" s="113" t="s">
        <v>1254</v>
      </c>
      <c r="C487" s="253" t="s">
        <v>169</v>
      </c>
      <c r="D487" s="276"/>
    </row>
    <row r="488" spans="1:4" x14ac:dyDescent="0.2">
      <c r="A488" s="210" t="str">
        <f ca="1">IF(ISERR('6-Export'!$G$161),"0",ROUND('6-Export'!$G$161,0))</f>
        <v>0</v>
      </c>
      <c r="B488" s="113" t="s">
        <v>1256</v>
      </c>
      <c r="C488" s="253" t="s">
        <v>170</v>
      </c>
      <c r="D488" s="276"/>
    </row>
    <row r="489" spans="1:4" x14ac:dyDescent="0.2">
      <c r="A489" s="113" t="s">
        <v>2088</v>
      </c>
      <c r="B489" s="271"/>
      <c r="C489" s="271"/>
      <c r="D489" s="276"/>
    </row>
    <row r="490" spans="1:4" ht="23" x14ac:dyDescent="0.5">
      <c r="A490" s="245"/>
      <c r="B490" s="246" t="s">
        <v>1423</v>
      </c>
      <c r="C490" s="246"/>
      <c r="D490" s="276"/>
    </row>
    <row r="491" spans="1:4" x14ac:dyDescent="0.2">
      <c r="A491" s="113" t="s">
        <v>147</v>
      </c>
      <c r="B491" s="271"/>
      <c r="C491" s="271"/>
      <c r="D491" s="276"/>
    </row>
    <row r="492" spans="1:4" x14ac:dyDescent="0.2">
      <c r="A492" s="113" t="s">
        <v>2046</v>
      </c>
      <c r="B492" s="271"/>
      <c r="C492" s="271"/>
      <c r="D492" s="276"/>
    </row>
    <row r="493" spans="1:4" x14ac:dyDescent="0.2">
      <c r="A493" s="113" t="str">
        <f>"'"&amp;'6-Export'!$D$1&amp;"',"</f>
        <v>'YOUR STATE',</v>
      </c>
      <c r="B493" s="113" t="s">
        <v>1531</v>
      </c>
      <c r="C493" s="253" t="s">
        <v>171</v>
      </c>
      <c r="D493" s="276"/>
    </row>
    <row r="494" spans="1:4" x14ac:dyDescent="0.2">
      <c r="A494" s="113" t="str">
        <f>'6-Export'!$D$3&amp;","</f>
        <v xml:space="preserve"> ,</v>
      </c>
      <c r="B494" s="113" t="s">
        <v>965</v>
      </c>
      <c r="C494" s="253" t="s">
        <v>172</v>
      </c>
      <c r="D494" s="276"/>
    </row>
    <row r="495" spans="1:4" x14ac:dyDescent="0.2">
      <c r="A495" s="113" t="str">
        <f>"'"&amp;MONTH('6-Export'!$D$9)&amp;"/"&amp;DAY('6-Export'!$D$9)&amp;"/"&amp;YEAR('6-Export'!$D$9)&amp;"',"</f>
        <v>'1/0/1900',</v>
      </c>
      <c r="B495" s="113" t="s">
        <v>1154</v>
      </c>
      <c r="C495" s="253" t="s">
        <v>173</v>
      </c>
      <c r="D495" s="276"/>
    </row>
    <row r="496" spans="1:4" x14ac:dyDescent="0.2">
      <c r="A496" s="244" t="str">
        <f>IF('6-Export'!$D$162=0,"0,",ROUND('6-Export'!$D$162,0)&amp;",")</f>
        <v>0,</v>
      </c>
      <c r="B496" s="113" t="s">
        <v>2093</v>
      </c>
      <c r="C496" s="253" t="s">
        <v>174</v>
      </c>
      <c r="D496" s="276"/>
    </row>
    <row r="497" spans="1:4" x14ac:dyDescent="0.2">
      <c r="A497" s="252" t="str">
        <f>"0,"</f>
        <v>0,</v>
      </c>
      <c r="B497" s="113" t="s">
        <v>2095</v>
      </c>
      <c r="C497" s="253" t="s">
        <v>175</v>
      </c>
      <c r="D497" s="276"/>
    </row>
    <row r="498" spans="1:4" x14ac:dyDescent="0.2">
      <c r="A498" s="244" t="e">
        <f ca="1">IF('6-Export'!$D$163=0,"0.00,",ROUND('6-Export'!$D$163,2)&amp;",")</f>
        <v>#VALUE!</v>
      </c>
      <c r="B498" s="113" t="s">
        <v>2097</v>
      </c>
      <c r="C498" s="253" t="s">
        <v>176</v>
      </c>
      <c r="D498" s="276"/>
    </row>
    <row r="499" spans="1:4" x14ac:dyDescent="0.2">
      <c r="A499" s="252" t="str">
        <f>"0.00,"</f>
        <v>0.00,</v>
      </c>
      <c r="B499" s="113" t="s">
        <v>879</v>
      </c>
      <c r="C499" s="253" t="s">
        <v>177</v>
      </c>
      <c r="D499" s="276"/>
    </row>
    <row r="500" spans="1:4" x14ac:dyDescent="0.2">
      <c r="A500" s="244" t="str">
        <f>IF('6-Export'!$E$164=0,"0,",ROUND('6-Export'!$E$164,0)&amp;",")</f>
        <v>0,</v>
      </c>
      <c r="B500" s="113" t="s">
        <v>1105</v>
      </c>
      <c r="C500" s="253" t="s">
        <v>178</v>
      </c>
      <c r="D500" s="276"/>
    </row>
    <row r="501" spans="1:4" x14ac:dyDescent="0.2">
      <c r="A501" s="244" t="str">
        <f>IF('6-Export'!$F$164=0,"0,",ROUND('6-Export'!$F$164,0)&amp;",")</f>
        <v>0,</v>
      </c>
      <c r="B501" s="113" t="s">
        <v>1107</v>
      </c>
      <c r="C501" s="253" t="s">
        <v>179</v>
      </c>
      <c r="D501" s="276"/>
    </row>
    <row r="502" spans="1:4" x14ac:dyDescent="0.2">
      <c r="A502" s="244" t="str">
        <f>IF('6-Export'!$G$164=0,"0,",ROUND('6-Export'!$G$164,0)&amp;",")</f>
        <v>0,</v>
      </c>
      <c r="B502" s="113" t="s">
        <v>1109</v>
      </c>
      <c r="C502" s="253" t="s">
        <v>180</v>
      </c>
      <c r="D502" s="276"/>
    </row>
    <row r="503" spans="1:4" x14ac:dyDescent="0.2">
      <c r="A503" s="244" t="str">
        <f>IF('6-Export'!$E$165=0,"0,",ROUND('6-Export'!$E$165,0)&amp;",")</f>
        <v>0,</v>
      </c>
      <c r="B503" s="113" t="s">
        <v>1105</v>
      </c>
      <c r="C503" s="253" t="s">
        <v>181</v>
      </c>
      <c r="D503" s="276"/>
    </row>
    <row r="504" spans="1:4" x14ac:dyDescent="0.2">
      <c r="A504" s="244" t="str">
        <f>IF('6-Export'!$F$165=0,"0,",ROUND('6-Export'!$F$165,0)&amp;",")</f>
        <v>0,</v>
      </c>
      <c r="B504" s="113" t="s">
        <v>1107</v>
      </c>
      <c r="C504" s="253" t="s">
        <v>182</v>
      </c>
      <c r="D504" s="276"/>
    </row>
    <row r="505" spans="1:4" x14ac:dyDescent="0.2">
      <c r="A505" s="244" t="str">
        <f>IF('6-Export'!$G$165=0,"0,",ROUND('6-Export'!$G$165,0)&amp;",")</f>
        <v>0,</v>
      </c>
      <c r="B505" s="113" t="s">
        <v>1109</v>
      </c>
      <c r="C505" s="253" t="s">
        <v>183</v>
      </c>
      <c r="D505" s="276"/>
    </row>
    <row r="506" spans="1:4" x14ac:dyDescent="0.2">
      <c r="A506" s="244" t="str">
        <f>IF('6-Export'!$E$166=0,"0,",ROUND('6-Export'!$E$166,0)&amp;",")</f>
        <v>0,</v>
      </c>
      <c r="B506" s="113" t="s">
        <v>1105</v>
      </c>
      <c r="C506" s="253" t="s">
        <v>204</v>
      </c>
      <c r="D506" s="276"/>
    </row>
    <row r="507" spans="1:4" x14ac:dyDescent="0.2">
      <c r="A507" s="244" t="str">
        <f>IF('6-Export'!$F$166=0,"0,",ROUND('6-Export'!$F$166,0)&amp;",")</f>
        <v>0,</v>
      </c>
      <c r="B507" s="113" t="s">
        <v>1107</v>
      </c>
      <c r="C507" s="253" t="s">
        <v>205</v>
      </c>
      <c r="D507" s="276"/>
    </row>
    <row r="508" spans="1:4" x14ac:dyDescent="0.2">
      <c r="A508" s="244" t="str">
        <f>IF('6-Export'!$G$166=0,"0,",ROUND('6-Export'!$G$166,0)&amp;",")</f>
        <v>0,</v>
      </c>
      <c r="B508" s="113" t="s">
        <v>1109</v>
      </c>
      <c r="C508" s="253" t="s">
        <v>206</v>
      </c>
      <c r="D508" s="276"/>
    </row>
    <row r="509" spans="1:4" x14ac:dyDescent="0.2">
      <c r="A509" s="210" t="str">
        <f ca="1">IF(ISERR('6-Export'!$D$167),"0,",ROUND('6-Export'!$D$167,0)&amp;",")</f>
        <v>0,</v>
      </c>
      <c r="B509" s="113" t="s">
        <v>912</v>
      </c>
      <c r="C509" s="253" t="s">
        <v>207</v>
      </c>
      <c r="D509" s="276"/>
    </row>
    <row r="510" spans="1:4" x14ac:dyDescent="0.2">
      <c r="A510" s="210" t="str">
        <f ca="1">IF(ISERR('6-Export'!$E$167),"0,",ROUND('6-Export'!$E$167,0)&amp;",")</f>
        <v>0,</v>
      </c>
      <c r="B510" s="113" t="s">
        <v>2033</v>
      </c>
      <c r="C510" s="253" t="s">
        <v>208</v>
      </c>
      <c r="D510" s="276"/>
    </row>
    <row r="511" spans="1:4" x14ac:dyDescent="0.2">
      <c r="A511" s="210" t="str">
        <f ca="1">IF(ISERR('6-Export'!$F$167),"0,",ROUND('6-Export'!$F$167,0)&amp;",")</f>
        <v>0,</v>
      </c>
      <c r="B511" s="113" t="s">
        <v>2035</v>
      </c>
      <c r="C511" s="253" t="s">
        <v>209</v>
      </c>
      <c r="D511" s="276"/>
    </row>
    <row r="512" spans="1:4" x14ac:dyDescent="0.2">
      <c r="A512" s="210" t="str">
        <f ca="1">IF(ISERR('6-Export'!$G$167),"0,",ROUND('6-Export'!$G$167,0)&amp;",")</f>
        <v>0,</v>
      </c>
      <c r="B512" s="113" t="s">
        <v>2037</v>
      </c>
      <c r="C512" s="253" t="s">
        <v>210</v>
      </c>
      <c r="D512" s="276"/>
    </row>
    <row r="513" spans="1:4" x14ac:dyDescent="0.2">
      <c r="A513" s="244" t="str">
        <f>IF('6-Export'!$D$168=0,"0,",ROUND('6-Export'!$D$168,0)&amp;",")</f>
        <v>0,</v>
      </c>
      <c r="B513" s="113" t="s">
        <v>1950</v>
      </c>
      <c r="C513" s="253" t="s">
        <v>211</v>
      </c>
      <c r="D513" s="276"/>
    </row>
    <row r="514" spans="1:4" x14ac:dyDescent="0.2">
      <c r="A514" s="252" t="str">
        <f>"0,"</f>
        <v>0,</v>
      </c>
      <c r="B514" s="113" t="s">
        <v>1952</v>
      </c>
      <c r="C514" s="253" t="s">
        <v>212</v>
      </c>
      <c r="D514" s="276"/>
    </row>
    <row r="515" spans="1:4" x14ac:dyDescent="0.2">
      <c r="A515" s="244" t="str">
        <f>IF('6-Export'!$E$169=0,"0,",ROUND('6-Export'!$E$169,0)&amp;",")</f>
        <v>0,</v>
      </c>
      <c r="B515" s="113" t="s">
        <v>1732</v>
      </c>
      <c r="C515" s="253" t="s">
        <v>213</v>
      </c>
      <c r="D515" s="276"/>
    </row>
    <row r="516" spans="1:4" x14ac:dyDescent="0.2">
      <c r="A516" s="244" t="str">
        <f>IF('6-Export'!$F$169=0,"0,",ROUND('6-Export'!$F$169,0)&amp;",")</f>
        <v>0,</v>
      </c>
      <c r="B516" s="113" t="s">
        <v>1734</v>
      </c>
      <c r="C516" s="253" t="s">
        <v>214</v>
      </c>
      <c r="D516" s="276"/>
    </row>
    <row r="517" spans="1:4" x14ac:dyDescent="0.2">
      <c r="A517" s="244" t="str">
        <f>IF('6-Export'!$G$169=0,"0,",ROUND('6-Export'!$G$169,0)&amp;",")</f>
        <v>0,</v>
      </c>
      <c r="B517" s="113" t="s">
        <v>1736</v>
      </c>
      <c r="C517" s="253" t="s">
        <v>215</v>
      </c>
      <c r="D517" s="276"/>
    </row>
    <row r="518" spans="1:4" x14ac:dyDescent="0.2">
      <c r="A518" s="244" t="str">
        <f>IF('6-Export'!$E$170=0,"0,",ROUND('6-Export'!$E$170,0)&amp;",")</f>
        <v>0,</v>
      </c>
      <c r="B518" s="113" t="s">
        <v>1738</v>
      </c>
      <c r="C518" s="253" t="s">
        <v>1158</v>
      </c>
      <c r="D518" s="276"/>
    </row>
    <row r="519" spans="1:4" x14ac:dyDescent="0.2">
      <c r="A519" s="244" t="str">
        <f>IF('6-Export'!$F$170=0,"0,",ROUND('6-Export'!$F$170,0)&amp;",")</f>
        <v>0,</v>
      </c>
      <c r="B519" s="113" t="s">
        <v>1734</v>
      </c>
      <c r="C519" s="253" t="s">
        <v>1159</v>
      </c>
      <c r="D519" s="276"/>
    </row>
    <row r="520" spans="1:4" x14ac:dyDescent="0.2">
      <c r="A520" s="244" t="str">
        <f>IF('6-Export'!$G$170=0,"0,",ROUND('6-Export'!$G$170,0)&amp;",")</f>
        <v>0,</v>
      </c>
      <c r="B520" s="113" t="s">
        <v>1736</v>
      </c>
      <c r="C520" s="253" t="s">
        <v>1160</v>
      </c>
      <c r="D520" s="276"/>
    </row>
    <row r="521" spans="1:4" x14ac:dyDescent="0.2">
      <c r="A521" s="244" t="str">
        <f>IF('6-Export'!$E$171=0,"0,",ROUND('6-Export'!$E$171,0)&amp;",")</f>
        <v>0,</v>
      </c>
      <c r="B521" s="113" t="s">
        <v>1732</v>
      </c>
      <c r="C521" s="253" t="s">
        <v>1161</v>
      </c>
      <c r="D521" s="276"/>
    </row>
    <row r="522" spans="1:4" x14ac:dyDescent="0.2">
      <c r="A522" s="244" t="str">
        <f>IF('6-Export'!$F$171=0,"0,",ROUND('6-Export'!$F$171,0)&amp;",")</f>
        <v>0,</v>
      </c>
      <c r="B522" s="113" t="s">
        <v>1734</v>
      </c>
      <c r="C522" s="253" t="s">
        <v>977</v>
      </c>
      <c r="D522" s="276"/>
    </row>
    <row r="523" spans="1:4" x14ac:dyDescent="0.2">
      <c r="A523" s="244" t="str">
        <f>IF('6-Export'!$G$171=0,"0,",ROUND('6-Export'!$G$171,0)&amp;",")</f>
        <v>0,</v>
      </c>
      <c r="B523" s="113" t="s">
        <v>1736</v>
      </c>
      <c r="C523" s="253" t="s">
        <v>978</v>
      </c>
      <c r="D523" s="276"/>
    </row>
    <row r="524" spans="1:4" x14ac:dyDescent="0.2">
      <c r="A524" s="244" t="str">
        <f ca="1">IF(ISERROR('6-Export'!$D$172),"0,",IF('6-Export'!$D$172=0,"0,",ROUND('6-Export'!$D$172,3)&amp;","))</f>
        <v>0,</v>
      </c>
      <c r="B524" s="113" t="s">
        <v>1184</v>
      </c>
      <c r="C524" s="253" t="s">
        <v>979</v>
      </c>
      <c r="D524" s="276"/>
    </row>
    <row r="525" spans="1:4" x14ac:dyDescent="0.2">
      <c r="A525" s="244" t="str">
        <f ca="1">IF(ISERROR('6-Export'!$E$172),"0,",IF('6-Export'!$E$172=0,"0,",ROUND('6-Export'!$E$172,3)&amp;","))</f>
        <v>0,</v>
      </c>
      <c r="B525" s="113" t="s">
        <v>1186</v>
      </c>
      <c r="C525" s="253" t="s">
        <v>980</v>
      </c>
      <c r="D525" s="276"/>
    </row>
    <row r="526" spans="1:4" x14ac:dyDescent="0.2">
      <c r="A526" s="244" t="str">
        <f ca="1">IF(ISERROR('6-Export'!$F$172),"0,",IF('6-Export'!$F$172=0,"0,",ROUND('6-Export'!$F$172,3)&amp;","))</f>
        <v>0,</v>
      </c>
      <c r="B526" s="113" t="s">
        <v>1188</v>
      </c>
      <c r="C526" s="253" t="s">
        <v>981</v>
      </c>
      <c r="D526" s="276"/>
    </row>
    <row r="527" spans="1:4" x14ac:dyDescent="0.2">
      <c r="A527" s="244" t="str">
        <f ca="1">IF(ISERROR('6-Export'!$G$172),"0,",IF('6-Export'!$G$172=0,"0,",ROUND('6-Export'!$G$172,3)&amp;","))</f>
        <v>0,</v>
      </c>
      <c r="B527" s="113" t="s">
        <v>610</v>
      </c>
      <c r="C527" s="253" t="s">
        <v>982</v>
      </c>
      <c r="D527" s="276"/>
    </row>
    <row r="528" spans="1:4" x14ac:dyDescent="0.2">
      <c r="A528" s="244" t="str">
        <f ca="1">IF(ISERROR('6-Export'!$D$173),"0,",IF('6-Export'!$D$173=0,"0,",ROUND('6-Export'!$D$173,3)&amp;","))</f>
        <v>0,</v>
      </c>
      <c r="B528" s="113" t="s">
        <v>1125</v>
      </c>
      <c r="C528" s="253" t="s">
        <v>983</v>
      </c>
      <c r="D528" s="276"/>
    </row>
    <row r="529" spans="1:4" x14ac:dyDescent="0.2">
      <c r="A529" s="244" t="str">
        <f ca="1">IF(ISERROR('6-Export'!$E$173),"0,",IF('6-Export'!$E$173=0,"0,",ROUND('6-Export'!$E$173,3)&amp;","))</f>
        <v>0,</v>
      </c>
      <c r="B529" s="113" t="s">
        <v>1252</v>
      </c>
      <c r="C529" s="253" t="s">
        <v>984</v>
      </c>
      <c r="D529" s="276"/>
    </row>
    <row r="530" spans="1:4" x14ac:dyDescent="0.2">
      <c r="A530" s="244" t="str">
        <f ca="1">IF(ISERROR('6-Export'!$F$173),"0,",IF('6-Export'!$F$173=0,"0,",ROUND('6-Export'!$F$173,3)&amp;","))</f>
        <v>0,</v>
      </c>
      <c r="B530" s="113" t="s">
        <v>1254</v>
      </c>
      <c r="C530" s="253" t="s">
        <v>985</v>
      </c>
      <c r="D530" s="276"/>
    </row>
    <row r="531" spans="1:4" x14ac:dyDescent="0.2">
      <c r="A531" s="244" t="str">
        <f ca="1">IF(ISERROR('6-Export'!$G$173),"0",IF('6-Export'!$G$173=0,"0",ROUND('6-Export'!$G$173,3)))</f>
        <v>0</v>
      </c>
      <c r="B531" s="113" t="s">
        <v>1256</v>
      </c>
      <c r="C531" s="253" t="s">
        <v>986</v>
      </c>
      <c r="D531" s="276"/>
    </row>
    <row r="532" spans="1:4" x14ac:dyDescent="0.2">
      <c r="A532" s="113" t="s">
        <v>2088</v>
      </c>
      <c r="B532" s="271"/>
      <c r="C532" s="271"/>
      <c r="D532" s="276"/>
    </row>
    <row r="533" spans="1:4" ht="23" x14ac:dyDescent="0.5">
      <c r="A533" s="245"/>
      <c r="B533" s="246" t="s">
        <v>1424</v>
      </c>
      <c r="C533" s="246"/>
      <c r="D533" s="276"/>
    </row>
    <row r="534" spans="1:4" x14ac:dyDescent="0.2">
      <c r="A534" s="113" t="s">
        <v>153</v>
      </c>
      <c r="B534" s="271"/>
      <c r="C534" s="271"/>
      <c r="D534" s="276"/>
    </row>
    <row r="535" spans="1:4" x14ac:dyDescent="0.2">
      <c r="A535" s="113" t="s">
        <v>2046</v>
      </c>
      <c r="B535" s="271"/>
      <c r="C535" s="271"/>
      <c r="D535" s="276"/>
    </row>
    <row r="536" spans="1:4" x14ac:dyDescent="0.2">
      <c r="A536" s="113" t="str">
        <f>"'"&amp;'6-Export'!$D$1&amp;"',"</f>
        <v>'YOUR STATE',</v>
      </c>
      <c r="B536" s="113" t="s">
        <v>1531</v>
      </c>
      <c r="C536" s="253" t="s">
        <v>1629</v>
      </c>
      <c r="D536" s="276"/>
    </row>
    <row r="537" spans="1:4" x14ac:dyDescent="0.2">
      <c r="A537" s="113" t="str">
        <f>'6-Export'!$D$3&amp;","</f>
        <v xml:space="preserve"> ,</v>
      </c>
      <c r="B537" s="113" t="s">
        <v>965</v>
      </c>
      <c r="C537" s="253" t="s">
        <v>1630</v>
      </c>
      <c r="D537" s="276"/>
    </row>
    <row r="538" spans="1:4" x14ac:dyDescent="0.2">
      <c r="A538" s="113" t="str">
        <f>"'"&amp;MONTH('6-Export'!$D$9)&amp;"/"&amp;DAY('6-Export'!$D$9)&amp;"/"&amp;YEAR('6-Export'!$D$9)&amp;"',"</f>
        <v>'1/0/1900',</v>
      </c>
      <c r="B538" s="113" t="s">
        <v>1154</v>
      </c>
      <c r="C538" s="253" t="s">
        <v>1631</v>
      </c>
      <c r="D538" s="276"/>
    </row>
    <row r="539" spans="1:4" x14ac:dyDescent="0.2">
      <c r="A539" s="244" t="str">
        <f>IF('6-Export'!$D$174=0,"0,",ROUND('6-Export'!$D$174,0)&amp;",")</f>
        <v>0,</v>
      </c>
      <c r="B539" s="113" t="s">
        <v>1633</v>
      </c>
      <c r="C539" s="253" t="s">
        <v>1632</v>
      </c>
      <c r="D539" s="276"/>
    </row>
    <row r="540" spans="1:4" x14ac:dyDescent="0.2">
      <c r="A540" s="244" t="str">
        <f>IF('6-Export'!$E$174=0,"0,",ROUND('6-Export'!$E$174,0)&amp;",")</f>
        <v>0,</v>
      </c>
      <c r="B540" s="113" t="s">
        <v>1635</v>
      </c>
      <c r="C540" s="253" t="s">
        <v>1634</v>
      </c>
      <c r="D540" s="276"/>
    </row>
    <row r="541" spans="1:4" x14ac:dyDescent="0.2">
      <c r="A541" s="244" t="str">
        <f>IF('6-Export'!$F$174=0,"0,",ROUND('6-Export'!$F$174,0)&amp;",")</f>
        <v>0,</v>
      </c>
      <c r="B541" s="113" t="s">
        <v>510</v>
      </c>
      <c r="C541" s="253" t="s">
        <v>509</v>
      </c>
      <c r="D541" s="276"/>
    </row>
    <row r="542" spans="1:4" x14ac:dyDescent="0.2">
      <c r="A542" s="244" t="str">
        <f>IF('6-Export'!$G$174=0,"0,",ROUND('6-Export'!$G$174,0)&amp;",")</f>
        <v>0,</v>
      </c>
      <c r="B542" s="113" t="s">
        <v>512</v>
      </c>
      <c r="C542" s="253" t="s">
        <v>511</v>
      </c>
      <c r="D542" s="276"/>
    </row>
    <row r="543" spans="1:4" x14ac:dyDescent="0.2">
      <c r="A543" s="244" t="e">
        <f>IF('6-Export'!$D$175=0,"0,",ROUND('6-Export'!$D$175,0)&amp;",")</f>
        <v>#REF!</v>
      </c>
      <c r="B543" s="113" t="s">
        <v>514</v>
      </c>
      <c r="C543" s="253" t="s">
        <v>513</v>
      </c>
      <c r="D543" s="276"/>
    </row>
    <row r="544" spans="1:4" x14ac:dyDescent="0.2">
      <c r="A544" s="244" t="e">
        <f>IF('6-Export'!$E$175=0,"0,",ROUND('6-Export'!$E$175,0)&amp;",")</f>
        <v>#REF!</v>
      </c>
      <c r="B544" s="113" t="s">
        <v>516</v>
      </c>
      <c r="C544" s="253" t="s">
        <v>515</v>
      </c>
      <c r="D544" s="276"/>
    </row>
    <row r="545" spans="1:4" x14ac:dyDescent="0.2">
      <c r="A545" s="244" t="e">
        <f>IF('6-Export'!$F$175=0,"0,",ROUND('6-Export'!$F$175,0)&amp;",")</f>
        <v>#REF!</v>
      </c>
      <c r="B545" s="113" t="s">
        <v>518</v>
      </c>
      <c r="C545" s="253" t="s">
        <v>517</v>
      </c>
      <c r="D545" s="276"/>
    </row>
    <row r="546" spans="1:4" x14ac:dyDescent="0.2">
      <c r="A546" s="244" t="e">
        <f>IF('6-Export'!$G$175=0,"0,",ROUND('6-Export'!$G$175,0)&amp;",")</f>
        <v>#REF!</v>
      </c>
      <c r="B546" s="113" t="s">
        <v>1751</v>
      </c>
      <c r="C546" s="253" t="s">
        <v>1750</v>
      </c>
      <c r="D546" s="276"/>
    </row>
    <row r="547" spans="1:4" x14ac:dyDescent="0.2">
      <c r="A547" s="244" t="e">
        <f>IF('6-Export'!$D$176=0,"0,",ROUND('6-Export'!$D$176,0)&amp;",")</f>
        <v>#REF!</v>
      </c>
      <c r="B547" s="113" t="s">
        <v>1753</v>
      </c>
      <c r="C547" s="253" t="s">
        <v>1752</v>
      </c>
      <c r="D547" s="276"/>
    </row>
    <row r="548" spans="1:4" x14ac:dyDescent="0.2">
      <c r="A548" s="244" t="e">
        <f>IF('6-Export'!$E$176=0,"0,",ROUND('6-Export'!$E$176,0)&amp;",")</f>
        <v>#REF!</v>
      </c>
      <c r="B548" s="113" t="s">
        <v>1755</v>
      </c>
      <c r="C548" s="253" t="s">
        <v>1754</v>
      </c>
      <c r="D548" s="276"/>
    </row>
    <row r="549" spans="1:4" x14ac:dyDescent="0.2">
      <c r="A549" s="244" t="e">
        <f>IF('6-Export'!$F$176=0,"0,",ROUND('6-Export'!$F$176,0)&amp;",")</f>
        <v>#REF!</v>
      </c>
      <c r="B549" s="113" t="s">
        <v>1757</v>
      </c>
      <c r="C549" s="253" t="s">
        <v>1756</v>
      </c>
      <c r="D549" s="276"/>
    </row>
    <row r="550" spans="1:4" x14ac:dyDescent="0.2">
      <c r="A550" s="244" t="e">
        <f>IF('6-Export'!$G$176=0,"0,",ROUND('6-Export'!$G$176,0)&amp;",")</f>
        <v>#REF!</v>
      </c>
      <c r="B550" s="113" t="s">
        <v>1759</v>
      </c>
      <c r="C550" s="253" t="s">
        <v>1758</v>
      </c>
      <c r="D550" s="276"/>
    </row>
    <row r="551" spans="1:4" x14ac:dyDescent="0.2">
      <c r="A551" s="244" t="e">
        <f>IF('6-Export'!$D$177=0,"0,",ROUND('6-Export'!$D$177,0)&amp;",")</f>
        <v>#REF!</v>
      </c>
      <c r="B551" s="113" t="s">
        <v>1761</v>
      </c>
      <c r="C551" s="253" t="s">
        <v>1760</v>
      </c>
      <c r="D551" s="276"/>
    </row>
    <row r="552" spans="1:4" x14ac:dyDescent="0.2">
      <c r="A552" s="244" t="e">
        <f>IF('6-Export'!$E$177=0,"0,",ROUND('6-Export'!$E$177,0)&amp;",")</f>
        <v>#REF!</v>
      </c>
      <c r="B552" s="113" t="s">
        <v>1763</v>
      </c>
      <c r="C552" s="253" t="s">
        <v>1762</v>
      </c>
      <c r="D552" s="276"/>
    </row>
    <row r="553" spans="1:4" x14ac:dyDescent="0.2">
      <c r="A553" s="244" t="e">
        <f>IF('6-Export'!$F$177=0,"0,",ROUND('6-Export'!$F$177,0)&amp;",")</f>
        <v>#REF!</v>
      </c>
      <c r="B553" s="113" t="s">
        <v>1765</v>
      </c>
      <c r="C553" s="253" t="s">
        <v>1764</v>
      </c>
      <c r="D553" s="276"/>
    </row>
    <row r="554" spans="1:4" x14ac:dyDescent="0.2">
      <c r="A554" s="244" t="e">
        <f>IF('6-Export'!$G$177=0,"0,",ROUND('6-Export'!$G$177,0)&amp;",")</f>
        <v>#REF!</v>
      </c>
      <c r="B554" s="113" t="s">
        <v>543</v>
      </c>
      <c r="C554" s="253" t="s">
        <v>1766</v>
      </c>
      <c r="D554" s="276"/>
    </row>
    <row r="555" spans="1:4" x14ac:dyDescent="0.2">
      <c r="A555" s="244" t="str">
        <f>IF('6-Export'!$D$178=0,"0,",ROUND('6-Export'!$D$178,0)&amp;",")</f>
        <v>0,</v>
      </c>
      <c r="B555" s="113" t="s">
        <v>545</v>
      </c>
      <c r="C555" s="253" t="s">
        <v>544</v>
      </c>
      <c r="D555" s="276"/>
    </row>
    <row r="556" spans="1:4" x14ac:dyDescent="0.2">
      <c r="A556" s="244" t="str">
        <f>IF('6-Export'!$E$178=0,"0,",ROUND('6-Export'!$E$178,0)&amp;",")</f>
        <v>0,</v>
      </c>
      <c r="B556" s="113" t="s">
        <v>547</v>
      </c>
      <c r="C556" s="253" t="s">
        <v>546</v>
      </c>
      <c r="D556" s="276"/>
    </row>
    <row r="557" spans="1:4" x14ac:dyDescent="0.2">
      <c r="A557" s="244" t="str">
        <f>IF('6-Export'!$F$178=0,"0,",ROUND('6-Export'!$F$178,0)&amp;",")</f>
        <v>0,</v>
      </c>
      <c r="B557" s="113" t="s">
        <v>915</v>
      </c>
      <c r="C557" s="253" t="s">
        <v>914</v>
      </c>
      <c r="D557" s="276"/>
    </row>
    <row r="558" spans="1:4" x14ac:dyDescent="0.2">
      <c r="A558" s="244" t="str">
        <f>IF('6-Export'!$G$178=0,"0,",ROUND('6-Export'!$G$178,0)&amp;",")</f>
        <v>0,</v>
      </c>
      <c r="B558" s="113" t="s">
        <v>917</v>
      </c>
      <c r="C558" s="253" t="s">
        <v>916</v>
      </c>
      <c r="D558" s="276"/>
    </row>
    <row r="559" spans="1:4" x14ac:dyDescent="0.2">
      <c r="A559" s="244" t="e">
        <f>IF('6-Export'!$D$179=0,"0,",ROUND('6-Export'!$D$179,0)&amp;",")</f>
        <v>#REF!</v>
      </c>
      <c r="B559" s="113" t="s">
        <v>989</v>
      </c>
      <c r="C559" s="253" t="s">
        <v>988</v>
      </c>
      <c r="D559" s="276"/>
    </row>
    <row r="560" spans="1:4" x14ac:dyDescent="0.2">
      <c r="A560" s="244" t="e">
        <f>IF('6-Export'!$E$179=0,"0,",ROUND('6-Export'!$E$179,0)&amp;",")</f>
        <v>#REF!</v>
      </c>
      <c r="B560" s="113" t="s">
        <v>991</v>
      </c>
      <c r="C560" s="253" t="s">
        <v>990</v>
      </c>
      <c r="D560" s="276"/>
    </row>
    <row r="561" spans="1:4" x14ac:dyDescent="0.2">
      <c r="A561" s="244" t="e">
        <f>IF('6-Export'!$F$179=0,"0,",ROUND('6-Export'!$F$179,0)&amp;",")</f>
        <v>#REF!</v>
      </c>
      <c r="B561" s="113" t="s">
        <v>993</v>
      </c>
      <c r="C561" s="253" t="s">
        <v>992</v>
      </c>
      <c r="D561" s="276"/>
    </row>
    <row r="562" spans="1:4" x14ac:dyDescent="0.2">
      <c r="A562" s="244" t="e">
        <f>IF('6-Export'!$G$179=0,"0,",ROUND('6-Export'!$G$179,0)&amp;",")</f>
        <v>#REF!</v>
      </c>
      <c r="B562" s="113" t="s">
        <v>995</v>
      </c>
      <c r="C562" s="253" t="s">
        <v>994</v>
      </c>
      <c r="D562" s="276"/>
    </row>
    <row r="563" spans="1:4" x14ac:dyDescent="0.2">
      <c r="A563" s="244" t="str">
        <f>IF('6-Export'!$D$180=0,"0,",ROUND('6-Export'!$D$180,0)&amp;",")</f>
        <v>0,</v>
      </c>
      <c r="B563" s="113" t="s">
        <v>997</v>
      </c>
      <c r="C563" s="253" t="s">
        <v>996</v>
      </c>
      <c r="D563" s="276"/>
    </row>
    <row r="564" spans="1:4" x14ac:dyDescent="0.2">
      <c r="A564" s="244" t="str">
        <f>IF('6-Export'!$E$180=0,"0,",ROUND('6-Export'!$E$180,0)&amp;",")</f>
        <v>0,</v>
      </c>
      <c r="B564" s="113" t="s">
        <v>999</v>
      </c>
      <c r="C564" s="253" t="s">
        <v>998</v>
      </c>
      <c r="D564" s="276"/>
    </row>
    <row r="565" spans="1:4" x14ac:dyDescent="0.2">
      <c r="A565" s="244" t="str">
        <f>IF('6-Export'!$F$180=0,"0,",ROUND('6-Export'!$F$180,0)&amp;",")</f>
        <v>0,</v>
      </c>
      <c r="B565" s="113" t="s">
        <v>1001</v>
      </c>
      <c r="C565" s="253" t="s">
        <v>1000</v>
      </c>
      <c r="D565" s="276"/>
    </row>
    <row r="566" spans="1:4" x14ac:dyDescent="0.2">
      <c r="A566" s="244" t="str">
        <f>IF('6-Export'!$G$180=0,"0,",ROUND('6-Export'!$G$180,0)&amp;",")</f>
        <v>0,</v>
      </c>
      <c r="B566" s="113" t="s">
        <v>1003</v>
      </c>
      <c r="C566" s="253" t="s">
        <v>1002</v>
      </c>
      <c r="D566" s="276"/>
    </row>
    <row r="567" spans="1:4" x14ac:dyDescent="0.2">
      <c r="A567" s="244" t="str">
        <f>IF('6-Export'!$D$181=0,"0,",ROUND('6-Export'!$D$181,0)&amp;",")</f>
        <v>0,</v>
      </c>
      <c r="B567" s="113" t="s">
        <v>1005</v>
      </c>
      <c r="C567" s="253" t="s">
        <v>1004</v>
      </c>
      <c r="D567" s="276"/>
    </row>
    <row r="568" spans="1:4" x14ac:dyDescent="0.2">
      <c r="A568" s="244" t="str">
        <f>IF('6-Export'!$E$181=0,"0,",ROUND('6-Export'!$E$181,0)&amp;",")</f>
        <v>0,</v>
      </c>
      <c r="B568" s="113" t="s">
        <v>1007</v>
      </c>
      <c r="C568" s="253" t="s">
        <v>1006</v>
      </c>
      <c r="D568" s="276"/>
    </row>
    <row r="569" spans="1:4" x14ac:dyDescent="0.2">
      <c r="A569" s="244" t="str">
        <f>IF('6-Export'!$F$181=0,"0,",ROUND('6-Export'!$F$181,0)&amp;",")</f>
        <v>0,</v>
      </c>
      <c r="B569" s="113" t="s">
        <v>1009</v>
      </c>
      <c r="C569" s="253" t="s">
        <v>1008</v>
      </c>
      <c r="D569" s="276"/>
    </row>
    <row r="570" spans="1:4" x14ac:dyDescent="0.2">
      <c r="A570" s="244" t="str">
        <f>IF('6-Export'!$G$181=0,"0,",ROUND('6-Export'!$G$181,0)&amp;",")</f>
        <v>0,</v>
      </c>
      <c r="B570" s="113" t="s">
        <v>1011</v>
      </c>
      <c r="C570" s="253" t="s">
        <v>1010</v>
      </c>
      <c r="D570" s="276"/>
    </row>
    <row r="571" spans="1:4" x14ac:dyDescent="0.2">
      <c r="A571" s="244" t="e">
        <f>IF('6-Export'!$D$182=0,"0,",ROUND('6-Export'!$D$182,0)&amp;",")</f>
        <v>#REF!</v>
      </c>
      <c r="B571" s="113" t="s">
        <v>1013</v>
      </c>
      <c r="C571" s="253" t="s">
        <v>1012</v>
      </c>
      <c r="D571" s="276"/>
    </row>
    <row r="572" spans="1:4" x14ac:dyDescent="0.2">
      <c r="A572" s="244" t="e">
        <f>IF('6-Export'!$E$182=0,"0,",ROUND('6-Export'!$E$182,0)&amp;",")</f>
        <v>#REF!</v>
      </c>
      <c r="B572" s="113" t="s">
        <v>1911</v>
      </c>
      <c r="C572" s="253" t="s">
        <v>1014</v>
      </c>
      <c r="D572" s="276"/>
    </row>
    <row r="573" spans="1:4" x14ac:dyDescent="0.2">
      <c r="A573" s="244" t="e">
        <f>IF('6-Export'!$F$182=0,"0,",ROUND('6-Export'!$F$182,0)&amp;",")</f>
        <v>#REF!</v>
      </c>
      <c r="B573" s="113" t="s">
        <v>1913</v>
      </c>
      <c r="C573" s="253" t="s">
        <v>1912</v>
      </c>
      <c r="D573" s="276"/>
    </row>
    <row r="574" spans="1:4" x14ac:dyDescent="0.2">
      <c r="A574" s="244" t="e">
        <f>IF('6-Export'!$G$182=0,"0,",ROUND('6-Export'!$G$182,0)&amp;",")</f>
        <v>#REF!</v>
      </c>
      <c r="B574" s="113" t="s">
        <v>2047</v>
      </c>
      <c r="C574" s="253" t="s">
        <v>1914</v>
      </c>
      <c r="D574" s="276"/>
    </row>
    <row r="575" spans="1:4" x14ac:dyDescent="0.2">
      <c r="A575" s="244" t="e">
        <f>IF('6-Export'!$D$183=0,"0,",ROUND('6-Export'!$D$183,0)&amp;",")</f>
        <v>#REF!</v>
      </c>
      <c r="B575" s="113" t="s">
        <v>1916</v>
      </c>
      <c r="C575" s="253" t="s">
        <v>1915</v>
      </c>
      <c r="D575" s="276"/>
    </row>
    <row r="576" spans="1:4" x14ac:dyDescent="0.2">
      <c r="A576" s="244" t="e">
        <f>IF('6-Export'!$E$183=0,"0,",ROUND('6-Export'!$E$183,0)&amp;",")</f>
        <v>#REF!</v>
      </c>
      <c r="B576" s="113" t="s">
        <v>1918</v>
      </c>
      <c r="C576" s="253" t="s">
        <v>1917</v>
      </c>
      <c r="D576" s="276"/>
    </row>
    <row r="577" spans="1:4" x14ac:dyDescent="0.2">
      <c r="A577" s="244" t="e">
        <f>IF('6-Export'!$F$183=0,"0,",ROUND('6-Export'!$F$183,0)&amp;",")</f>
        <v>#REF!</v>
      </c>
      <c r="B577" s="113" t="s">
        <v>1920</v>
      </c>
      <c r="C577" s="253" t="s">
        <v>1919</v>
      </c>
      <c r="D577" s="276"/>
    </row>
    <row r="578" spans="1:4" x14ac:dyDescent="0.2">
      <c r="A578" s="244" t="e">
        <f>IF('6-Export'!$G$183=0,"0,",ROUND('6-Export'!$G$183,0)&amp;",")</f>
        <v>#REF!</v>
      </c>
      <c r="B578" s="113" t="s">
        <v>1575</v>
      </c>
      <c r="C578" s="253" t="s">
        <v>1574</v>
      </c>
      <c r="D578" s="276"/>
    </row>
    <row r="579" spans="1:4" x14ac:dyDescent="0.2">
      <c r="A579" s="244" t="str">
        <f>IF('6-Export'!$D$184=0,"0,",ROUND('6-Export'!$D$184,0)&amp;",")</f>
        <v>0,</v>
      </c>
      <c r="B579" s="258" t="s">
        <v>929</v>
      </c>
      <c r="C579" s="274" t="s">
        <v>155</v>
      </c>
      <c r="D579" s="276"/>
    </row>
    <row r="580" spans="1:4" x14ac:dyDescent="0.2">
      <c r="A580" s="244" t="str">
        <f>IF('6-Export'!$E$184=0,"0,",ROUND('6-Export'!$E$184,0)&amp;",")</f>
        <v>0,</v>
      </c>
      <c r="B580" s="258" t="s">
        <v>930</v>
      </c>
      <c r="C580" s="274" t="s">
        <v>156</v>
      </c>
      <c r="D580" s="276"/>
    </row>
    <row r="581" spans="1:4" x14ac:dyDescent="0.2">
      <c r="A581" s="244" t="str">
        <f>IF('6-Export'!$F$184=0,"0,",ROUND('6-Export'!$F$184,0)&amp;",")</f>
        <v>0,</v>
      </c>
      <c r="B581" s="258" t="s">
        <v>931</v>
      </c>
      <c r="C581" s="274" t="s">
        <v>927</v>
      </c>
      <c r="D581" s="276"/>
    </row>
    <row r="582" spans="1:4" x14ac:dyDescent="0.2">
      <c r="A582" s="244" t="e">
        <f>IF('6-Export'!$G$184=0,"0,",ROUND('6-Export'!$G$184,0)&amp;",")</f>
        <v>#REF!</v>
      </c>
      <c r="B582" s="258" t="s">
        <v>932</v>
      </c>
      <c r="C582" s="274" t="s">
        <v>928</v>
      </c>
      <c r="D582" s="276"/>
    </row>
    <row r="583" spans="1:4" x14ac:dyDescent="0.2">
      <c r="A583" s="260" t="str">
        <f>"0,"</f>
        <v>0,</v>
      </c>
      <c r="B583" s="113" t="s">
        <v>1577</v>
      </c>
      <c r="C583" s="253" t="s">
        <v>1576</v>
      </c>
      <c r="D583" s="276"/>
    </row>
    <row r="584" spans="1:4" x14ac:dyDescent="0.2">
      <c r="A584" s="260" t="str">
        <f t="shared" ref="A584:A608" si="0">"0,"</f>
        <v>0,</v>
      </c>
      <c r="B584" s="113" t="s">
        <v>1579</v>
      </c>
      <c r="C584" s="253" t="s">
        <v>1578</v>
      </c>
      <c r="D584" s="276"/>
    </row>
    <row r="585" spans="1:4" x14ac:dyDescent="0.2">
      <c r="A585" s="260" t="str">
        <f t="shared" si="0"/>
        <v>0,</v>
      </c>
      <c r="B585" s="113" t="s">
        <v>1840</v>
      </c>
      <c r="C585" s="253" t="s">
        <v>1580</v>
      </c>
      <c r="D585" s="276"/>
    </row>
    <row r="586" spans="1:4" x14ac:dyDescent="0.2">
      <c r="A586" s="260" t="str">
        <f t="shared" si="0"/>
        <v>0,</v>
      </c>
      <c r="B586" s="113" t="s">
        <v>1842</v>
      </c>
      <c r="C586" s="253" t="s">
        <v>1841</v>
      </c>
      <c r="D586" s="276"/>
    </row>
    <row r="587" spans="1:4" x14ac:dyDescent="0.2">
      <c r="A587" s="260" t="str">
        <f t="shared" si="0"/>
        <v>0,</v>
      </c>
      <c r="B587" s="113" t="s">
        <v>1844</v>
      </c>
      <c r="C587" s="253" t="s">
        <v>1843</v>
      </c>
      <c r="D587" s="276"/>
    </row>
    <row r="588" spans="1:4" x14ac:dyDescent="0.2">
      <c r="A588" s="260" t="str">
        <f t="shared" si="0"/>
        <v>0,</v>
      </c>
      <c r="B588" s="113" t="s">
        <v>1846</v>
      </c>
      <c r="C588" s="253" t="s">
        <v>1845</v>
      </c>
      <c r="D588" s="276"/>
    </row>
    <row r="589" spans="1:4" x14ac:dyDescent="0.2">
      <c r="A589" s="260" t="str">
        <f t="shared" si="0"/>
        <v>0,</v>
      </c>
      <c r="B589" s="113" t="s">
        <v>1848</v>
      </c>
      <c r="C589" s="253" t="s">
        <v>1847</v>
      </c>
      <c r="D589" s="276"/>
    </row>
    <row r="590" spans="1:4" x14ac:dyDescent="0.2">
      <c r="A590" s="260" t="str">
        <f t="shared" si="0"/>
        <v>0,</v>
      </c>
      <c r="B590" s="113" t="s">
        <v>1850</v>
      </c>
      <c r="C590" s="253" t="s">
        <v>1849</v>
      </c>
      <c r="D590" s="276"/>
    </row>
    <row r="591" spans="1:4" x14ac:dyDescent="0.2">
      <c r="A591" s="260" t="str">
        <f t="shared" si="0"/>
        <v>0,</v>
      </c>
      <c r="B591" s="113" t="s">
        <v>1852</v>
      </c>
      <c r="C591" s="253" t="s">
        <v>1851</v>
      </c>
      <c r="D591" s="276"/>
    </row>
    <row r="592" spans="1:4" x14ac:dyDescent="0.2">
      <c r="A592" s="260" t="str">
        <f t="shared" si="0"/>
        <v>0,</v>
      </c>
      <c r="B592" s="113" t="s">
        <v>1792</v>
      </c>
      <c r="C592" s="253" t="s">
        <v>1853</v>
      </c>
      <c r="D592" s="276"/>
    </row>
    <row r="593" spans="1:4" x14ac:dyDescent="0.2">
      <c r="A593" s="260" t="str">
        <f t="shared" si="0"/>
        <v>0,</v>
      </c>
      <c r="B593" s="113" t="s">
        <v>1624</v>
      </c>
      <c r="C593" s="253" t="s">
        <v>1623</v>
      </c>
      <c r="D593" s="276"/>
    </row>
    <row r="594" spans="1:4" x14ac:dyDescent="0.2">
      <c r="A594" s="260" t="str">
        <f t="shared" si="0"/>
        <v>0,</v>
      </c>
      <c r="B594" s="113" t="s">
        <v>1626</v>
      </c>
      <c r="C594" s="253" t="s">
        <v>1625</v>
      </c>
      <c r="D594" s="276"/>
    </row>
    <row r="595" spans="1:4" x14ac:dyDescent="0.2">
      <c r="A595" s="260" t="str">
        <f t="shared" si="0"/>
        <v>0,</v>
      </c>
      <c r="B595" s="113" t="s">
        <v>1628</v>
      </c>
      <c r="C595" s="253" t="s">
        <v>1627</v>
      </c>
      <c r="D595" s="276"/>
    </row>
    <row r="596" spans="1:4" x14ac:dyDescent="0.2">
      <c r="A596" s="260" t="str">
        <f t="shared" si="0"/>
        <v>0,</v>
      </c>
      <c r="B596" s="113" t="s">
        <v>1686</v>
      </c>
      <c r="C596" s="253" t="s">
        <v>1685</v>
      </c>
      <c r="D596" s="276"/>
    </row>
    <row r="597" spans="1:4" x14ac:dyDescent="0.2">
      <c r="A597" s="260" t="str">
        <f t="shared" si="0"/>
        <v>0,</v>
      </c>
      <c r="B597" s="113" t="s">
        <v>1086</v>
      </c>
      <c r="C597" s="253" t="s">
        <v>1687</v>
      </c>
      <c r="D597" s="276"/>
    </row>
    <row r="598" spans="1:4" x14ac:dyDescent="0.2">
      <c r="A598" s="260" t="str">
        <f t="shared" si="0"/>
        <v>0,</v>
      </c>
      <c r="B598" s="113" t="s">
        <v>1088</v>
      </c>
      <c r="C598" s="253" t="s">
        <v>1087</v>
      </c>
      <c r="D598" s="276"/>
    </row>
    <row r="599" spans="1:4" x14ac:dyDescent="0.2">
      <c r="A599" s="260" t="str">
        <f t="shared" si="0"/>
        <v>0,</v>
      </c>
      <c r="B599" s="113" t="s">
        <v>1239</v>
      </c>
      <c r="C599" s="253" t="s">
        <v>1089</v>
      </c>
      <c r="D599" s="276"/>
    </row>
    <row r="600" spans="1:4" x14ac:dyDescent="0.2">
      <c r="A600" s="260" t="str">
        <f t="shared" si="0"/>
        <v>0,</v>
      </c>
      <c r="B600" s="113" t="s">
        <v>1241</v>
      </c>
      <c r="C600" s="253" t="s">
        <v>1240</v>
      </c>
      <c r="D600" s="276"/>
    </row>
    <row r="601" spans="1:4" x14ac:dyDescent="0.2">
      <c r="A601" s="260" t="str">
        <f t="shared" si="0"/>
        <v>0,</v>
      </c>
      <c r="B601" s="113" t="s">
        <v>1243</v>
      </c>
      <c r="C601" s="253" t="s">
        <v>1242</v>
      </c>
      <c r="D601" s="276"/>
    </row>
    <row r="602" spans="1:4" x14ac:dyDescent="0.2">
      <c r="A602" s="260" t="str">
        <f t="shared" si="0"/>
        <v>0,</v>
      </c>
      <c r="B602" s="113" t="s">
        <v>1779</v>
      </c>
      <c r="C602" s="253" t="s">
        <v>1244</v>
      </c>
      <c r="D602" s="276"/>
    </row>
    <row r="603" spans="1:4" x14ac:dyDescent="0.2">
      <c r="A603" s="260" t="str">
        <f t="shared" si="0"/>
        <v>0,</v>
      </c>
      <c r="B603" s="259" t="s">
        <v>939</v>
      </c>
      <c r="C603" s="274" t="s">
        <v>933</v>
      </c>
      <c r="D603" s="276"/>
    </row>
    <row r="604" spans="1:4" x14ac:dyDescent="0.2">
      <c r="A604" s="260" t="str">
        <f t="shared" si="0"/>
        <v>0,</v>
      </c>
      <c r="B604" s="259" t="s">
        <v>940</v>
      </c>
      <c r="C604" s="274" t="s">
        <v>934</v>
      </c>
      <c r="D604" s="276"/>
    </row>
    <row r="605" spans="1:4" x14ac:dyDescent="0.2">
      <c r="A605" s="260" t="str">
        <f t="shared" si="0"/>
        <v>0,</v>
      </c>
      <c r="B605" s="259" t="s">
        <v>941</v>
      </c>
      <c r="C605" s="274" t="s">
        <v>935</v>
      </c>
      <c r="D605" s="276"/>
    </row>
    <row r="606" spans="1:4" x14ac:dyDescent="0.2">
      <c r="A606" s="260" t="str">
        <f t="shared" si="0"/>
        <v>0,</v>
      </c>
      <c r="B606" s="259" t="s">
        <v>942</v>
      </c>
      <c r="C606" s="274" t="s">
        <v>936</v>
      </c>
      <c r="D606" s="276"/>
    </row>
    <row r="607" spans="1:4" x14ac:dyDescent="0.2">
      <c r="A607" s="260" t="str">
        <f t="shared" si="0"/>
        <v>0,</v>
      </c>
      <c r="B607" s="259" t="s">
        <v>943</v>
      </c>
      <c r="C607" s="274" t="s">
        <v>937</v>
      </c>
      <c r="D607" s="276"/>
    </row>
    <row r="608" spans="1:4" x14ac:dyDescent="0.2">
      <c r="A608" s="260" t="str">
        <f t="shared" si="0"/>
        <v>0,</v>
      </c>
      <c r="B608" s="259" t="s">
        <v>89</v>
      </c>
      <c r="C608" s="274" t="s">
        <v>938</v>
      </c>
      <c r="D608" s="276"/>
    </row>
    <row r="609" spans="1:4" x14ac:dyDescent="0.2">
      <c r="A609" s="244" t="str">
        <f>IF('6-Export'!$D$185=0,"0,",ROUND('6-Export'!$D$185,0)&amp;",")</f>
        <v>0,</v>
      </c>
      <c r="B609" s="113" t="s">
        <v>1781</v>
      </c>
      <c r="C609" s="253" t="s">
        <v>1780</v>
      </c>
      <c r="D609" s="276"/>
    </row>
    <row r="610" spans="1:4" x14ac:dyDescent="0.2">
      <c r="A610" s="244" t="str">
        <f>IF('6-Export'!$E$185=0,"0,",ROUND('6-Export'!$E$185,0)&amp;",")</f>
        <v>0,</v>
      </c>
      <c r="B610" s="113" t="s">
        <v>1783</v>
      </c>
      <c r="C610" s="253" t="s">
        <v>1782</v>
      </c>
      <c r="D610" s="276"/>
    </row>
    <row r="611" spans="1:4" x14ac:dyDescent="0.2">
      <c r="A611" s="244" t="str">
        <f>IF('6-Export'!$F$185=0,"0.00,",ROUND('6-Export'!$F$185,2)&amp;",")</f>
        <v>0.00,</v>
      </c>
      <c r="B611" s="113" t="s">
        <v>1785</v>
      </c>
      <c r="C611" s="253" t="s">
        <v>1784</v>
      </c>
      <c r="D611" s="276"/>
    </row>
    <row r="612" spans="1:4" x14ac:dyDescent="0.2">
      <c r="A612" s="244" t="str">
        <f>IF('6-Export'!$D$186=0,"0,",ROUND('6-Export'!$D$186,0)&amp;",")</f>
        <v>0,</v>
      </c>
      <c r="B612" s="113" t="s">
        <v>1787</v>
      </c>
      <c r="C612" s="253" t="s">
        <v>1786</v>
      </c>
      <c r="D612" s="276"/>
    </row>
    <row r="613" spans="1:4" x14ac:dyDescent="0.2">
      <c r="A613" s="244" t="str">
        <f>IF('6-Export'!$E$186=0,"0,",ROUND('6-Export'!$E$186,0)&amp;",")</f>
        <v>0,</v>
      </c>
      <c r="B613" s="113" t="s">
        <v>1789</v>
      </c>
      <c r="C613" s="253" t="s">
        <v>1788</v>
      </c>
      <c r="D613" s="276"/>
    </row>
    <row r="614" spans="1:4" x14ac:dyDescent="0.2">
      <c r="A614" s="244" t="str">
        <f>IF('6-Export'!$F$186=0,"0",ROUND('6-Export'!$F$186,0))</f>
        <v>0</v>
      </c>
      <c r="B614" s="113" t="s">
        <v>1791</v>
      </c>
      <c r="C614" s="253" t="s">
        <v>1790</v>
      </c>
      <c r="D614" s="276"/>
    </row>
    <row r="615" spans="1:4" x14ac:dyDescent="0.2">
      <c r="A615" s="113" t="s">
        <v>2088</v>
      </c>
      <c r="B615" s="271"/>
      <c r="C615" s="271"/>
      <c r="D615" s="276"/>
    </row>
    <row r="616" spans="1:4" ht="23" x14ac:dyDescent="0.5">
      <c r="A616" s="245"/>
      <c r="B616" s="246" t="s">
        <v>1425</v>
      </c>
      <c r="C616" s="246"/>
      <c r="D616" s="276"/>
    </row>
    <row r="617" spans="1:4" x14ac:dyDescent="0.2">
      <c r="A617" s="113" t="s">
        <v>154</v>
      </c>
      <c r="B617" s="271"/>
      <c r="C617" s="271"/>
      <c r="D617" s="276"/>
    </row>
    <row r="618" spans="1:4" x14ac:dyDescent="0.2">
      <c r="A618" s="113" t="s">
        <v>2046</v>
      </c>
      <c r="B618" s="271"/>
      <c r="C618" s="271"/>
      <c r="D618" s="276"/>
    </row>
    <row r="619" spans="1:4" x14ac:dyDescent="0.2">
      <c r="A619" s="113" t="str">
        <f>"'"&amp;'6-Export'!$D$1&amp;"',"</f>
        <v>'YOUR STATE',</v>
      </c>
      <c r="B619" s="255" t="s">
        <v>1531</v>
      </c>
      <c r="C619" s="253" t="s">
        <v>1603</v>
      </c>
      <c r="D619" s="276"/>
    </row>
    <row r="620" spans="1:4" x14ac:dyDescent="0.2">
      <c r="A620" s="113" t="str">
        <f>'6-Export'!$D$3&amp;","</f>
        <v xml:space="preserve"> ,</v>
      </c>
      <c r="B620" s="255" t="s">
        <v>965</v>
      </c>
      <c r="C620" s="253" t="s">
        <v>1604</v>
      </c>
      <c r="D620" s="276"/>
    </row>
    <row r="621" spans="1:4" x14ac:dyDescent="0.2">
      <c r="A621" s="113" t="str">
        <f>"'"&amp;MONTH('6-Export'!$D$9)&amp;"/"&amp;DAY('6-Export'!$D$9)&amp;"/"&amp;YEAR('6-Export'!$D$9)&amp;"',"</f>
        <v>'1/0/1900',</v>
      </c>
      <c r="B621" s="255" t="s">
        <v>1154</v>
      </c>
      <c r="C621" s="253" t="s">
        <v>1605</v>
      </c>
      <c r="D621" s="276"/>
    </row>
    <row r="622" spans="1:4" x14ac:dyDescent="0.2">
      <c r="A622" s="261" t="str">
        <f t="shared" ref="A622:A660" si="1">"0,"</f>
        <v>0,</v>
      </c>
      <c r="B622" s="113" t="s">
        <v>1607</v>
      </c>
      <c r="C622" s="253" t="s">
        <v>1606</v>
      </c>
      <c r="D622" s="276"/>
    </row>
    <row r="623" spans="1:4" x14ac:dyDescent="0.2">
      <c r="A623" s="261" t="str">
        <f t="shared" si="1"/>
        <v>0,</v>
      </c>
      <c r="B623" s="113" t="s">
        <v>1607</v>
      </c>
      <c r="C623" s="253" t="s">
        <v>1608</v>
      </c>
      <c r="D623" s="276"/>
    </row>
    <row r="624" spans="1:4" x14ac:dyDescent="0.2">
      <c r="A624" s="261" t="str">
        <f t="shared" si="1"/>
        <v>0,</v>
      </c>
      <c r="B624" s="113" t="s">
        <v>1607</v>
      </c>
      <c r="C624" s="253" t="s">
        <v>1609</v>
      </c>
      <c r="D624" s="276"/>
    </row>
    <row r="625" spans="1:4" x14ac:dyDescent="0.2">
      <c r="A625" s="261" t="str">
        <f t="shared" si="1"/>
        <v>0,</v>
      </c>
      <c r="B625" s="113" t="s">
        <v>1611</v>
      </c>
      <c r="C625" s="253" t="s">
        <v>1610</v>
      </c>
      <c r="D625" s="276"/>
    </row>
    <row r="626" spans="1:4" x14ac:dyDescent="0.2">
      <c r="A626" s="261" t="str">
        <f t="shared" si="1"/>
        <v>0,</v>
      </c>
      <c r="B626" s="113" t="s">
        <v>1613</v>
      </c>
      <c r="C626" s="253" t="s">
        <v>1612</v>
      </c>
      <c r="D626" s="276"/>
    </row>
    <row r="627" spans="1:4" x14ac:dyDescent="0.2">
      <c r="A627" s="261" t="str">
        <f t="shared" si="1"/>
        <v>0,</v>
      </c>
      <c r="B627" s="113" t="s">
        <v>1613</v>
      </c>
      <c r="C627" s="253" t="s">
        <v>1614</v>
      </c>
      <c r="D627" s="276"/>
    </row>
    <row r="628" spans="1:4" x14ac:dyDescent="0.2">
      <c r="A628" s="261" t="str">
        <f t="shared" si="1"/>
        <v>0,</v>
      </c>
      <c r="B628" s="113" t="s">
        <v>1613</v>
      </c>
      <c r="C628" s="253" t="s">
        <v>1615</v>
      </c>
      <c r="D628" s="276"/>
    </row>
    <row r="629" spans="1:4" x14ac:dyDescent="0.2">
      <c r="A629" s="261" t="str">
        <f t="shared" si="1"/>
        <v>0,</v>
      </c>
      <c r="B629" s="113" t="s">
        <v>1613</v>
      </c>
      <c r="C629" s="253" t="s">
        <v>1616</v>
      </c>
      <c r="D629" s="276"/>
    </row>
    <row r="630" spans="1:4" x14ac:dyDescent="0.2">
      <c r="A630" s="261" t="str">
        <f t="shared" si="1"/>
        <v>0,</v>
      </c>
      <c r="B630" s="113" t="s">
        <v>1618</v>
      </c>
      <c r="C630" s="253" t="s">
        <v>1617</v>
      </c>
      <c r="D630" s="276"/>
    </row>
    <row r="631" spans="1:4" x14ac:dyDescent="0.2">
      <c r="A631" s="261" t="str">
        <f t="shared" si="1"/>
        <v>0,</v>
      </c>
      <c r="B631" s="113" t="s">
        <v>1618</v>
      </c>
      <c r="C631" s="253" t="s">
        <v>1619</v>
      </c>
      <c r="D631" s="276"/>
    </row>
    <row r="632" spans="1:4" x14ac:dyDescent="0.2">
      <c r="A632" s="261" t="str">
        <f t="shared" si="1"/>
        <v>0,</v>
      </c>
      <c r="B632" s="113" t="s">
        <v>1621</v>
      </c>
      <c r="C632" s="253" t="s">
        <v>1620</v>
      </c>
      <c r="D632" s="276"/>
    </row>
    <row r="633" spans="1:4" x14ac:dyDescent="0.2">
      <c r="A633" s="261" t="str">
        <f t="shared" si="1"/>
        <v>0,</v>
      </c>
      <c r="B633" s="113" t="s">
        <v>1618</v>
      </c>
      <c r="C633" s="253" t="s">
        <v>1622</v>
      </c>
      <c r="D633" s="276"/>
    </row>
    <row r="634" spans="1:4" x14ac:dyDescent="0.2">
      <c r="A634" s="261" t="str">
        <f t="shared" si="1"/>
        <v>0,</v>
      </c>
      <c r="B634" s="113" t="s">
        <v>427</v>
      </c>
      <c r="C634" s="253" t="s">
        <v>426</v>
      </c>
      <c r="D634" s="276"/>
    </row>
    <row r="635" spans="1:4" x14ac:dyDescent="0.2">
      <c r="A635" s="261" t="str">
        <f t="shared" si="1"/>
        <v>0,</v>
      </c>
      <c r="B635" s="113" t="s">
        <v>427</v>
      </c>
      <c r="C635" s="253" t="s">
        <v>428</v>
      </c>
      <c r="D635" s="276"/>
    </row>
    <row r="636" spans="1:4" x14ac:dyDescent="0.2">
      <c r="A636" s="261" t="str">
        <f t="shared" si="1"/>
        <v>0,</v>
      </c>
      <c r="B636" s="113" t="s">
        <v>427</v>
      </c>
      <c r="C636" s="253" t="s">
        <v>449</v>
      </c>
      <c r="D636" s="276"/>
    </row>
    <row r="637" spans="1:4" x14ac:dyDescent="0.2">
      <c r="A637" s="261" t="str">
        <f t="shared" si="1"/>
        <v>0,</v>
      </c>
      <c r="B637" s="113" t="s">
        <v>427</v>
      </c>
      <c r="C637" s="253" t="s">
        <v>450</v>
      </c>
      <c r="D637" s="276"/>
    </row>
    <row r="638" spans="1:4" x14ac:dyDescent="0.2">
      <c r="A638" s="261" t="str">
        <f t="shared" si="1"/>
        <v>0,</v>
      </c>
      <c r="B638" s="113" t="s">
        <v>452</v>
      </c>
      <c r="C638" s="253" t="s">
        <v>451</v>
      </c>
      <c r="D638" s="276"/>
    </row>
    <row r="639" spans="1:4" x14ac:dyDescent="0.2">
      <c r="A639" s="261" t="str">
        <f t="shared" si="1"/>
        <v>0,</v>
      </c>
      <c r="B639" s="113" t="s">
        <v>452</v>
      </c>
      <c r="C639" s="253" t="s">
        <v>453</v>
      </c>
      <c r="D639" s="276"/>
    </row>
    <row r="640" spans="1:4" x14ac:dyDescent="0.2">
      <c r="A640" s="261" t="str">
        <f t="shared" si="1"/>
        <v>0,</v>
      </c>
      <c r="B640" s="113" t="s">
        <v>452</v>
      </c>
      <c r="C640" s="253" t="s">
        <v>454</v>
      </c>
      <c r="D640" s="276"/>
    </row>
    <row r="641" spans="1:4" x14ac:dyDescent="0.2">
      <c r="A641" s="261" t="str">
        <f t="shared" si="1"/>
        <v>0,</v>
      </c>
      <c r="B641" s="113" t="s">
        <v>452</v>
      </c>
      <c r="C641" s="253" t="s">
        <v>455</v>
      </c>
      <c r="D641" s="276"/>
    </row>
    <row r="642" spans="1:4" x14ac:dyDescent="0.2">
      <c r="A642" s="261" t="str">
        <f t="shared" si="1"/>
        <v>0,</v>
      </c>
      <c r="B642" s="113" t="s">
        <v>457</v>
      </c>
      <c r="C642" s="253" t="s">
        <v>456</v>
      </c>
      <c r="D642" s="276"/>
    </row>
    <row r="643" spans="1:4" x14ac:dyDescent="0.2">
      <c r="A643" s="261" t="str">
        <f t="shared" si="1"/>
        <v>0,</v>
      </c>
      <c r="B643" s="113" t="s">
        <v>457</v>
      </c>
      <c r="C643" s="253" t="s">
        <v>458</v>
      </c>
      <c r="D643" s="276"/>
    </row>
    <row r="644" spans="1:4" x14ac:dyDescent="0.2">
      <c r="A644" s="261" t="str">
        <f t="shared" si="1"/>
        <v>0,</v>
      </c>
      <c r="B644" s="113" t="s">
        <v>457</v>
      </c>
      <c r="C644" s="253" t="s">
        <v>459</v>
      </c>
      <c r="D644" s="276"/>
    </row>
    <row r="645" spans="1:4" x14ac:dyDescent="0.2">
      <c r="A645" s="261" t="str">
        <f t="shared" si="1"/>
        <v>0,</v>
      </c>
      <c r="B645" s="113" t="s">
        <v>457</v>
      </c>
      <c r="C645" s="253" t="s">
        <v>460</v>
      </c>
      <c r="D645" s="276"/>
    </row>
    <row r="646" spans="1:4" x14ac:dyDescent="0.2">
      <c r="A646" s="261" t="str">
        <f t="shared" si="1"/>
        <v>0,</v>
      </c>
      <c r="B646" s="113" t="s">
        <v>462</v>
      </c>
      <c r="C646" s="253" t="s">
        <v>461</v>
      </c>
      <c r="D646" s="276"/>
    </row>
    <row r="647" spans="1:4" x14ac:dyDescent="0.2">
      <c r="A647" s="261" t="str">
        <f t="shared" si="1"/>
        <v>0,</v>
      </c>
      <c r="B647" s="113" t="s">
        <v>462</v>
      </c>
      <c r="C647" s="253" t="s">
        <v>463</v>
      </c>
      <c r="D647" s="276"/>
    </row>
    <row r="648" spans="1:4" x14ac:dyDescent="0.2">
      <c r="A648" s="261" t="str">
        <f t="shared" si="1"/>
        <v>0,</v>
      </c>
      <c r="B648" s="113" t="s">
        <v>465</v>
      </c>
      <c r="C648" s="253" t="s">
        <v>464</v>
      </c>
      <c r="D648" s="276"/>
    </row>
    <row r="649" spans="1:4" x14ac:dyDescent="0.2">
      <c r="A649" s="261" t="str">
        <f t="shared" si="1"/>
        <v>0,</v>
      </c>
      <c r="B649" s="113" t="s">
        <v>462</v>
      </c>
      <c r="C649" s="253" t="s">
        <v>466</v>
      </c>
      <c r="D649" s="276"/>
    </row>
    <row r="650" spans="1:4" x14ac:dyDescent="0.2">
      <c r="A650" s="261" t="str">
        <f t="shared" si="1"/>
        <v>0,</v>
      </c>
      <c r="B650" s="113" t="s">
        <v>468</v>
      </c>
      <c r="C650" s="253" t="s">
        <v>467</v>
      </c>
      <c r="D650" s="276"/>
    </row>
    <row r="651" spans="1:4" x14ac:dyDescent="0.2">
      <c r="A651" s="261" t="str">
        <f t="shared" si="1"/>
        <v>0,</v>
      </c>
      <c r="B651" s="113" t="s">
        <v>468</v>
      </c>
      <c r="C651" s="253" t="s">
        <v>469</v>
      </c>
      <c r="D651" s="276"/>
    </row>
    <row r="652" spans="1:4" x14ac:dyDescent="0.2">
      <c r="A652" s="261" t="str">
        <f t="shared" si="1"/>
        <v>0,</v>
      </c>
      <c r="B652" s="113" t="s">
        <v>468</v>
      </c>
      <c r="C652" s="253" t="s">
        <v>470</v>
      </c>
      <c r="D652" s="276"/>
    </row>
    <row r="653" spans="1:4" x14ac:dyDescent="0.2">
      <c r="A653" s="261" t="str">
        <f t="shared" si="1"/>
        <v>0,</v>
      </c>
      <c r="B653" s="113" t="s">
        <v>468</v>
      </c>
      <c r="C653" s="253" t="s">
        <v>471</v>
      </c>
      <c r="D653" s="276"/>
    </row>
    <row r="654" spans="1:4" x14ac:dyDescent="0.2">
      <c r="A654" s="261" t="str">
        <f t="shared" si="1"/>
        <v>0,</v>
      </c>
      <c r="B654" s="113" t="s">
        <v>473</v>
      </c>
      <c r="C654" s="253" t="s">
        <v>472</v>
      </c>
      <c r="D654" s="276"/>
    </row>
    <row r="655" spans="1:4" x14ac:dyDescent="0.2">
      <c r="A655" s="261" t="str">
        <f t="shared" si="1"/>
        <v>0,</v>
      </c>
      <c r="B655" s="113" t="s">
        <v>473</v>
      </c>
      <c r="C655" s="253" t="s">
        <v>474</v>
      </c>
      <c r="D655" s="276"/>
    </row>
    <row r="656" spans="1:4" x14ac:dyDescent="0.2">
      <c r="A656" s="261" t="str">
        <f t="shared" si="1"/>
        <v>0,</v>
      </c>
      <c r="B656" s="113" t="s">
        <v>473</v>
      </c>
      <c r="C656" s="253" t="s">
        <v>475</v>
      </c>
      <c r="D656" s="276"/>
    </row>
    <row r="657" spans="1:4" x14ac:dyDescent="0.2">
      <c r="A657" s="261" t="str">
        <f t="shared" si="1"/>
        <v>0,</v>
      </c>
      <c r="B657" s="113" t="s">
        <v>1575</v>
      </c>
      <c r="C657" s="253" t="s">
        <v>476</v>
      </c>
      <c r="D657" s="276"/>
    </row>
    <row r="658" spans="1:4" x14ac:dyDescent="0.2">
      <c r="A658" s="261" t="str">
        <f t="shared" si="1"/>
        <v>0,</v>
      </c>
      <c r="B658" s="113" t="s">
        <v>33</v>
      </c>
      <c r="C658" s="253" t="s">
        <v>477</v>
      </c>
      <c r="D658" s="276"/>
    </row>
    <row r="659" spans="1:4" x14ac:dyDescent="0.2">
      <c r="A659" s="261" t="str">
        <f t="shared" si="1"/>
        <v>0,</v>
      </c>
      <c r="B659" s="113" t="s">
        <v>33</v>
      </c>
      <c r="C659" s="253" t="s">
        <v>34</v>
      </c>
      <c r="D659" s="276"/>
    </row>
    <row r="660" spans="1:4" x14ac:dyDescent="0.2">
      <c r="A660" s="261" t="str">
        <f t="shared" si="1"/>
        <v>0,</v>
      </c>
      <c r="B660" s="113" t="s">
        <v>33</v>
      </c>
      <c r="C660" s="253" t="s">
        <v>35</v>
      </c>
      <c r="D660" s="276"/>
    </row>
    <row r="661" spans="1:4" x14ac:dyDescent="0.2">
      <c r="A661" s="261" t="str">
        <f>"0"</f>
        <v>0</v>
      </c>
      <c r="B661" s="113" t="s">
        <v>33</v>
      </c>
      <c r="C661" s="253" t="s">
        <v>36</v>
      </c>
      <c r="D661" s="276"/>
    </row>
    <row r="662" spans="1:4" x14ac:dyDescent="0.2">
      <c r="A662" s="248" t="s">
        <v>2088</v>
      </c>
      <c r="B662" s="271"/>
      <c r="C662" s="271"/>
      <c r="D662" s="276"/>
    </row>
    <row r="663" spans="1:4" ht="23" x14ac:dyDescent="0.5">
      <c r="A663" s="256"/>
      <c r="B663" s="246" t="s">
        <v>1426</v>
      </c>
      <c r="C663" s="246"/>
      <c r="D663" s="276"/>
    </row>
    <row r="664" spans="1:4" x14ac:dyDescent="0.2">
      <c r="A664" s="113" t="s">
        <v>1363</v>
      </c>
      <c r="B664" s="271"/>
      <c r="C664" s="271"/>
      <c r="D664" s="276"/>
    </row>
    <row r="665" spans="1:4" x14ac:dyDescent="0.2">
      <c r="A665" s="113" t="s">
        <v>2046</v>
      </c>
      <c r="B665" s="271"/>
      <c r="C665" s="271"/>
      <c r="D665" s="276"/>
    </row>
    <row r="666" spans="1:4" x14ac:dyDescent="0.2">
      <c r="A666" s="113" t="str">
        <f>"'"&amp;'6-Export'!$D$1&amp;"',"</f>
        <v>'YOUR STATE',</v>
      </c>
      <c r="B666" s="113" t="s">
        <v>1560</v>
      </c>
      <c r="C666" s="253" t="s">
        <v>37</v>
      </c>
      <c r="D666" s="276"/>
    </row>
    <row r="667" spans="1:4" x14ac:dyDescent="0.2">
      <c r="A667" s="113" t="str">
        <f>'6-Export'!$D$3&amp;","</f>
        <v xml:space="preserve"> ,</v>
      </c>
      <c r="B667" s="113" t="s">
        <v>965</v>
      </c>
      <c r="C667" s="253" t="s">
        <v>38</v>
      </c>
      <c r="D667" s="276"/>
    </row>
    <row r="668" spans="1:4" x14ac:dyDescent="0.2">
      <c r="A668" s="113" t="str">
        <f>"'"&amp;MONTH('6-Export'!$D$9)&amp;"/"&amp;DAY('6-Export'!$D$9)&amp;"/"&amp;YEAR('6-Export'!$D$9)&amp;"',"</f>
        <v>'1/0/1900',</v>
      </c>
      <c r="B668" s="113" t="s">
        <v>1154</v>
      </c>
      <c r="C668" s="253" t="s">
        <v>39</v>
      </c>
      <c r="D668" s="276"/>
    </row>
    <row r="669" spans="1:4" x14ac:dyDescent="0.2">
      <c r="A669" s="244" t="str">
        <f>IF('6-Export'!$D$187=0,"0,",ROUND('6-Export'!$D$187,0)&amp;",")</f>
        <v>0,</v>
      </c>
      <c r="B669" s="113" t="s">
        <v>41</v>
      </c>
      <c r="C669" s="253" t="s">
        <v>40</v>
      </c>
      <c r="D669" s="276"/>
    </row>
    <row r="670" spans="1:4" x14ac:dyDescent="0.2">
      <c r="A670" s="244" t="str">
        <f>IF('6-Export'!$E$187=0,"0,",ROUND('6-Export'!$E$187,0)&amp;",")</f>
        <v>0,</v>
      </c>
      <c r="B670" s="113" t="s">
        <v>43</v>
      </c>
      <c r="C670" s="253" t="s">
        <v>42</v>
      </c>
      <c r="D670" s="276"/>
    </row>
    <row r="671" spans="1:4" x14ac:dyDescent="0.2">
      <c r="A671" s="244" t="str">
        <f>IF('6-Export'!$F$187=0,"0,",ROUND('6-Export'!$F$187,0)&amp;",")</f>
        <v>0,</v>
      </c>
      <c r="B671" s="113" t="s">
        <v>45</v>
      </c>
      <c r="C671" s="253" t="s">
        <v>44</v>
      </c>
      <c r="D671" s="276"/>
    </row>
    <row r="672" spans="1:4" x14ac:dyDescent="0.2">
      <c r="A672" s="244" t="str">
        <f>IF('6-Export'!$G$187=0,"0,",ROUND('6-Export'!$G$187,0)&amp;",")</f>
        <v>0,</v>
      </c>
      <c r="B672" s="113" t="s">
        <v>47</v>
      </c>
      <c r="C672" s="253" t="s">
        <v>46</v>
      </c>
      <c r="D672" s="276"/>
    </row>
    <row r="673" spans="1:4" x14ac:dyDescent="0.2">
      <c r="A673" s="244" t="str">
        <f>IF('6-Export'!$D$188=0,"0,",ROUND('6-Export'!$D$188,0)&amp;",")</f>
        <v>0,</v>
      </c>
      <c r="B673" s="113" t="s">
        <v>49</v>
      </c>
      <c r="C673" s="253" t="s">
        <v>48</v>
      </c>
      <c r="D673" s="276"/>
    </row>
    <row r="674" spans="1:4" x14ac:dyDescent="0.2">
      <c r="A674" s="244" t="str">
        <f>IF('6-Export'!$E$188=0,"0,",ROUND('6-Export'!$E$188,0)&amp;",")</f>
        <v>0,</v>
      </c>
      <c r="B674" s="113" t="s">
        <v>51</v>
      </c>
      <c r="C674" s="253" t="s">
        <v>50</v>
      </c>
      <c r="D674" s="276"/>
    </row>
    <row r="675" spans="1:4" x14ac:dyDescent="0.2">
      <c r="A675" s="244" t="str">
        <f>IF('6-Export'!$F$188=0,"0,",ROUND('6-Export'!$F$188,0)&amp;",")</f>
        <v>0,</v>
      </c>
      <c r="B675" s="113" t="s">
        <v>1292</v>
      </c>
      <c r="C675" s="253" t="s">
        <v>1291</v>
      </c>
      <c r="D675" s="276"/>
    </row>
    <row r="676" spans="1:4" x14ac:dyDescent="0.2">
      <c r="A676" s="244" t="str">
        <f>IF('6-Export'!$G$188=0,"0,",ROUND('6-Export'!$G$188,0)&amp;",")</f>
        <v>0,</v>
      </c>
      <c r="B676" s="113" t="s">
        <v>1294</v>
      </c>
      <c r="C676" s="253" t="s">
        <v>1293</v>
      </c>
      <c r="D676" s="276"/>
    </row>
    <row r="677" spans="1:4" x14ac:dyDescent="0.2">
      <c r="A677" s="244" t="str">
        <f>IF('6-Export'!$D$189=0,"0,",ROUND('6-Export'!$D$189,0)&amp;",")</f>
        <v>0,</v>
      </c>
      <c r="B677" s="113" t="s">
        <v>1296</v>
      </c>
      <c r="C677" s="253" t="s">
        <v>1295</v>
      </c>
      <c r="D677" s="276"/>
    </row>
    <row r="678" spans="1:4" x14ac:dyDescent="0.2">
      <c r="A678" s="244" t="str">
        <f>IF('6-Export'!$E$189=0,"0,",ROUND('6-Export'!$E$189,0)&amp;",")</f>
        <v>0,</v>
      </c>
      <c r="B678" s="113" t="s">
        <v>1298</v>
      </c>
      <c r="C678" s="253" t="s">
        <v>1297</v>
      </c>
      <c r="D678" s="276"/>
    </row>
    <row r="679" spans="1:4" x14ac:dyDescent="0.2">
      <c r="A679" s="244" t="str">
        <f>IF('6-Export'!$F$189=0,"0,",ROUND('6-Export'!$F$189,0)&amp;",")</f>
        <v>0,</v>
      </c>
      <c r="B679" s="113" t="s">
        <v>1300</v>
      </c>
      <c r="C679" s="253" t="s">
        <v>1299</v>
      </c>
      <c r="D679" s="276"/>
    </row>
    <row r="680" spans="1:4" x14ac:dyDescent="0.2">
      <c r="A680" s="244" t="str">
        <f>IF('6-Export'!$G$189=0,"0,",ROUND('6-Export'!$G$189,0)&amp;",")</f>
        <v>0,</v>
      </c>
      <c r="B680" s="113" t="s">
        <v>1302</v>
      </c>
      <c r="C680" s="253" t="s">
        <v>1301</v>
      </c>
      <c r="D680" s="276"/>
    </row>
    <row r="681" spans="1:4" x14ac:dyDescent="0.2">
      <c r="A681" s="244" t="str">
        <f>IF('6-Export'!$D$190=0,"0,",ROUND('6-Export'!$D$190,0)&amp;",")</f>
        <v>0,</v>
      </c>
      <c r="B681" s="113" t="s">
        <v>1304</v>
      </c>
      <c r="C681" s="253" t="s">
        <v>1303</v>
      </c>
      <c r="D681" s="276"/>
    </row>
    <row r="682" spans="1:4" x14ac:dyDescent="0.2">
      <c r="A682" s="244" t="str">
        <f>IF('6-Export'!$E$190=0,"0,",ROUND('6-Export'!$E$190,0)&amp;",")</f>
        <v>0,</v>
      </c>
      <c r="B682" s="113" t="s">
        <v>1306</v>
      </c>
      <c r="C682" s="253" t="s">
        <v>1305</v>
      </c>
      <c r="D682" s="276"/>
    </row>
    <row r="683" spans="1:4" x14ac:dyDescent="0.2">
      <c r="A683" s="244" t="str">
        <f>IF('6-Export'!$F$190=0,"0,",ROUND('6-Export'!$F$190,0)&amp;",")</f>
        <v>0,</v>
      </c>
      <c r="B683" s="113" t="s">
        <v>1308</v>
      </c>
      <c r="C683" s="253" t="s">
        <v>1307</v>
      </c>
      <c r="D683" s="276"/>
    </row>
    <row r="684" spans="1:4" x14ac:dyDescent="0.2">
      <c r="A684" s="244" t="str">
        <f>IF('6-Export'!$G$190=0,"0,",ROUND('6-Export'!$G$190,0)&amp;",")</f>
        <v>0,</v>
      </c>
      <c r="B684" s="113" t="s">
        <v>1310</v>
      </c>
      <c r="C684" s="253" t="s">
        <v>1309</v>
      </c>
      <c r="D684" s="276"/>
    </row>
    <row r="685" spans="1:4" x14ac:dyDescent="0.2">
      <c r="A685" s="244" t="str">
        <f>IF('6-Export'!$D$191=0,"0,",ROUND('6-Export'!$D$191,0)&amp;",")</f>
        <v>0,</v>
      </c>
      <c r="B685" s="113" t="s">
        <v>1312</v>
      </c>
      <c r="C685" s="253" t="s">
        <v>1311</v>
      </c>
      <c r="D685" s="276"/>
    </row>
    <row r="686" spans="1:4" x14ac:dyDescent="0.2">
      <c r="A686" s="244" t="str">
        <f>IF('6-Export'!$E$191=0,"0,",ROUND('6-Export'!$E$191,0)&amp;",")</f>
        <v>0,</v>
      </c>
      <c r="B686" s="113" t="s">
        <v>1204</v>
      </c>
      <c r="C686" s="253" t="s">
        <v>1203</v>
      </c>
      <c r="D686" s="276"/>
    </row>
    <row r="687" spans="1:4" x14ac:dyDescent="0.2">
      <c r="A687" s="244" t="str">
        <f>IF('6-Export'!$F$191=0,"0,",ROUND('6-Export'!$F$191,0)&amp;",")</f>
        <v>0,</v>
      </c>
      <c r="B687" s="113" t="s">
        <v>1206</v>
      </c>
      <c r="C687" s="253" t="s">
        <v>1205</v>
      </c>
      <c r="D687" s="276"/>
    </row>
    <row r="688" spans="1:4" x14ac:dyDescent="0.2">
      <c r="A688" s="244" t="str">
        <f>IF('6-Export'!$G$191=0,"0,",ROUND('6-Export'!$G$191,0)&amp;",")</f>
        <v>0,</v>
      </c>
      <c r="B688" s="113" t="s">
        <v>1208</v>
      </c>
      <c r="C688" s="253" t="s">
        <v>1207</v>
      </c>
      <c r="D688" s="276"/>
    </row>
    <row r="689" spans="1:4" x14ac:dyDescent="0.2">
      <c r="A689" s="244" t="str">
        <f>IF('6-Export'!$D$192=0,"0,",ROUND('6-Export'!$D$192,0)&amp;",")</f>
        <v>0,</v>
      </c>
      <c r="B689" s="113" t="s">
        <v>613</v>
      </c>
      <c r="C689" s="253" t="s">
        <v>612</v>
      </c>
      <c r="D689" s="276"/>
    </row>
    <row r="690" spans="1:4" x14ac:dyDescent="0.2">
      <c r="A690" s="244" t="str">
        <f>IF('6-Export'!$E$192=0,"0,",ROUND('6-Export'!$E$192,0)&amp;",")</f>
        <v>0,</v>
      </c>
      <c r="B690" s="113" t="s">
        <v>615</v>
      </c>
      <c r="C690" s="253" t="s">
        <v>614</v>
      </c>
      <c r="D690" s="276"/>
    </row>
    <row r="691" spans="1:4" x14ac:dyDescent="0.2">
      <c r="A691" s="244" t="str">
        <f>IF('6-Export'!$F$192=0,"0,",ROUND('6-Export'!$F$192,0)&amp;",")</f>
        <v>0,</v>
      </c>
      <c r="B691" s="113" t="s">
        <v>617</v>
      </c>
      <c r="C691" s="253" t="s">
        <v>616</v>
      </c>
      <c r="D691" s="276"/>
    </row>
    <row r="692" spans="1:4" x14ac:dyDescent="0.2">
      <c r="A692" s="244" t="str">
        <f>IF('6-Export'!$G$192=0,"0",ROUND('6-Export'!$G$192,0))</f>
        <v>0</v>
      </c>
      <c r="B692" s="113" t="s">
        <v>619</v>
      </c>
      <c r="C692" s="253" t="s">
        <v>618</v>
      </c>
      <c r="D692" s="276"/>
    </row>
    <row r="693" spans="1:4" x14ac:dyDescent="0.2">
      <c r="A693" s="113" t="s">
        <v>2088</v>
      </c>
      <c r="B693" s="271"/>
      <c r="C693" s="271"/>
      <c r="D693" s="276"/>
    </row>
    <row r="694" spans="1:4" ht="23" x14ac:dyDescent="0.5">
      <c r="A694" s="257"/>
      <c r="B694" s="246" t="s">
        <v>1427</v>
      </c>
      <c r="C694" s="246"/>
      <c r="D694" s="276"/>
    </row>
    <row r="695" spans="1:4" x14ac:dyDescent="0.2">
      <c r="A695" s="113" t="s">
        <v>1367</v>
      </c>
      <c r="B695" s="271"/>
      <c r="C695" s="271"/>
      <c r="D695" s="276"/>
    </row>
    <row r="696" spans="1:4" x14ac:dyDescent="0.2">
      <c r="A696" s="113" t="s">
        <v>2046</v>
      </c>
      <c r="B696" s="271"/>
      <c r="C696" s="271"/>
      <c r="D696" s="276"/>
    </row>
    <row r="697" spans="1:4" x14ac:dyDescent="0.2">
      <c r="A697" s="113" t="str">
        <f>"'"&amp;'6-Export'!$D$1&amp;"',"</f>
        <v>'YOUR STATE',</v>
      </c>
      <c r="B697" s="113" t="s">
        <v>1531</v>
      </c>
      <c r="C697" s="253" t="s">
        <v>620</v>
      </c>
      <c r="D697" s="276"/>
    </row>
    <row r="698" spans="1:4" x14ac:dyDescent="0.2">
      <c r="A698" s="113" t="str">
        <f>'6-Export'!$D$3&amp;","</f>
        <v xml:space="preserve"> ,</v>
      </c>
      <c r="B698" s="113" t="s">
        <v>965</v>
      </c>
      <c r="C698" s="253" t="s">
        <v>1881</v>
      </c>
      <c r="D698" s="276"/>
    </row>
    <row r="699" spans="1:4" x14ac:dyDescent="0.2">
      <c r="A699" s="113" t="str">
        <f>"'"&amp;MONTH('6-Export'!$D$9)&amp;"/"&amp;DAY('6-Export'!$D$9)&amp;"/"&amp;YEAR('6-Export'!$D$9)&amp;"',"</f>
        <v>'1/0/1900',</v>
      </c>
      <c r="B699" s="113" t="s">
        <v>1154</v>
      </c>
      <c r="C699" s="253" t="s">
        <v>1882</v>
      </c>
      <c r="D699" s="276"/>
    </row>
    <row r="700" spans="1:4" x14ac:dyDescent="0.2">
      <c r="A700" s="244" t="str">
        <f>IF('6-Export'!$D$193=0,"0.00,",ROUND('6-Export'!$D$193,2)&amp;",")</f>
        <v>0.00,</v>
      </c>
      <c r="B700" s="113" t="s">
        <v>1340</v>
      </c>
      <c r="C700" s="253" t="s">
        <v>1339</v>
      </c>
      <c r="D700" s="276"/>
    </row>
    <row r="701" spans="1:4" x14ac:dyDescent="0.2">
      <c r="A701" s="260" t="str">
        <f>"0.00,"</f>
        <v>0.00,</v>
      </c>
      <c r="B701" s="113" t="s">
        <v>1342</v>
      </c>
      <c r="C701" s="253" t="s">
        <v>1341</v>
      </c>
      <c r="D701" s="276"/>
    </row>
    <row r="702" spans="1:4" x14ac:dyDescent="0.2">
      <c r="A702" s="244" t="str">
        <f>IF('6-Export'!$D$194=0,"0,",ROUND('6-Export'!$D$194,0)&amp;",")</f>
        <v>0,</v>
      </c>
      <c r="B702" s="113" t="s">
        <v>1344</v>
      </c>
      <c r="C702" s="253" t="s">
        <v>1343</v>
      </c>
      <c r="D702" s="276"/>
    </row>
    <row r="703" spans="1:4" x14ac:dyDescent="0.2">
      <c r="A703" s="244" t="str">
        <f>IF('6-Export'!$D$195=0,"0,",ROUND('6-Export'!$D$195,0)&amp;",")</f>
        <v>0,</v>
      </c>
      <c r="B703" s="113" t="s">
        <v>736</v>
      </c>
      <c r="C703" s="253" t="s">
        <v>1345</v>
      </c>
      <c r="D703" s="276"/>
    </row>
    <row r="704" spans="1:4" x14ac:dyDescent="0.2">
      <c r="A704" s="244" t="str">
        <f>IF('6-Export'!$E$195=0,"0,",ROUND('6-Export'!$E$195,0)&amp;",")</f>
        <v>0,</v>
      </c>
      <c r="B704" s="113" t="s">
        <v>738</v>
      </c>
      <c r="C704" s="253" t="s">
        <v>737</v>
      </c>
      <c r="D704" s="276"/>
    </row>
    <row r="705" spans="1:5" x14ac:dyDescent="0.2">
      <c r="A705" s="244" t="str">
        <f>IF('6-Export'!$F$195=0,"0,",ROUND('6-Export'!$F$195,0)&amp;",")</f>
        <v>0,</v>
      </c>
      <c r="B705" s="113" t="s">
        <v>740</v>
      </c>
      <c r="C705" s="253" t="s">
        <v>739</v>
      </c>
      <c r="D705" s="276"/>
    </row>
    <row r="706" spans="1:5" x14ac:dyDescent="0.2">
      <c r="A706" s="244" t="str">
        <f>IF('6-Export'!$G$195=0,"0,",ROUND('6-Export'!$G$195,0)&amp;",")</f>
        <v>0,</v>
      </c>
      <c r="B706" s="113" t="s">
        <v>742</v>
      </c>
      <c r="C706" s="253" t="s">
        <v>741</v>
      </c>
      <c r="D706" s="276"/>
    </row>
    <row r="707" spans="1:5" x14ac:dyDescent="0.2">
      <c r="A707" s="244" t="str">
        <f>IF('6-Export'!$D$196=0,"0,",ROUND('6-Export'!$D$196,0)&amp;",")</f>
        <v>0,</v>
      </c>
      <c r="B707" s="113" t="s">
        <v>744</v>
      </c>
      <c r="C707" s="253" t="s">
        <v>743</v>
      </c>
      <c r="D707" s="276"/>
    </row>
    <row r="708" spans="1:5" x14ac:dyDescent="0.2">
      <c r="A708" s="260" t="str">
        <f>"0,"</f>
        <v>0,</v>
      </c>
      <c r="B708" s="113" t="s">
        <v>746</v>
      </c>
      <c r="C708" s="253" t="s">
        <v>745</v>
      </c>
      <c r="D708" s="276"/>
      <c r="E708" s="247" t="b">
        <f>ISERROR('6-Export'!$D$197)</f>
        <v>0</v>
      </c>
    </row>
    <row r="709" spans="1:5" x14ac:dyDescent="0.2">
      <c r="A709" s="244" t="str">
        <f>IF(ISERROR('6-Export'!$D$197),"0.000,",IF('6-Export'!$D$197=0,"0.000,",ROUND('6-Export'!$D$197,3)&amp;","))</f>
        <v>0.000,</v>
      </c>
      <c r="B709" s="113" t="s">
        <v>747</v>
      </c>
      <c r="C709" s="253" t="s">
        <v>909</v>
      </c>
      <c r="D709" s="276"/>
      <c r="E709" s="247" t="b">
        <f>OR('6-Export'!$D$197=0,ISERROR('6-Export'!$D$197))</f>
        <v>1</v>
      </c>
    </row>
    <row r="710" spans="1:5" x14ac:dyDescent="0.2">
      <c r="A710" s="244" t="str">
        <f>IF(ISERROR('6-Export'!$E$197),"0.000,",IF('6-Export'!$E$197=0,"0.000,",ROUND('6-Export'!$E$197,3)&amp;","))</f>
        <v>0.000,</v>
      </c>
      <c r="B710" s="113" t="s">
        <v>749</v>
      </c>
      <c r="C710" s="253" t="s">
        <v>748</v>
      </c>
      <c r="D710" s="276"/>
    </row>
    <row r="711" spans="1:5" x14ac:dyDescent="0.2">
      <c r="A711" s="244" t="str">
        <f>IF(ISERROR('6-Export'!$F$197),"0.000,",IF('6-Export'!$F$197=0,"0.000,",ROUND('6-Export'!$F$197,3)&amp;","))</f>
        <v>0.000,</v>
      </c>
      <c r="B711" s="113" t="s">
        <v>1334</v>
      </c>
      <c r="C711" s="253" t="s">
        <v>750</v>
      </c>
      <c r="D711" s="276"/>
    </row>
    <row r="712" spans="1:5" x14ac:dyDescent="0.2">
      <c r="A712" s="244" t="str">
        <f>IF(ISERROR('6-Export'!$G$197),"0.000,",IF('6-Export'!$G$197=0,"0.000,",ROUND('6-Export'!$G$197,3)&amp;","))</f>
        <v>0.000,</v>
      </c>
      <c r="B712" s="113" t="s">
        <v>1336</v>
      </c>
      <c r="C712" s="253" t="s">
        <v>1335</v>
      </c>
      <c r="D712" s="276"/>
    </row>
    <row r="713" spans="1:5" x14ac:dyDescent="0.2">
      <c r="A713" s="260" t="str">
        <f t="shared" ref="A713:A723" si="2">"0,"</f>
        <v>0,</v>
      </c>
      <c r="B713" s="113" t="s">
        <v>1338</v>
      </c>
      <c r="C713" s="253" t="s">
        <v>1337</v>
      </c>
      <c r="D713" s="276"/>
    </row>
    <row r="714" spans="1:5" x14ac:dyDescent="0.2">
      <c r="A714" s="260" t="str">
        <f t="shared" si="2"/>
        <v>0,</v>
      </c>
      <c r="B714" s="113" t="s">
        <v>692</v>
      </c>
      <c r="C714" s="253" t="s">
        <v>691</v>
      </c>
      <c r="D714" s="276"/>
    </row>
    <row r="715" spans="1:5" x14ac:dyDescent="0.2">
      <c r="A715" s="260" t="str">
        <f t="shared" si="2"/>
        <v>0,</v>
      </c>
      <c r="B715" s="113" t="s">
        <v>1338</v>
      </c>
      <c r="C715" s="253" t="s">
        <v>693</v>
      </c>
      <c r="D715" s="276"/>
    </row>
    <row r="716" spans="1:5" x14ac:dyDescent="0.2">
      <c r="A716" s="260" t="str">
        <f t="shared" si="2"/>
        <v>0,</v>
      </c>
      <c r="B716" s="113" t="s">
        <v>692</v>
      </c>
      <c r="C716" s="253" t="s">
        <v>694</v>
      </c>
      <c r="D716" s="276"/>
    </row>
    <row r="717" spans="1:5" x14ac:dyDescent="0.2">
      <c r="A717" s="260" t="str">
        <f t="shared" si="2"/>
        <v>0,</v>
      </c>
      <c r="B717" s="113" t="s">
        <v>1338</v>
      </c>
      <c r="C717" s="253" t="s">
        <v>695</v>
      </c>
      <c r="D717" s="276"/>
    </row>
    <row r="718" spans="1:5" x14ac:dyDescent="0.2">
      <c r="A718" s="260" t="str">
        <f t="shared" si="2"/>
        <v>0,</v>
      </c>
      <c r="B718" s="113" t="s">
        <v>692</v>
      </c>
      <c r="C718" s="253" t="s">
        <v>696</v>
      </c>
      <c r="D718" s="276"/>
    </row>
    <row r="719" spans="1:5" x14ac:dyDescent="0.2">
      <c r="A719" s="260" t="str">
        <f t="shared" si="2"/>
        <v>0,</v>
      </c>
      <c r="B719" s="113" t="s">
        <v>1338</v>
      </c>
      <c r="C719" s="253" t="s">
        <v>697</v>
      </c>
      <c r="D719" s="276"/>
    </row>
    <row r="720" spans="1:5" x14ac:dyDescent="0.2">
      <c r="A720" s="260" t="str">
        <f t="shared" si="2"/>
        <v>0,</v>
      </c>
      <c r="B720" s="113" t="s">
        <v>692</v>
      </c>
      <c r="C720" s="253" t="s">
        <v>831</v>
      </c>
      <c r="D720" s="276"/>
    </row>
    <row r="721" spans="1:4" x14ac:dyDescent="0.2">
      <c r="A721" s="260" t="str">
        <f t="shared" si="2"/>
        <v>0,</v>
      </c>
      <c r="B721" s="113" t="s">
        <v>1338</v>
      </c>
      <c r="C721" s="253" t="s">
        <v>1898</v>
      </c>
      <c r="D721" s="276"/>
    </row>
    <row r="722" spans="1:4" x14ac:dyDescent="0.2">
      <c r="A722" s="260" t="str">
        <f t="shared" si="2"/>
        <v>0,</v>
      </c>
      <c r="B722" s="113" t="s">
        <v>692</v>
      </c>
      <c r="C722" s="253" t="s">
        <v>1899</v>
      </c>
      <c r="D722" s="276"/>
    </row>
    <row r="723" spans="1:4" x14ac:dyDescent="0.2">
      <c r="A723" s="260" t="str">
        <f t="shared" si="2"/>
        <v>0,</v>
      </c>
      <c r="B723" s="113" t="s">
        <v>29</v>
      </c>
      <c r="C723" s="253" t="s">
        <v>1900</v>
      </c>
      <c r="D723" s="276"/>
    </row>
    <row r="724" spans="1:4" x14ac:dyDescent="0.2">
      <c r="A724" s="260" t="str">
        <f>"0"</f>
        <v>0</v>
      </c>
      <c r="B724" s="113" t="s">
        <v>1991</v>
      </c>
      <c r="C724" s="253" t="s">
        <v>751</v>
      </c>
      <c r="D724" s="276"/>
    </row>
    <row r="725" spans="1:4" x14ac:dyDescent="0.2">
      <c r="A725" s="113" t="s">
        <v>2088</v>
      </c>
      <c r="B725" s="271"/>
      <c r="C725" s="271"/>
      <c r="D725" s="276"/>
    </row>
    <row r="726" spans="1:4" ht="23" x14ac:dyDescent="0.5">
      <c r="A726" s="245"/>
      <c r="B726" s="246" t="s">
        <v>1428</v>
      </c>
      <c r="C726" s="246"/>
      <c r="D726" s="276"/>
    </row>
    <row r="727" spans="1:4" x14ac:dyDescent="0.2">
      <c r="A727" s="113" t="s">
        <v>1370</v>
      </c>
      <c r="B727" s="271"/>
      <c r="C727" s="271"/>
      <c r="D727" s="276"/>
    </row>
    <row r="728" spans="1:4" x14ac:dyDescent="0.2">
      <c r="A728" s="113" t="s">
        <v>2046</v>
      </c>
      <c r="B728" s="271"/>
      <c r="C728" s="271"/>
      <c r="D728" s="276"/>
    </row>
    <row r="729" spans="1:4" x14ac:dyDescent="0.2">
      <c r="A729" s="113" t="str">
        <f>"'"&amp;'6-Export'!$D$1&amp;"',"</f>
        <v>'YOUR STATE',</v>
      </c>
      <c r="B729" s="113" t="s">
        <v>1531</v>
      </c>
      <c r="C729" s="253" t="s">
        <v>784</v>
      </c>
      <c r="D729" s="276"/>
    </row>
    <row r="730" spans="1:4" x14ac:dyDescent="0.2">
      <c r="A730" s="113" t="str">
        <f>'6-Export'!$D$3&amp;","</f>
        <v xml:space="preserve"> ,</v>
      </c>
      <c r="B730" s="113" t="s">
        <v>965</v>
      </c>
      <c r="C730" s="253" t="s">
        <v>785</v>
      </c>
      <c r="D730" s="276"/>
    </row>
    <row r="731" spans="1:4" x14ac:dyDescent="0.2">
      <c r="A731" s="113" t="str">
        <f>"'"&amp;MONTH('6-Export'!$D$9)&amp;"/"&amp;DAY('6-Export'!$D$9)&amp;"/"&amp;YEAR('6-Export'!$D$9)&amp;"',"</f>
        <v>'1/0/1900',</v>
      </c>
      <c r="B731" s="113" t="s">
        <v>1154</v>
      </c>
      <c r="C731" s="253" t="s">
        <v>786</v>
      </c>
      <c r="D731" s="276"/>
    </row>
    <row r="732" spans="1:4" x14ac:dyDescent="0.2">
      <c r="A732" s="244" t="str">
        <f>IF('6-Export'!$D$198=0,"0.00,",ROUND('6-Export'!$D$198,2)&amp;",")</f>
        <v>0.00,</v>
      </c>
      <c r="B732" s="113" t="s">
        <v>1340</v>
      </c>
      <c r="C732" s="253" t="s">
        <v>787</v>
      </c>
      <c r="D732" s="276"/>
    </row>
    <row r="733" spans="1:4" x14ac:dyDescent="0.2">
      <c r="A733" s="260" t="str">
        <f>"0.00,"</f>
        <v>0.00,</v>
      </c>
      <c r="B733" s="113" t="s">
        <v>1342</v>
      </c>
      <c r="C733" s="253" t="s">
        <v>788</v>
      </c>
      <c r="D733" s="276"/>
    </row>
    <row r="734" spans="1:4" x14ac:dyDescent="0.2">
      <c r="A734" s="244" t="str">
        <f>IF('6-Export'!$D$199=0,"0,",ROUND('6-Export'!$D$199,0)&amp;",")</f>
        <v>0,</v>
      </c>
      <c r="B734" s="113" t="s">
        <v>1344</v>
      </c>
      <c r="C734" s="253" t="s">
        <v>789</v>
      </c>
      <c r="D734" s="276"/>
    </row>
    <row r="735" spans="1:4" x14ac:dyDescent="0.2">
      <c r="A735" s="244" t="str">
        <f>IF('6-Export'!$D$200=0,"0,",ROUND('6-Export'!$D$200,0)&amp;",")</f>
        <v>0,</v>
      </c>
      <c r="B735" s="113" t="s">
        <v>184</v>
      </c>
      <c r="C735" s="253" t="s">
        <v>790</v>
      </c>
      <c r="D735" s="276"/>
    </row>
    <row r="736" spans="1:4" x14ac:dyDescent="0.2">
      <c r="A736" s="244" t="str">
        <f>IF('6-Export'!$E$200=0,"0,",ROUND('6-Export'!$E$200,0)&amp;",")</f>
        <v>0,</v>
      </c>
      <c r="B736" s="113" t="s">
        <v>738</v>
      </c>
      <c r="C736" s="253" t="s">
        <v>185</v>
      </c>
      <c r="D736" s="276"/>
    </row>
    <row r="737" spans="1:4" x14ac:dyDescent="0.2">
      <c r="A737" s="244" t="str">
        <f>IF('6-Export'!$F$200=0,"0,",ROUND('6-Export'!$F$200,0)&amp;",")</f>
        <v>0,</v>
      </c>
      <c r="B737" s="113" t="s">
        <v>740</v>
      </c>
      <c r="C737" s="253" t="s">
        <v>186</v>
      </c>
      <c r="D737" s="276"/>
    </row>
    <row r="738" spans="1:4" x14ac:dyDescent="0.2">
      <c r="A738" s="244" t="str">
        <f>IF('6-Export'!$G$200=0,"0,",ROUND('6-Export'!$G$200,0)&amp;",")</f>
        <v>0,</v>
      </c>
      <c r="B738" s="113" t="s">
        <v>742</v>
      </c>
      <c r="C738" s="253" t="s">
        <v>187</v>
      </c>
      <c r="D738" s="276"/>
    </row>
    <row r="739" spans="1:4" x14ac:dyDescent="0.2">
      <c r="A739" s="244" t="str">
        <f>IF('6-Export'!$D$201=0,"0,",ROUND('6-Export'!$D$201,0)&amp;",")</f>
        <v>0,</v>
      </c>
      <c r="B739" s="113" t="s">
        <v>189</v>
      </c>
      <c r="C739" s="253" t="s">
        <v>188</v>
      </c>
      <c r="D739" s="276"/>
    </row>
    <row r="740" spans="1:4" x14ac:dyDescent="0.2">
      <c r="A740" s="260" t="str">
        <f>"0,"</f>
        <v>0,</v>
      </c>
      <c r="B740" s="113" t="s">
        <v>746</v>
      </c>
      <c r="C740" s="253" t="s">
        <v>190</v>
      </c>
      <c r="D740" s="276"/>
    </row>
    <row r="741" spans="1:4" x14ac:dyDescent="0.2">
      <c r="A741" s="244" t="str">
        <f>IF(ISERROR('6-Export'!$D$202),"0.000,",IF('6-Export'!$D$202=0,"0.000,",ROUND('6-Export'!$D$202,3)&amp;","))</f>
        <v>0.000,</v>
      </c>
      <c r="B741" s="113" t="s">
        <v>747</v>
      </c>
      <c r="C741" s="253" t="s">
        <v>191</v>
      </c>
      <c r="D741" s="276"/>
    </row>
    <row r="742" spans="1:4" x14ac:dyDescent="0.2">
      <c r="A742" s="244" t="str">
        <f>IF(ISERROR('6-Export'!$E$202),"0.000,",IF('6-Export'!$E$202=0,"0.000,",ROUND('6-Export'!$E$202,3)&amp;","))</f>
        <v>0.000,</v>
      </c>
      <c r="B742" s="113" t="s">
        <v>193</v>
      </c>
      <c r="C742" s="253" t="s">
        <v>192</v>
      </c>
      <c r="D742" s="276"/>
    </row>
    <row r="743" spans="1:4" x14ac:dyDescent="0.2">
      <c r="A743" s="244" t="str">
        <f>IF(ISERROR('6-Export'!$F$202),"0.000,",IF('6-Export'!$F$202=0,"0.000,",ROUND('6-Export'!$F$202,3)&amp;","))</f>
        <v>0.000,</v>
      </c>
      <c r="B743" s="113" t="s">
        <v>1334</v>
      </c>
      <c r="C743" s="253" t="s">
        <v>1495</v>
      </c>
      <c r="D743" s="276"/>
    </row>
    <row r="744" spans="1:4" x14ac:dyDescent="0.2">
      <c r="A744" s="244" t="str">
        <f>IF(ISERROR('6-Export'!$G$202),"0.000,",IF('6-Export'!$G$202=0,"0.000,",ROUND('6-Export'!$G$202,3)&amp;","))</f>
        <v>0.000,</v>
      </c>
      <c r="B744" s="113" t="s">
        <v>1336</v>
      </c>
      <c r="C744" s="253" t="s">
        <v>1496</v>
      </c>
      <c r="D744" s="276"/>
    </row>
    <row r="745" spans="1:4" x14ac:dyDescent="0.2">
      <c r="A745" s="260" t="str">
        <f t="shared" ref="A745:A755" si="3">"0,"</f>
        <v>0,</v>
      </c>
      <c r="B745" s="113" t="s">
        <v>1338</v>
      </c>
      <c r="C745" s="253" t="s">
        <v>1497</v>
      </c>
      <c r="D745" s="276"/>
    </row>
    <row r="746" spans="1:4" x14ac:dyDescent="0.2">
      <c r="A746" s="260" t="str">
        <f t="shared" si="3"/>
        <v>0,</v>
      </c>
      <c r="B746" s="113" t="s">
        <v>692</v>
      </c>
      <c r="C746" s="253" t="s">
        <v>1498</v>
      </c>
      <c r="D746" s="276"/>
    </row>
    <row r="747" spans="1:4" x14ac:dyDescent="0.2">
      <c r="A747" s="260" t="str">
        <f t="shared" si="3"/>
        <v>0,</v>
      </c>
      <c r="B747" s="113" t="s">
        <v>1338</v>
      </c>
      <c r="C747" s="253" t="s">
        <v>1499</v>
      </c>
      <c r="D747" s="276"/>
    </row>
    <row r="748" spans="1:4" x14ac:dyDescent="0.2">
      <c r="A748" s="260" t="str">
        <f t="shared" si="3"/>
        <v>0,</v>
      </c>
      <c r="B748" s="113" t="s">
        <v>692</v>
      </c>
      <c r="C748" s="253" t="s">
        <v>1473</v>
      </c>
      <c r="D748" s="276"/>
    </row>
    <row r="749" spans="1:4" x14ac:dyDescent="0.2">
      <c r="A749" s="260" t="str">
        <f t="shared" si="3"/>
        <v>0,</v>
      </c>
      <c r="B749" s="113" t="s">
        <v>1338</v>
      </c>
      <c r="C749" s="253" t="s">
        <v>1474</v>
      </c>
      <c r="D749" s="276"/>
    </row>
    <row r="750" spans="1:4" x14ac:dyDescent="0.2">
      <c r="A750" s="260" t="str">
        <f t="shared" si="3"/>
        <v>0,</v>
      </c>
      <c r="B750" s="113" t="s">
        <v>692</v>
      </c>
      <c r="C750" s="253" t="s">
        <v>2051</v>
      </c>
      <c r="D750" s="276"/>
    </row>
    <row r="751" spans="1:4" x14ac:dyDescent="0.2">
      <c r="A751" s="260" t="str">
        <f t="shared" si="3"/>
        <v>0,</v>
      </c>
      <c r="B751" s="113" t="s">
        <v>1338</v>
      </c>
      <c r="C751" s="253" t="s">
        <v>2052</v>
      </c>
      <c r="D751" s="276"/>
    </row>
    <row r="752" spans="1:4" x14ac:dyDescent="0.2">
      <c r="A752" s="260" t="str">
        <f t="shared" si="3"/>
        <v>0,</v>
      </c>
      <c r="B752" s="113" t="s">
        <v>692</v>
      </c>
      <c r="C752" s="253" t="s">
        <v>2053</v>
      </c>
      <c r="D752" s="276"/>
    </row>
    <row r="753" spans="1:4" x14ac:dyDescent="0.2">
      <c r="A753" s="260" t="str">
        <f t="shared" si="3"/>
        <v>0,</v>
      </c>
      <c r="B753" s="113" t="s">
        <v>1338</v>
      </c>
      <c r="C753" s="253" t="s">
        <v>2054</v>
      </c>
      <c r="D753" s="276"/>
    </row>
    <row r="754" spans="1:4" x14ac:dyDescent="0.2">
      <c r="A754" s="260" t="str">
        <f t="shared" si="3"/>
        <v>0,</v>
      </c>
      <c r="B754" s="113" t="s">
        <v>692</v>
      </c>
      <c r="C754" s="253" t="s">
        <v>2055</v>
      </c>
      <c r="D754" s="276"/>
    </row>
    <row r="755" spans="1:4" x14ac:dyDescent="0.2">
      <c r="A755" s="260" t="str">
        <f t="shared" si="3"/>
        <v>0,</v>
      </c>
      <c r="B755" s="113" t="s">
        <v>29</v>
      </c>
      <c r="C755" s="253" t="s">
        <v>2056</v>
      </c>
      <c r="D755" s="276"/>
    </row>
    <row r="756" spans="1:4" x14ac:dyDescent="0.2">
      <c r="A756" s="260" t="str">
        <f>"0"</f>
        <v>0</v>
      </c>
      <c r="B756" s="113" t="s">
        <v>1991</v>
      </c>
      <c r="C756" s="253" t="s">
        <v>2117</v>
      </c>
      <c r="D756" s="276"/>
    </row>
    <row r="757" spans="1:4" x14ac:dyDescent="0.2">
      <c r="A757" s="113" t="s">
        <v>2088</v>
      </c>
      <c r="B757" s="271"/>
      <c r="C757" s="271"/>
      <c r="D757" s="276"/>
    </row>
    <row r="758" spans="1:4" ht="23" x14ac:dyDescent="0.5">
      <c r="A758" s="245"/>
      <c r="B758" s="246" t="s">
        <v>1429</v>
      </c>
      <c r="C758" s="246"/>
      <c r="D758" s="276"/>
    </row>
    <row r="759" spans="1:4" x14ac:dyDescent="0.2">
      <c r="A759" s="113" t="s">
        <v>1368</v>
      </c>
      <c r="B759" s="271"/>
      <c r="C759" s="271"/>
      <c r="D759" s="276"/>
    </row>
    <row r="760" spans="1:4" x14ac:dyDescent="0.2">
      <c r="A760" s="113" t="s">
        <v>2046</v>
      </c>
      <c r="B760" s="271"/>
      <c r="C760" s="271"/>
      <c r="D760" s="276"/>
    </row>
    <row r="761" spans="1:4" x14ac:dyDescent="0.2">
      <c r="A761" s="113" t="str">
        <f>"'"&amp;'6-Export'!$D$1&amp;"',"</f>
        <v>'YOUR STATE',</v>
      </c>
      <c r="B761" s="113" t="s">
        <v>1531</v>
      </c>
      <c r="C761" s="253" t="s">
        <v>2118</v>
      </c>
      <c r="D761" s="276"/>
    </row>
    <row r="762" spans="1:4" x14ac:dyDescent="0.2">
      <c r="A762" s="113" t="str">
        <f>'6-Export'!$D$3&amp;","</f>
        <v xml:space="preserve"> ,</v>
      </c>
      <c r="B762" s="113" t="s">
        <v>965</v>
      </c>
      <c r="C762" s="253" t="s">
        <v>2119</v>
      </c>
      <c r="D762" s="276"/>
    </row>
    <row r="763" spans="1:4" x14ac:dyDescent="0.2">
      <c r="A763" s="113" t="str">
        <f>"'"&amp;MONTH('6-Export'!$D$9)&amp;"/"&amp;DAY('6-Export'!$D$9)&amp;"/"&amp;YEAR('6-Export'!$D$9)&amp;"',"</f>
        <v>'1/0/1900',</v>
      </c>
      <c r="B763" s="113" t="s">
        <v>1154</v>
      </c>
      <c r="C763" s="253" t="s">
        <v>2120</v>
      </c>
      <c r="D763" s="276"/>
    </row>
    <row r="764" spans="1:4" x14ac:dyDescent="0.2">
      <c r="A764" s="244" t="str">
        <f>IF('6-Export'!$D$203=0,"0.00,",ROUND('6-Export'!$D$203,2)&amp;",")</f>
        <v>0.00,</v>
      </c>
      <c r="B764" s="113" t="s">
        <v>1340</v>
      </c>
      <c r="C764" s="253" t="s">
        <v>2121</v>
      </c>
      <c r="D764" s="276"/>
    </row>
    <row r="765" spans="1:4" x14ac:dyDescent="0.2">
      <c r="A765" s="260" t="str">
        <f>"0.00,"</f>
        <v>0.00,</v>
      </c>
      <c r="B765" s="113" t="s">
        <v>1342</v>
      </c>
      <c r="C765" s="253" t="s">
        <v>2122</v>
      </c>
      <c r="D765" s="276"/>
    </row>
    <row r="766" spans="1:4" x14ac:dyDescent="0.2">
      <c r="A766" s="244" t="str">
        <f>IF('6-Export'!$D$204=0,"0,",ROUND('6-Export'!$D$204,0)&amp;",")</f>
        <v>0,</v>
      </c>
      <c r="B766" s="113" t="s">
        <v>2124</v>
      </c>
      <c r="C766" s="253" t="s">
        <v>2123</v>
      </c>
      <c r="D766" s="276"/>
    </row>
    <row r="767" spans="1:4" x14ac:dyDescent="0.2">
      <c r="A767" s="244" t="str">
        <f>IF('6-Export'!$D$205=0,"0,",ROUND('6-Export'!$D$205,0)&amp;",")</f>
        <v>0,</v>
      </c>
      <c r="B767" s="113" t="s">
        <v>736</v>
      </c>
      <c r="C767" s="253" t="s">
        <v>2125</v>
      </c>
      <c r="D767" s="276"/>
    </row>
    <row r="768" spans="1:4" x14ac:dyDescent="0.2">
      <c r="A768" s="244" t="str">
        <f>IF('6-Export'!$E$205=0,"0,",ROUND('6-Export'!$E$205,0)&amp;",")</f>
        <v>0,</v>
      </c>
      <c r="B768" s="113" t="s">
        <v>738</v>
      </c>
      <c r="C768" s="253" t="s">
        <v>2126</v>
      </c>
      <c r="D768" s="276"/>
    </row>
    <row r="769" spans="1:4" x14ac:dyDescent="0.2">
      <c r="A769" s="244" t="str">
        <f>IF('6-Export'!$F$205=0,"0,",ROUND('6-Export'!$F$205,0)&amp;",")</f>
        <v>0,</v>
      </c>
      <c r="B769" s="113" t="s">
        <v>740</v>
      </c>
      <c r="C769" s="253" t="s">
        <v>2127</v>
      </c>
      <c r="D769" s="276"/>
    </row>
    <row r="770" spans="1:4" x14ac:dyDescent="0.2">
      <c r="A770" s="244" t="str">
        <f>IF('6-Export'!$G$205=0,"0,",ROUND('6-Export'!$G$205,0)&amp;",")</f>
        <v>0,</v>
      </c>
      <c r="B770" s="113" t="s">
        <v>742</v>
      </c>
      <c r="C770" s="253" t="s">
        <v>2128</v>
      </c>
      <c r="D770" s="276"/>
    </row>
    <row r="771" spans="1:4" x14ac:dyDescent="0.2">
      <c r="A771" s="244" t="str">
        <f>IF('6-Export'!$D$206=0,"0,",ROUND('6-Export'!$D$206,0)&amp;",")</f>
        <v>0,</v>
      </c>
      <c r="B771" s="113" t="s">
        <v>189</v>
      </c>
      <c r="C771" s="253" t="s">
        <v>1379</v>
      </c>
      <c r="D771" s="276"/>
    </row>
    <row r="772" spans="1:4" x14ac:dyDescent="0.2">
      <c r="A772" s="260" t="str">
        <f>"0,"</f>
        <v>0,</v>
      </c>
      <c r="B772" s="113" t="s">
        <v>746</v>
      </c>
      <c r="C772" s="253" t="s">
        <v>1380</v>
      </c>
      <c r="D772" s="276"/>
    </row>
    <row r="773" spans="1:4" x14ac:dyDescent="0.2">
      <c r="A773" s="244" t="str">
        <f>IF(ISERROR('6-Export'!$D$207),"0.000,",IF('6-Export'!$D$207=0,"0.000,",ROUND('6-Export'!$D$207,3)&amp;","))</f>
        <v>0.000,</v>
      </c>
      <c r="B773" s="113" t="s">
        <v>747</v>
      </c>
      <c r="C773" s="253" t="s">
        <v>1381</v>
      </c>
      <c r="D773" s="276"/>
    </row>
    <row r="774" spans="1:4" x14ac:dyDescent="0.2">
      <c r="A774" s="244" t="str">
        <f>IF(ISERROR('6-Export'!$E$207),"0.000,",IF('6-Export'!$E$207=0,"0.000,",ROUND('6-Export'!$E$207,3)&amp;","))</f>
        <v>0.000,</v>
      </c>
      <c r="B774" s="113" t="s">
        <v>193</v>
      </c>
      <c r="C774" s="253" t="s">
        <v>1382</v>
      </c>
      <c r="D774" s="276"/>
    </row>
    <row r="775" spans="1:4" x14ac:dyDescent="0.2">
      <c r="A775" s="244" t="str">
        <f>IF(ISERROR('6-Export'!$F$207),"0.000,",IF('6-Export'!$F$207=0,"0.000,",ROUND('6-Export'!$F$207,3)&amp;","))</f>
        <v>0.000,</v>
      </c>
      <c r="B775" s="113" t="s">
        <v>1334</v>
      </c>
      <c r="C775" s="253" t="s">
        <v>1472</v>
      </c>
      <c r="D775" s="276"/>
    </row>
    <row r="776" spans="1:4" x14ac:dyDescent="0.2">
      <c r="A776" s="244" t="str">
        <f>IF(ISERROR('6-Export'!$G$207),"0.000,",IF('6-Export'!$G$207=0,"0.000,",ROUND('6-Export'!$G$207,3)&amp;","))</f>
        <v>0.000,</v>
      </c>
      <c r="B776" s="113" t="s">
        <v>1336</v>
      </c>
      <c r="C776" s="253" t="s">
        <v>2105</v>
      </c>
      <c r="D776" s="276"/>
    </row>
    <row r="777" spans="1:4" x14ac:dyDescent="0.2">
      <c r="A777" s="260" t="str">
        <f t="shared" ref="A777:A787" si="4">"0,"</f>
        <v>0,</v>
      </c>
      <c r="B777" s="113" t="s">
        <v>1338</v>
      </c>
      <c r="C777" s="253" t="s">
        <v>2106</v>
      </c>
      <c r="D777" s="276"/>
    </row>
    <row r="778" spans="1:4" x14ac:dyDescent="0.2">
      <c r="A778" s="260" t="str">
        <f t="shared" si="4"/>
        <v>0,</v>
      </c>
      <c r="B778" s="113" t="s">
        <v>692</v>
      </c>
      <c r="C778" s="253" t="s">
        <v>2107</v>
      </c>
      <c r="D778" s="276"/>
    </row>
    <row r="779" spans="1:4" x14ac:dyDescent="0.2">
      <c r="A779" s="260" t="str">
        <f t="shared" si="4"/>
        <v>0,</v>
      </c>
      <c r="B779" s="113" t="s">
        <v>1338</v>
      </c>
      <c r="C779" s="253" t="s">
        <v>2108</v>
      </c>
      <c r="D779" s="276"/>
    </row>
    <row r="780" spans="1:4" x14ac:dyDescent="0.2">
      <c r="A780" s="260" t="str">
        <f t="shared" si="4"/>
        <v>0,</v>
      </c>
      <c r="B780" s="113" t="s">
        <v>692</v>
      </c>
      <c r="C780" s="253" t="s">
        <v>2109</v>
      </c>
      <c r="D780" s="276"/>
    </row>
    <row r="781" spans="1:4" x14ac:dyDescent="0.2">
      <c r="A781" s="260" t="str">
        <f t="shared" si="4"/>
        <v>0,</v>
      </c>
      <c r="B781" s="113" t="s">
        <v>1338</v>
      </c>
      <c r="C781" s="253" t="s">
        <v>2110</v>
      </c>
      <c r="D781" s="276"/>
    </row>
    <row r="782" spans="1:4" x14ac:dyDescent="0.2">
      <c r="A782" s="260" t="str">
        <f t="shared" si="4"/>
        <v>0,</v>
      </c>
      <c r="B782" s="113" t="s">
        <v>692</v>
      </c>
      <c r="C782" s="253" t="s">
        <v>2111</v>
      </c>
      <c r="D782" s="276"/>
    </row>
    <row r="783" spans="1:4" x14ac:dyDescent="0.2">
      <c r="A783" s="260" t="str">
        <f t="shared" si="4"/>
        <v>0,</v>
      </c>
      <c r="B783" s="113" t="s">
        <v>1338</v>
      </c>
      <c r="C783" s="253" t="s">
        <v>2112</v>
      </c>
      <c r="D783" s="276"/>
    </row>
    <row r="784" spans="1:4" x14ac:dyDescent="0.2">
      <c r="A784" s="260" t="str">
        <f t="shared" si="4"/>
        <v>0,</v>
      </c>
      <c r="B784" s="113" t="s">
        <v>692</v>
      </c>
      <c r="C784" s="253" t="s">
        <v>2113</v>
      </c>
      <c r="D784" s="276"/>
    </row>
    <row r="785" spans="1:4" x14ac:dyDescent="0.2">
      <c r="A785" s="260" t="str">
        <f t="shared" si="4"/>
        <v>0,</v>
      </c>
      <c r="B785" s="113" t="s">
        <v>1338</v>
      </c>
      <c r="C785" s="253" t="s">
        <v>2114</v>
      </c>
      <c r="D785" s="276"/>
    </row>
    <row r="786" spans="1:4" x14ac:dyDescent="0.2">
      <c r="A786" s="260" t="str">
        <f t="shared" si="4"/>
        <v>0,</v>
      </c>
      <c r="B786" s="113" t="s">
        <v>692</v>
      </c>
      <c r="C786" s="253" t="s">
        <v>2115</v>
      </c>
      <c r="D786" s="276"/>
    </row>
    <row r="787" spans="1:4" x14ac:dyDescent="0.2">
      <c r="A787" s="260" t="str">
        <f t="shared" si="4"/>
        <v>0,</v>
      </c>
      <c r="B787" s="113" t="s">
        <v>2137</v>
      </c>
      <c r="C787" s="253" t="s">
        <v>2116</v>
      </c>
      <c r="D787" s="276"/>
    </row>
    <row r="788" spans="1:4" x14ac:dyDescent="0.2">
      <c r="A788" s="260" t="str">
        <f>"0"</f>
        <v>0</v>
      </c>
      <c r="B788" s="113" t="s">
        <v>2139</v>
      </c>
      <c r="C788" s="253" t="s">
        <v>2138</v>
      </c>
      <c r="D788" s="276"/>
    </row>
    <row r="789" spans="1:4" x14ac:dyDescent="0.2">
      <c r="A789" s="113" t="s">
        <v>2088</v>
      </c>
      <c r="B789" s="271"/>
      <c r="C789" s="271"/>
      <c r="D789" s="276"/>
    </row>
    <row r="790" spans="1:4" ht="23" x14ac:dyDescent="0.5">
      <c r="A790" s="245"/>
      <c r="B790" s="246" t="s">
        <v>1430</v>
      </c>
      <c r="C790" s="246"/>
      <c r="D790" s="276"/>
    </row>
    <row r="791" spans="1:4" x14ac:dyDescent="0.2">
      <c r="A791" s="113" t="s">
        <v>1364</v>
      </c>
      <c r="B791" s="271"/>
      <c r="C791" s="271"/>
      <c r="D791" s="276"/>
    </row>
    <row r="792" spans="1:4" x14ac:dyDescent="0.2">
      <c r="A792" s="113" t="s">
        <v>2046</v>
      </c>
      <c r="B792" s="271"/>
      <c r="C792" s="271"/>
      <c r="D792" s="276"/>
    </row>
    <row r="793" spans="1:4" x14ac:dyDescent="0.2">
      <c r="A793" s="113" t="str">
        <f>"'"&amp;'6-Export'!$D$1&amp;"',"</f>
        <v>'YOUR STATE',</v>
      </c>
      <c r="B793" s="113" t="s">
        <v>1531</v>
      </c>
      <c r="C793" s="253" t="s">
        <v>2140</v>
      </c>
      <c r="D793" s="276"/>
    </row>
    <row r="794" spans="1:4" x14ac:dyDescent="0.2">
      <c r="A794" s="113" t="str">
        <f>'6-Export'!$D$3&amp;","</f>
        <v xml:space="preserve"> ,</v>
      </c>
      <c r="B794" s="113" t="s">
        <v>965</v>
      </c>
      <c r="C794" s="253" t="s">
        <v>125</v>
      </c>
      <c r="D794" s="276"/>
    </row>
    <row r="795" spans="1:4" x14ac:dyDescent="0.2">
      <c r="A795" s="113" t="str">
        <f>"'"&amp;MONTH('6-Export'!$D$9)&amp;"/"&amp;DAY('6-Export'!$D$9)&amp;"/"&amp;YEAR('6-Export'!$D$9)&amp;"',"</f>
        <v>'1/0/1900',</v>
      </c>
      <c r="B795" s="113" t="s">
        <v>1154</v>
      </c>
      <c r="C795" s="253" t="s">
        <v>126</v>
      </c>
      <c r="D795" s="276"/>
    </row>
    <row r="796" spans="1:4" x14ac:dyDescent="0.2">
      <c r="A796" s="244" t="str">
        <f>IF('6-Export'!$D$208=0,"0.00,",ROUND('6-Export'!$D$208,2)&amp;",")</f>
        <v>0.00,</v>
      </c>
      <c r="B796" s="113" t="s">
        <v>1340</v>
      </c>
      <c r="C796" s="253" t="s">
        <v>127</v>
      </c>
      <c r="D796" s="276"/>
    </row>
    <row r="797" spans="1:4" x14ac:dyDescent="0.2">
      <c r="A797" s="260" t="str">
        <f>"0.00,"</f>
        <v>0.00,</v>
      </c>
      <c r="B797" s="113" t="s">
        <v>1342</v>
      </c>
      <c r="C797" s="253" t="s">
        <v>128</v>
      </c>
      <c r="D797" s="276"/>
    </row>
    <row r="798" spans="1:4" x14ac:dyDescent="0.2">
      <c r="A798" s="244" t="str">
        <f>IF('6-Export'!$D$209=0,"0,",ROUND('6-Export'!$D$209,0)&amp;",")</f>
        <v>0,</v>
      </c>
      <c r="B798" s="113" t="s">
        <v>1344</v>
      </c>
      <c r="C798" s="253" t="s">
        <v>129</v>
      </c>
      <c r="D798" s="276"/>
    </row>
    <row r="799" spans="1:4" x14ac:dyDescent="0.2">
      <c r="A799" s="244" t="str">
        <f>IF('6-Export'!$D$210=0,"0,",ROUND('6-Export'!$D$210,0)&amp;",")</f>
        <v>0,</v>
      </c>
      <c r="B799" s="113" t="s">
        <v>736</v>
      </c>
      <c r="C799" s="253" t="s">
        <v>130</v>
      </c>
      <c r="D799" s="276"/>
    </row>
    <row r="800" spans="1:4" x14ac:dyDescent="0.2">
      <c r="A800" s="244" t="str">
        <f>IF('6-Export'!$E$210=0,"0,",ROUND('6-Export'!$E$210,0)&amp;",")</f>
        <v>0,</v>
      </c>
      <c r="B800" s="113" t="s">
        <v>738</v>
      </c>
      <c r="C800" s="253" t="s">
        <v>131</v>
      </c>
      <c r="D800" s="276"/>
    </row>
    <row r="801" spans="1:4" x14ac:dyDescent="0.2">
      <c r="A801" s="244" t="str">
        <f>IF('6-Export'!$F$210=0,"0,",ROUND('6-Export'!$F$210,0)&amp;",")</f>
        <v>0,</v>
      </c>
      <c r="B801" s="113" t="s">
        <v>740</v>
      </c>
      <c r="C801" s="253" t="s">
        <v>132</v>
      </c>
      <c r="D801" s="276"/>
    </row>
    <row r="802" spans="1:4" x14ac:dyDescent="0.2">
      <c r="A802" s="244" t="str">
        <f>IF('6-Export'!$G$210=0,"0,",ROUND('6-Export'!$G$210,0)&amp;",")</f>
        <v>0,</v>
      </c>
      <c r="B802" s="113" t="s">
        <v>742</v>
      </c>
      <c r="C802" s="253" t="s">
        <v>133</v>
      </c>
      <c r="D802" s="276"/>
    </row>
    <row r="803" spans="1:4" x14ac:dyDescent="0.2">
      <c r="A803" s="244" t="str">
        <f>IF('6-Export'!$D$211=0,"0,",ROUND('6-Export'!$D$211,0)&amp;",")</f>
        <v>0,</v>
      </c>
      <c r="B803" s="113" t="s">
        <v>189</v>
      </c>
      <c r="C803" s="253" t="s">
        <v>1992</v>
      </c>
      <c r="D803" s="276"/>
    </row>
    <row r="804" spans="1:4" x14ac:dyDescent="0.2">
      <c r="A804" s="260" t="str">
        <f>"0,"</f>
        <v>0,</v>
      </c>
      <c r="B804" s="113" t="s">
        <v>746</v>
      </c>
      <c r="C804" s="253" t="s">
        <v>1993</v>
      </c>
      <c r="D804" s="276"/>
    </row>
    <row r="805" spans="1:4" x14ac:dyDescent="0.2">
      <c r="A805" s="244" t="str">
        <f>IF(ISERROR('6-Export'!$D$212),"0.000,",IF('6-Export'!$D$212=0,"0.000,",ROUND('6-Export'!$D$212,3)&amp;","))</f>
        <v>0.000,</v>
      </c>
      <c r="B805" s="113" t="s">
        <v>747</v>
      </c>
      <c r="C805" s="253" t="s">
        <v>1994</v>
      </c>
      <c r="D805" s="276"/>
    </row>
    <row r="806" spans="1:4" x14ac:dyDescent="0.2">
      <c r="A806" s="244" t="str">
        <f>IF(ISERROR('6-Export'!$E$212),"0.000,",IF('6-Export'!$E$212=0,"0.000,",ROUND('6-Export'!$E$212,3)&amp;","))</f>
        <v>0.000,</v>
      </c>
      <c r="B806" s="113" t="s">
        <v>193</v>
      </c>
      <c r="C806" s="253" t="s">
        <v>1995</v>
      </c>
      <c r="D806" s="276"/>
    </row>
    <row r="807" spans="1:4" x14ac:dyDescent="0.2">
      <c r="A807" s="244" t="str">
        <f>IF(ISERROR('6-Export'!$F$212),"0.000,",IF('6-Export'!$F$212=0,"0.000,",ROUND('6-Export'!$F$212,3)&amp;","))</f>
        <v>0.000,</v>
      </c>
      <c r="B807" s="113" t="s">
        <v>1334</v>
      </c>
      <c r="C807" s="253" t="s">
        <v>1996</v>
      </c>
      <c r="D807" s="276"/>
    </row>
    <row r="808" spans="1:4" x14ac:dyDescent="0.2">
      <c r="A808" s="244" t="str">
        <f>IF(ISERROR('6-Export'!$G$212),"0.000,",IF('6-Export'!$G$212=0,"0.000,",ROUND('6-Export'!$G$212,3)&amp;","))</f>
        <v>0.000,</v>
      </c>
      <c r="B808" s="113" t="s">
        <v>1336</v>
      </c>
      <c r="C808" s="253" t="s">
        <v>944</v>
      </c>
      <c r="D808" s="276"/>
    </row>
    <row r="809" spans="1:4" x14ac:dyDescent="0.2">
      <c r="A809" s="260" t="str">
        <f t="shared" ref="A809:A819" si="5">"0,"</f>
        <v>0,</v>
      </c>
      <c r="B809" s="113" t="s">
        <v>1338</v>
      </c>
      <c r="C809" s="253" t="s">
        <v>945</v>
      </c>
      <c r="D809" s="276"/>
    </row>
    <row r="810" spans="1:4" x14ac:dyDescent="0.2">
      <c r="A810" s="260" t="str">
        <f t="shared" si="5"/>
        <v>0,</v>
      </c>
      <c r="B810" s="113" t="s">
        <v>692</v>
      </c>
      <c r="C810" s="253" t="s">
        <v>946</v>
      </c>
      <c r="D810" s="276"/>
    </row>
    <row r="811" spans="1:4" x14ac:dyDescent="0.2">
      <c r="A811" s="260" t="str">
        <f t="shared" si="5"/>
        <v>0,</v>
      </c>
      <c r="B811" s="113" t="s">
        <v>1338</v>
      </c>
      <c r="C811" s="253" t="s">
        <v>947</v>
      </c>
      <c r="D811" s="276"/>
    </row>
    <row r="812" spans="1:4" x14ac:dyDescent="0.2">
      <c r="A812" s="260" t="str">
        <f t="shared" si="5"/>
        <v>0,</v>
      </c>
      <c r="B812" s="113" t="s">
        <v>692</v>
      </c>
      <c r="C812" s="253" t="s">
        <v>948</v>
      </c>
      <c r="D812" s="276"/>
    </row>
    <row r="813" spans="1:4" x14ac:dyDescent="0.2">
      <c r="A813" s="260" t="str">
        <f t="shared" si="5"/>
        <v>0,</v>
      </c>
      <c r="B813" s="113" t="s">
        <v>1338</v>
      </c>
      <c r="C813" s="253" t="s">
        <v>949</v>
      </c>
      <c r="D813" s="276"/>
    </row>
    <row r="814" spans="1:4" x14ac:dyDescent="0.2">
      <c r="A814" s="260" t="str">
        <f t="shared" si="5"/>
        <v>0,</v>
      </c>
      <c r="B814" s="113" t="s">
        <v>692</v>
      </c>
      <c r="C814" s="253" t="s">
        <v>950</v>
      </c>
      <c r="D814" s="276"/>
    </row>
    <row r="815" spans="1:4" x14ac:dyDescent="0.2">
      <c r="A815" s="260" t="str">
        <f t="shared" si="5"/>
        <v>0,</v>
      </c>
      <c r="B815" s="113" t="s">
        <v>1338</v>
      </c>
      <c r="C815" s="253" t="s">
        <v>951</v>
      </c>
      <c r="D815" s="276"/>
    </row>
    <row r="816" spans="1:4" x14ac:dyDescent="0.2">
      <c r="A816" s="260" t="str">
        <f t="shared" si="5"/>
        <v>0,</v>
      </c>
      <c r="B816" s="113" t="s">
        <v>692</v>
      </c>
      <c r="C816" s="253" t="s">
        <v>952</v>
      </c>
      <c r="D816" s="276"/>
    </row>
    <row r="817" spans="1:4" x14ac:dyDescent="0.2">
      <c r="A817" s="260" t="str">
        <f t="shared" si="5"/>
        <v>0,</v>
      </c>
      <c r="B817" s="113" t="s">
        <v>1338</v>
      </c>
      <c r="C817" s="253" t="s">
        <v>953</v>
      </c>
      <c r="D817" s="276"/>
    </row>
    <row r="818" spans="1:4" x14ac:dyDescent="0.2">
      <c r="A818" s="260" t="str">
        <f t="shared" si="5"/>
        <v>0,</v>
      </c>
      <c r="B818" s="113" t="s">
        <v>692</v>
      </c>
      <c r="C818" s="253" t="s">
        <v>954</v>
      </c>
      <c r="D818" s="276"/>
    </row>
    <row r="819" spans="1:4" x14ac:dyDescent="0.2">
      <c r="A819" s="260" t="str">
        <f t="shared" si="5"/>
        <v>0,</v>
      </c>
      <c r="B819" s="113" t="s">
        <v>29</v>
      </c>
      <c r="C819" s="253" t="s">
        <v>955</v>
      </c>
      <c r="D819" s="276"/>
    </row>
    <row r="820" spans="1:4" x14ac:dyDescent="0.2">
      <c r="A820" s="260" t="str">
        <f>"0"</f>
        <v>0</v>
      </c>
      <c r="B820" s="113" t="s">
        <v>1991</v>
      </c>
      <c r="C820" s="253" t="s">
        <v>956</v>
      </c>
      <c r="D820" s="276"/>
    </row>
    <row r="821" spans="1:4" x14ac:dyDescent="0.2">
      <c r="A821" s="113" t="s">
        <v>2088</v>
      </c>
      <c r="B821" s="271"/>
      <c r="C821" s="271"/>
      <c r="D821" s="276"/>
    </row>
    <row r="822" spans="1:4" ht="23" x14ac:dyDescent="0.5">
      <c r="A822" s="256"/>
      <c r="B822" s="246" t="s">
        <v>1431</v>
      </c>
      <c r="C822" s="246"/>
      <c r="D822" s="276"/>
    </row>
    <row r="823" spans="1:4" x14ac:dyDescent="0.2">
      <c r="A823" s="113" t="s">
        <v>1371</v>
      </c>
      <c r="B823" s="271"/>
      <c r="C823" s="271"/>
      <c r="D823" s="276"/>
    </row>
    <row r="824" spans="1:4" x14ac:dyDescent="0.2">
      <c r="A824" s="113" t="s">
        <v>2046</v>
      </c>
      <c r="B824" s="271"/>
      <c r="C824" s="271"/>
      <c r="D824" s="276"/>
    </row>
    <row r="825" spans="1:4" x14ac:dyDescent="0.2">
      <c r="A825" s="264" t="str">
        <f>"'"&amp;'6-Export'!$D$1&amp;"',"</f>
        <v>'YOUR STATE',</v>
      </c>
      <c r="B825" s="113" t="s">
        <v>1531</v>
      </c>
      <c r="C825" s="253" t="s">
        <v>957</v>
      </c>
      <c r="D825" s="276"/>
    </row>
    <row r="826" spans="1:4" x14ac:dyDescent="0.2">
      <c r="A826" s="253" t="str">
        <f>'6-Export'!$D$3&amp;","</f>
        <v xml:space="preserve"> ,</v>
      </c>
      <c r="B826" s="113" t="s">
        <v>965</v>
      </c>
      <c r="C826" s="253" t="s">
        <v>958</v>
      </c>
      <c r="D826" s="276"/>
    </row>
    <row r="827" spans="1:4" x14ac:dyDescent="0.2">
      <c r="A827" s="253" t="str">
        <f>"'"&amp;MONTH('6-Export'!$D$9)&amp;"/"&amp;DAY('6-Export'!$D$9)&amp;"/"&amp;YEAR('6-Export'!$D$9)&amp;"',"</f>
        <v>'1/0/1900',</v>
      </c>
      <c r="B827" s="113" t="s">
        <v>1154</v>
      </c>
      <c r="C827" s="253" t="s">
        <v>959</v>
      </c>
      <c r="D827" s="276"/>
    </row>
    <row r="828" spans="1:4" x14ac:dyDescent="0.2">
      <c r="A828" s="262" t="str">
        <f>IF('6-Export'!$D$213=0,"0.00,",ROUND('6-Export'!$D$213,2)&amp;",")</f>
        <v>0.00,</v>
      </c>
      <c r="B828" s="113" t="s">
        <v>1340</v>
      </c>
      <c r="C828" s="253" t="s">
        <v>960</v>
      </c>
      <c r="D828" s="276"/>
    </row>
    <row r="829" spans="1:4" x14ac:dyDescent="0.2">
      <c r="A829" s="261" t="str">
        <f>"0.00,"</f>
        <v>0.00,</v>
      </c>
      <c r="B829" s="113" t="s">
        <v>1342</v>
      </c>
      <c r="C829" s="253" t="s">
        <v>877</v>
      </c>
      <c r="D829" s="276"/>
    </row>
    <row r="830" spans="1:4" x14ac:dyDescent="0.2">
      <c r="A830" s="262" t="str">
        <f>IF('6-Export'!$D$214=0,"0,",ROUND('6-Export'!$D$214,0)&amp;",")</f>
        <v>0,</v>
      </c>
      <c r="B830" s="113" t="s">
        <v>1344</v>
      </c>
      <c r="C830" s="253" t="s">
        <v>878</v>
      </c>
      <c r="D830" s="276"/>
    </row>
    <row r="831" spans="1:4" x14ac:dyDescent="0.2">
      <c r="A831" s="262" t="str">
        <f>IF('6-Export'!$D$215=0,"0,",ROUND('6-Export'!$D$215,0)&amp;",")</f>
        <v>0,</v>
      </c>
      <c r="B831" s="113" t="s">
        <v>736</v>
      </c>
      <c r="C831" s="253" t="s">
        <v>1517</v>
      </c>
      <c r="D831" s="276"/>
    </row>
    <row r="832" spans="1:4" x14ac:dyDescent="0.2">
      <c r="A832" s="262" t="str">
        <f>IF('6-Export'!$E$215=0,"0,",ROUND('6-Export'!$E$215,0)&amp;",")</f>
        <v>0,</v>
      </c>
      <c r="B832" s="113" t="s">
        <v>738</v>
      </c>
      <c r="C832" s="253" t="s">
        <v>1518</v>
      </c>
      <c r="D832" s="276"/>
    </row>
    <row r="833" spans="1:4" x14ac:dyDescent="0.2">
      <c r="A833" s="262" t="str">
        <f>IF('6-Export'!$F$215=0,"0,",ROUND('6-Export'!$F$215,0)&amp;",")</f>
        <v>0,</v>
      </c>
      <c r="B833" s="113" t="s">
        <v>1520</v>
      </c>
      <c r="C833" s="253" t="s">
        <v>1519</v>
      </c>
      <c r="D833" s="276"/>
    </row>
    <row r="834" spans="1:4" x14ac:dyDescent="0.2">
      <c r="A834" s="262" t="str">
        <f>IF('6-Export'!$G$215=0,"0,",ROUND('6-Export'!$G$215,0)&amp;",")</f>
        <v>0,</v>
      </c>
      <c r="B834" s="113" t="s">
        <v>1522</v>
      </c>
      <c r="C834" s="253" t="s">
        <v>1521</v>
      </c>
      <c r="D834" s="276"/>
    </row>
    <row r="835" spans="1:4" x14ac:dyDescent="0.2">
      <c r="A835" s="262" t="str">
        <f>IF('6-Export'!$D$216=0,"0,",ROUND('6-Export'!$D$216,0)&amp;",")</f>
        <v>0,</v>
      </c>
      <c r="B835" s="113" t="s">
        <v>189</v>
      </c>
      <c r="C835" s="253" t="s">
        <v>1523</v>
      </c>
      <c r="D835" s="276"/>
    </row>
    <row r="836" spans="1:4" x14ac:dyDescent="0.2">
      <c r="A836" s="261" t="str">
        <f>"0,"</f>
        <v>0,</v>
      </c>
      <c r="B836" s="113" t="s">
        <v>746</v>
      </c>
      <c r="C836" s="253" t="s">
        <v>1524</v>
      </c>
      <c r="D836" s="276"/>
    </row>
    <row r="837" spans="1:4" x14ac:dyDescent="0.2">
      <c r="A837" s="262" t="str">
        <f>IF(ISERROR('6-Export'!$D$217),"0.000,",IF('6-Export'!$D$217=0,"0.000,",ROUND('6-Export'!$D$217,3)&amp;","))</f>
        <v>0.000,</v>
      </c>
      <c r="B837" s="113" t="s">
        <v>747</v>
      </c>
      <c r="C837" s="253" t="s">
        <v>1040</v>
      </c>
      <c r="D837" s="276"/>
    </row>
    <row r="838" spans="1:4" x14ac:dyDescent="0.2">
      <c r="A838" s="262" t="str">
        <f>IF(ISERROR('6-Export'!$E$217),"0.000,",IF('6-Export'!$E$217=0,"0.000,",ROUND('6-Export'!$E$217,3)&amp;","))</f>
        <v>0.000,</v>
      </c>
      <c r="B838" s="113" t="s">
        <v>193</v>
      </c>
      <c r="C838" s="253" t="s">
        <v>1041</v>
      </c>
      <c r="D838" s="276"/>
    </row>
    <row r="839" spans="1:4" x14ac:dyDescent="0.2">
      <c r="A839" s="262" t="str">
        <f>IF(ISERROR('6-Export'!$F$217),"0.000,",IF('6-Export'!$F$217=0,"0.000,",ROUND('6-Export'!$F$217,3)&amp;","))</f>
        <v>0.000,</v>
      </c>
      <c r="B839" s="113" t="s">
        <v>1334</v>
      </c>
      <c r="C839" s="253" t="s">
        <v>961</v>
      </c>
      <c r="D839" s="276"/>
    </row>
    <row r="840" spans="1:4" x14ac:dyDescent="0.2">
      <c r="A840" s="262" t="str">
        <f>IF(ISERROR('6-Export'!$G$217),"0.000,",IF('6-Export'!$G$217=0,"0.000,",ROUND('6-Export'!$G$217,3)&amp;","))</f>
        <v>0.000,</v>
      </c>
      <c r="B840" s="113" t="s">
        <v>1336</v>
      </c>
      <c r="C840" s="253" t="s">
        <v>962</v>
      </c>
      <c r="D840" s="276"/>
    </row>
    <row r="841" spans="1:4" x14ac:dyDescent="0.2">
      <c r="A841" s="261" t="str">
        <f t="shared" ref="A841:A851" si="6">"0,"</f>
        <v>0,</v>
      </c>
      <c r="B841" s="113" t="s">
        <v>1338</v>
      </c>
      <c r="C841" s="253" t="s">
        <v>1031</v>
      </c>
      <c r="D841" s="276"/>
    </row>
    <row r="842" spans="1:4" x14ac:dyDescent="0.2">
      <c r="A842" s="261" t="str">
        <f t="shared" si="6"/>
        <v>0,</v>
      </c>
      <c r="B842" s="113" t="s">
        <v>692</v>
      </c>
      <c r="C842" s="253" t="s">
        <v>1032</v>
      </c>
      <c r="D842" s="276"/>
    </row>
    <row r="843" spans="1:4" x14ac:dyDescent="0.2">
      <c r="A843" s="261" t="str">
        <f t="shared" si="6"/>
        <v>0,</v>
      </c>
      <c r="B843" s="113" t="s">
        <v>1338</v>
      </c>
      <c r="C843" s="253" t="s">
        <v>1033</v>
      </c>
      <c r="D843" s="276"/>
    </row>
    <row r="844" spans="1:4" x14ac:dyDescent="0.2">
      <c r="A844" s="261" t="str">
        <f t="shared" si="6"/>
        <v>0,</v>
      </c>
      <c r="B844" s="113" t="s">
        <v>692</v>
      </c>
      <c r="C844" s="253" t="s">
        <v>1034</v>
      </c>
      <c r="D844" s="276"/>
    </row>
    <row r="845" spans="1:4" x14ac:dyDescent="0.2">
      <c r="A845" s="261" t="str">
        <f t="shared" si="6"/>
        <v>0,</v>
      </c>
      <c r="B845" s="113" t="s">
        <v>1338</v>
      </c>
      <c r="C845" s="253" t="s">
        <v>1035</v>
      </c>
      <c r="D845" s="276"/>
    </row>
    <row r="846" spans="1:4" x14ac:dyDescent="0.2">
      <c r="A846" s="261" t="str">
        <f t="shared" si="6"/>
        <v>0,</v>
      </c>
      <c r="B846" s="113" t="s">
        <v>692</v>
      </c>
      <c r="C846" s="253" t="s">
        <v>1036</v>
      </c>
      <c r="D846" s="276"/>
    </row>
    <row r="847" spans="1:4" x14ac:dyDescent="0.2">
      <c r="A847" s="261" t="str">
        <f t="shared" si="6"/>
        <v>0,</v>
      </c>
      <c r="B847" s="113" t="s">
        <v>1338</v>
      </c>
      <c r="C847" s="253" t="s">
        <v>1037</v>
      </c>
      <c r="D847" s="276"/>
    </row>
    <row r="848" spans="1:4" x14ac:dyDescent="0.2">
      <c r="A848" s="261" t="str">
        <f t="shared" si="6"/>
        <v>0,</v>
      </c>
      <c r="B848" s="113" t="s">
        <v>692</v>
      </c>
      <c r="C848" s="253" t="s">
        <v>1038</v>
      </c>
      <c r="D848" s="276"/>
    </row>
    <row r="849" spans="1:4" x14ac:dyDescent="0.2">
      <c r="A849" s="261" t="str">
        <f t="shared" si="6"/>
        <v>0,</v>
      </c>
      <c r="B849" s="113" t="s">
        <v>1338</v>
      </c>
      <c r="C849" s="253" t="s">
        <v>1039</v>
      </c>
      <c r="D849" s="276"/>
    </row>
    <row r="850" spans="1:4" x14ac:dyDescent="0.2">
      <c r="A850" s="261" t="str">
        <f t="shared" si="6"/>
        <v>0,</v>
      </c>
      <c r="B850" s="113" t="s">
        <v>692</v>
      </c>
      <c r="C850" s="253" t="s">
        <v>1075</v>
      </c>
      <c r="D850" s="276"/>
    </row>
    <row r="851" spans="1:4" x14ac:dyDescent="0.2">
      <c r="A851" s="261" t="str">
        <f t="shared" si="6"/>
        <v>0,</v>
      </c>
      <c r="B851" s="113" t="s">
        <v>29</v>
      </c>
      <c r="C851" s="253" t="s">
        <v>1076</v>
      </c>
      <c r="D851" s="276"/>
    </row>
    <row r="852" spans="1:4" x14ac:dyDescent="0.2">
      <c r="A852" s="263" t="str">
        <f>"0"</f>
        <v>0</v>
      </c>
      <c r="B852" s="249" t="s">
        <v>1991</v>
      </c>
      <c r="C852" s="275" t="s">
        <v>1077</v>
      </c>
      <c r="D852" s="276"/>
    </row>
    <row r="853" spans="1:4" x14ac:dyDescent="0.2">
      <c r="A853" s="253" t="s">
        <v>2088</v>
      </c>
      <c r="B853" s="273"/>
      <c r="C853" s="273"/>
      <c r="D853" s="276"/>
    </row>
    <row r="854" spans="1:4" ht="23" x14ac:dyDescent="0.5">
      <c r="A854" s="265"/>
      <c r="B854" s="272" t="s">
        <v>1432</v>
      </c>
      <c r="C854" s="272"/>
      <c r="D854" s="276"/>
    </row>
    <row r="855" spans="1:4" x14ac:dyDescent="0.2">
      <c r="A855" s="253" t="s">
        <v>1369</v>
      </c>
      <c r="B855" s="273"/>
      <c r="C855" s="273"/>
      <c r="D855" s="276"/>
    </row>
    <row r="856" spans="1:4" x14ac:dyDescent="0.2">
      <c r="A856" s="253" t="s">
        <v>2046</v>
      </c>
      <c r="B856" s="273"/>
      <c r="C856" s="273"/>
      <c r="D856" s="276"/>
    </row>
    <row r="857" spans="1:4" x14ac:dyDescent="0.2">
      <c r="A857" s="113" t="str">
        <f>"'"&amp;'6-Export'!$D$1&amp;"',"</f>
        <v>'YOUR STATE',</v>
      </c>
      <c r="B857" s="243" t="s">
        <v>1531</v>
      </c>
      <c r="C857" s="264" t="s">
        <v>1078</v>
      </c>
      <c r="D857" s="276"/>
    </row>
    <row r="858" spans="1:4" x14ac:dyDescent="0.2">
      <c r="A858" s="264" t="str">
        <f>'6-Export'!$D$3&amp;","</f>
        <v xml:space="preserve"> ,</v>
      </c>
      <c r="B858" s="113" t="s">
        <v>965</v>
      </c>
      <c r="C858" s="253" t="s">
        <v>1079</v>
      </c>
      <c r="D858" s="276"/>
    </row>
    <row r="859" spans="1:4" x14ac:dyDescent="0.2">
      <c r="A859" s="253" t="str">
        <f>"'"&amp;MONTH('6-Export'!$D$9)&amp;"/"&amp;DAY('6-Export'!$D$9)&amp;"/"&amp;YEAR('6-Export'!$D$9)&amp;"',"</f>
        <v>'1/0/1900',</v>
      </c>
      <c r="B859" s="113" t="s">
        <v>1154</v>
      </c>
      <c r="C859" s="253" t="s">
        <v>1080</v>
      </c>
      <c r="D859" s="276"/>
    </row>
    <row r="860" spans="1:4" x14ac:dyDescent="0.2">
      <c r="A860" s="262" t="str">
        <f>IF('6-Export'!$D$218=0,"0.00,",ROUND('6-Export'!$D$218,2)&amp;",")</f>
        <v>0.00,</v>
      </c>
      <c r="B860" s="113" t="s">
        <v>1340</v>
      </c>
      <c r="C860" s="253" t="s">
        <v>1081</v>
      </c>
      <c r="D860" s="276"/>
    </row>
    <row r="861" spans="1:4" x14ac:dyDescent="0.2">
      <c r="A861" s="261" t="str">
        <f>"0.00,"</f>
        <v>0.00,</v>
      </c>
      <c r="B861" s="113" t="s">
        <v>1342</v>
      </c>
      <c r="C861" s="253" t="s">
        <v>1082</v>
      </c>
      <c r="D861" s="276"/>
    </row>
    <row r="862" spans="1:4" x14ac:dyDescent="0.2">
      <c r="A862" s="262" t="str">
        <f>IF('6-Export'!$D$219=0,"0,",ROUND('6-Export'!$D$219,0)&amp;",")</f>
        <v>0,</v>
      </c>
      <c r="B862" s="113" t="s">
        <v>1084</v>
      </c>
      <c r="C862" s="253" t="s">
        <v>1083</v>
      </c>
      <c r="D862" s="276"/>
    </row>
    <row r="863" spans="1:4" x14ac:dyDescent="0.2">
      <c r="A863" s="262" t="str">
        <f>IF('6-Export'!$D$220=0,"0,",ROUND('6-Export'!$D$220,0)&amp;",")</f>
        <v>0,</v>
      </c>
      <c r="B863" s="113" t="s">
        <v>736</v>
      </c>
      <c r="C863" s="253" t="s">
        <v>1085</v>
      </c>
      <c r="D863" s="276"/>
    </row>
    <row r="864" spans="1:4" x14ac:dyDescent="0.2">
      <c r="A864" s="262" t="str">
        <f>IF('6-Export'!$E$220=0,"0,",ROUND('6-Export'!$E$220,0)&amp;",")</f>
        <v>0,</v>
      </c>
      <c r="B864" s="113" t="s">
        <v>738</v>
      </c>
      <c r="C864" s="253" t="s">
        <v>1141</v>
      </c>
      <c r="D864" s="276"/>
    </row>
    <row r="865" spans="1:4" x14ac:dyDescent="0.2">
      <c r="A865" s="262" t="str">
        <f>IF('6-Export'!$F$220=0,"0,",ROUND('6-Export'!$F$220,0)&amp;",")</f>
        <v>0,</v>
      </c>
      <c r="B865" s="113" t="s">
        <v>740</v>
      </c>
      <c r="C865" s="253" t="s">
        <v>1142</v>
      </c>
      <c r="D865" s="276"/>
    </row>
    <row r="866" spans="1:4" x14ac:dyDescent="0.2">
      <c r="A866" s="262" t="str">
        <f>IF('6-Export'!$G$220=0,"0,",ROUND('6-Export'!$G$220,0)&amp;",")</f>
        <v>0,</v>
      </c>
      <c r="B866" s="113" t="s">
        <v>742</v>
      </c>
      <c r="C866" s="253" t="s">
        <v>1143</v>
      </c>
      <c r="D866" s="276"/>
    </row>
    <row r="867" spans="1:4" x14ac:dyDescent="0.2">
      <c r="A867" s="262" t="str">
        <f>IF('6-Export'!$D$221=0,"0,",ROUND('6-Export'!$D$221,0)&amp;",")</f>
        <v>0,</v>
      </c>
      <c r="B867" s="113" t="s">
        <v>1515</v>
      </c>
      <c r="C867" s="253" t="s">
        <v>1144</v>
      </c>
      <c r="D867" s="276"/>
    </row>
    <row r="868" spans="1:4" x14ac:dyDescent="0.2">
      <c r="A868" s="261" t="str">
        <f>"0,"</f>
        <v>0,</v>
      </c>
      <c r="B868" s="113" t="s">
        <v>304</v>
      </c>
      <c r="C868" s="253" t="s">
        <v>1516</v>
      </c>
      <c r="D868" s="276"/>
    </row>
    <row r="869" spans="1:4" x14ac:dyDescent="0.2">
      <c r="A869" s="262" t="str">
        <f>IF(ISERROR('6-Export'!$D$222),"0.000,",IF('6-Export'!$D$222=0,"0.000,",ROUND('6-Export'!$D$222,3)&amp;","))</f>
        <v>0.000,</v>
      </c>
      <c r="B869" s="113" t="s">
        <v>747</v>
      </c>
      <c r="C869" s="253" t="s">
        <v>305</v>
      </c>
      <c r="D869" s="276"/>
    </row>
    <row r="870" spans="1:4" x14ac:dyDescent="0.2">
      <c r="A870" s="262" t="str">
        <f>IF(ISERROR('6-Export'!$E$222),"0.000,",IF('6-Export'!$E$222=0,"0.000,",ROUND('6-Export'!$E$222,3)&amp;","))</f>
        <v>0.000,</v>
      </c>
      <c r="B870" s="113" t="s">
        <v>749</v>
      </c>
      <c r="C870" s="253" t="s">
        <v>306</v>
      </c>
      <c r="D870" s="276"/>
    </row>
    <row r="871" spans="1:4" x14ac:dyDescent="0.2">
      <c r="A871" s="262" t="str">
        <f>IF(ISERROR('6-Export'!$F$222),"0.000,",IF('6-Export'!$F$222=0,"0.000,",ROUND('6-Export'!$F$222,3)&amp;","))</f>
        <v>0.000,</v>
      </c>
      <c r="B871" s="113" t="s">
        <v>308</v>
      </c>
      <c r="C871" s="253" t="s">
        <v>307</v>
      </c>
      <c r="D871" s="276"/>
    </row>
    <row r="872" spans="1:4" x14ac:dyDescent="0.2">
      <c r="A872" s="262" t="str">
        <f>IF(ISERROR('6-Export'!$G$222),"0.000,",IF('6-Export'!$G$222=0,"0.000,",ROUND('6-Export'!$G$222,3)&amp;","))</f>
        <v>0.000,</v>
      </c>
      <c r="B872" s="113" t="s">
        <v>310</v>
      </c>
      <c r="C872" s="253" t="s">
        <v>309</v>
      </c>
      <c r="D872" s="276"/>
    </row>
    <row r="873" spans="1:4" x14ac:dyDescent="0.2">
      <c r="A873" s="261" t="str">
        <f t="shared" ref="A873:A883" si="7">"0,"</f>
        <v>0,</v>
      </c>
      <c r="B873" s="113" t="s">
        <v>1338</v>
      </c>
      <c r="C873" s="253" t="s">
        <v>311</v>
      </c>
      <c r="D873" s="276"/>
    </row>
    <row r="874" spans="1:4" x14ac:dyDescent="0.2">
      <c r="A874" s="261" t="str">
        <f t="shared" si="7"/>
        <v>0,</v>
      </c>
      <c r="B874" s="113" t="s">
        <v>692</v>
      </c>
      <c r="C874" s="253" t="s">
        <v>1548</v>
      </c>
      <c r="D874" s="276"/>
    </row>
    <row r="875" spans="1:4" x14ac:dyDescent="0.2">
      <c r="A875" s="261" t="str">
        <f t="shared" si="7"/>
        <v>0,</v>
      </c>
      <c r="B875" s="113" t="s">
        <v>1338</v>
      </c>
      <c r="C875" s="253" t="s">
        <v>1549</v>
      </c>
      <c r="D875" s="276"/>
    </row>
    <row r="876" spans="1:4" x14ac:dyDescent="0.2">
      <c r="A876" s="261" t="str">
        <f t="shared" si="7"/>
        <v>0,</v>
      </c>
      <c r="B876" s="113" t="s">
        <v>692</v>
      </c>
      <c r="C876" s="253" t="s">
        <v>1550</v>
      </c>
      <c r="D876" s="276"/>
    </row>
    <row r="877" spans="1:4" x14ac:dyDescent="0.2">
      <c r="A877" s="261" t="str">
        <f t="shared" si="7"/>
        <v>0,</v>
      </c>
      <c r="B877" s="113" t="s">
        <v>1338</v>
      </c>
      <c r="C877" s="253" t="s">
        <v>1551</v>
      </c>
      <c r="D877" s="276"/>
    </row>
    <row r="878" spans="1:4" x14ac:dyDescent="0.2">
      <c r="A878" s="261" t="str">
        <f t="shared" si="7"/>
        <v>0,</v>
      </c>
      <c r="B878" s="113" t="s">
        <v>692</v>
      </c>
      <c r="C878" s="253" t="s">
        <v>1552</v>
      </c>
      <c r="D878" s="276"/>
    </row>
    <row r="879" spans="1:4" x14ac:dyDescent="0.2">
      <c r="A879" s="261" t="str">
        <f t="shared" si="7"/>
        <v>0,</v>
      </c>
      <c r="B879" s="113" t="s">
        <v>1338</v>
      </c>
      <c r="C879" s="253" t="s">
        <v>1553</v>
      </c>
      <c r="D879" s="276"/>
    </row>
    <row r="880" spans="1:4" x14ac:dyDescent="0.2">
      <c r="A880" s="261" t="str">
        <f t="shared" si="7"/>
        <v>0,</v>
      </c>
      <c r="B880" s="113" t="s">
        <v>692</v>
      </c>
      <c r="C880" s="253" t="s">
        <v>1554</v>
      </c>
      <c r="D880" s="276"/>
    </row>
    <row r="881" spans="1:4" x14ac:dyDescent="0.2">
      <c r="A881" s="261" t="str">
        <f t="shared" si="7"/>
        <v>0,</v>
      </c>
      <c r="B881" s="113" t="s">
        <v>1338</v>
      </c>
      <c r="C881" s="253" t="s">
        <v>1555</v>
      </c>
      <c r="D881" s="276"/>
    </row>
    <row r="882" spans="1:4" x14ac:dyDescent="0.2">
      <c r="A882" s="261" t="str">
        <f t="shared" si="7"/>
        <v>0,</v>
      </c>
      <c r="B882" s="113" t="s">
        <v>692</v>
      </c>
      <c r="C882" s="253" t="s">
        <v>1556</v>
      </c>
      <c r="D882" s="276"/>
    </row>
    <row r="883" spans="1:4" x14ac:dyDescent="0.2">
      <c r="A883" s="261" t="str">
        <f t="shared" si="7"/>
        <v>0,</v>
      </c>
      <c r="B883" s="113" t="s">
        <v>29</v>
      </c>
      <c r="C883" s="253" t="s">
        <v>1557</v>
      </c>
      <c r="D883" s="276"/>
    </row>
    <row r="884" spans="1:4" x14ac:dyDescent="0.2">
      <c r="A884" s="263" t="str">
        <f>"0"</f>
        <v>0</v>
      </c>
      <c r="B884" s="113" t="s">
        <v>1991</v>
      </c>
      <c r="C884" s="253" t="s">
        <v>1558</v>
      </c>
      <c r="D884" s="276"/>
    </row>
    <row r="885" spans="1:4" x14ac:dyDescent="0.2">
      <c r="A885" s="113" t="s">
        <v>2088</v>
      </c>
      <c r="B885" s="271"/>
      <c r="C885" s="271"/>
      <c r="D885" s="276"/>
    </row>
    <row r="886" spans="1:4" ht="23" x14ac:dyDescent="0.5">
      <c r="A886" s="265"/>
      <c r="B886" s="246" t="s">
        <v>1433</v>
      </c>
      <c r="C886" s="246"/>
      <c r="D886" s="276"/>
    </row>
    <row r="887" spans="1:4" x14ac:dyDescent="0.2">
      <c r="A887" s="113" t="s">
        <v>1366</v>
      </c>
      <c r="B887" s="271"/>
      <c r="C887" s="271"/>
      <c r="D887" s="276"/>
    </row>
    <row r="888" spans="1:4" x14ac:dyDescent="0.2">
      <c r="A888" s="113" t="s">
        <v>2046</v>
      </c>
      <c r="B888" s="271"/>
      <c r="C888" s="271"/>
      <c r="D888" s="276"/>
    </row>
    <row r="889" spans="1:4" x14ac:dyDescent="0.2">
      <c r="A889" s="113" t="str">
        <f>"'"&amp;'6-Export'!$D$1&amp;"',"</f>
        <v>'YOUR STATE',</v>
      </c>
      <c r="B889" s="113" t="s">
        <v>1560</v>
      </c>
      <c r="C889" s="253" t="s">
        <v>1559</v>
      </c>
      <c r="D889" s="276"/>
    </row>
    <row r="890" spans="1:4" x14ac:dyDescent="0.2">
      <c r="A890" s="113" t="str">
        <f>'6-Export'!$D$3&amp;","</f>
        <v xml:space="preserve"> ,</v>
      </c>
      <c r="B890" s="113" t="s">
        <v>965</v>
      </c>
      <c r="C890" s="253" t="s">
        <v>1561</v>
      </c>
      <c r="D890" s="276"/>
    </row>
    <row r="891" spans="1:4" x14ac:dyDescent="0.2">
      <c r="A891" s="113" t="str">
        <f>"'"&amp;MONTH('6-Export'!$D$9)&amp;"/"&amp;DAY('6-Export'!$D$9)&amp;"/"&amp;YEAR('6-Export'!$D$9)&amp;"',"</f>
        <v>'1/0/1900',</v>
      </c>
      <c r="B891" s="113" t="s">
        <v>1154</v>
      </c>
      <c r="C891" s="253" t="s">
        <v>1562</v>
      </c>
      <c r="D891" s="276"/>
    </row>
    <row r="892" spans="1:4" x14ac:dyDescent="0.2">
      <c r="A892" s="260" t="str">
        <f>"0.000,"</f>
        <v>0.000,</v>
      </c>
      <c r="B892" s="113" t="s">
        <v>1564</v>
      </c>
      <c r="C892" s="253" t="s">
        <v>1563</v>
      </c>
      <c r="D892" s="276"/>
    </row>
    <row r="893" spans="1:4" x14ac:dyDescent="0.2">
      <c r="A893" s="260" t="str">
        <f>"0.000,"</f>
        <v>0.000,</v>
      </c>
      <c r="B893" s="113" t="s">
        <v>1566</v>
      </c>
      <c r="C893" s="253" t="s">
        <v>1565</v>
      </c>
      <c r="D893" s="276"/>
    </row>
    <row r="894" spans="1:4" x14ac:dyDescent="0.2">
      <c r="A894" s="260" t="str">
        <f>"0.000,"</f>
        <v>0.000,</v>
      </c>
      <c r="B894" s="113" t="s">
        <v>1568</v>
      </c>
      <c r="C894" s="253" t="s">
        <v>1567</v>
      </c>
      <c r="D894" s="276"/>
    </row>
    <row r="895" spans="1:4" x14ac:dyDescent="0.2">
      <c r="A895" s="260" t="str">
        <f>"0.000,"</f>
        <v>0.000,</v>
      </c>
      <c r="B895" s="113" t="s">
        <v>1570</v>
      </c>
      <c r="C895" s="253" t="s">
        <v>1569</v>
      </c>
      <c r="D895" s="276"/>
    </row>
    <row r="896" spans="1:4" x14ac:dyDescent="0.2">
      <c r="A896" s="260" t="str">
        <f>"0.000,"</f>
        <v>0.000,</v>
      </c>
      <c r="B896" s="113" t="s">
        <v>1572</v>
      </c>
      <c r="C896" s="253" t="s">
        <v>1571</v>
      </c>
      <c r="D896" s="276"/>
    </row>
    <row r="897" spans="1:4" x14ac:dyDescent="0.2">
      <c r="A897" s="260" t="str">
        <f>"0.000"</f>
        <v>0.000</v>
      </c>
      <c r="B897" s="113" t="s">
        <v>334</v>
      </c>
      <c r="C897" s="253" t="s">
        <v>1573</v>
      </c>
      <c r="D897" s="276"/>
    </row>
    <row r="898" spans="1:4" x14ac:dyDescent="0.2">
      <c r="A898" s="113" t="s">
        <v>2088</v>
      </c>
      <c r="B898" s="271"/>
      <c r="C898" s="271"/>
      <c r="D898" s="276"/>
    </row>
    <row r="899" spans="1:4" ht="23" x14ac:dyDescent="0.5">
      <c r="A899" s="265"/>
      <c r="B899" s="246" t="s">
        <v>1434</v>
      </c>
      <c r="C899" s="246"/>
      <c r="D899" s="276"/>
    </row>
    <row r="900" spans="1:4" x14ac:dyDescent="0.2">
      <c r="A900" s="113" t="s">
        <v>1365</v>
      </c>
      <c r="B900" s="271"/>
      <c r="C900" s="271"/>
      <c r="D900" s="276"/>
    </row>
    <row r="901" spans="1:4" x14ac:dyDescent="0.2">
      <c r="A901" s="113" t="s">
        <v>2046</v>
      </c>
      <c r="B901" s="271"/>
      <c r="C901" s="271"/>
      <c r="D901" s="276"/>
    </row>
    <row r="902" spans="1:4" x14ac:dyDescent="0.2">
      <c r="A902" s="113" t="str">
        <f>"'"&amp;'6-Export'!$D$1&amp;"',"</f>
        <v>'YOUR STATE',</v>
      </c>
      <c r="B902" s="113" t="s">
        <v>1560</v>
      </c>
      <c r="C902" s="253" t="s">
        <v>335</v>
      </c>
      <c r="D902" s="276"/>
    </row>
    <row r="903" spans="1:4" x14ac:dyDescent="0.2">
      <c r="A903" s="113" t="str">
        <f>'6-Export'!$D$3&amp;","</f>
        <v xml:space="preserve"> ,</v>
      </c>
      <c r="B903" s="113" t="s">
        <v>965</v>
      </c>
      <c r="C903" s="253" t="s">
        <v>336</v>
      </c>
      <c r="D903" s="276"/>
    </row>
    <row r="904" spans="1:4" x14ac:dyDescent="0.2">
      <c r="A904" s="113" t="str">
        <f>"'"&amp;MONTH('6-Export'!$D$9)&amp;"/"&amp;DAY('6-Export'!$D$9)&amp;"/"&amp;YEAR('6-Export'!$D$9)&amp;"',"</f>
        <v>'1/0/1900',</v>
      </c>
      <c r="B904" s="113" t="s">
        <v>1154</v>
      </c>
      <c r="C904" s="253" t="s">
        <v>337</v>
      </c>
      <c r="D904" s="276"/>
    </row>
    <row r="905" spans="1:4" x14ac:dyDescent="0.2">
      <c r="A905" s="260" t="str">
        <f t="shared" ref="A905:A915" si="8">"0.000,"</f>
        <v>0.000,</v>
      </c>
      <c r="B905" s="113" t="s">
        <v>330</v>
      </c>
      <c r="C905" s="253" t="s">
        <v>338</v>
      </c>
      <c r="D905" s="276"/>
    </row>
    <row r="906" spans="1:4" x14ac:dyDescent="0.2">
      <c r="A906" s="260" t="str">
        <f t="shared" si="8"/>
        <v>0.000,</v>
      </c>
      <c r="B906" s="113" t="s">
        <v>1490</v>
      </c>
      <c r="C906" s="253" t="s">
        <v>1489</v>
      </c>
      <c r="D906" s="276"/>
    </row>
    <row r="907" spans="1:4" x14ac:dyDescent="0.2">
      <c r="A907" s="260" t="str">
        <f t="shared" si="8"/>
        <v>0.000,</v>
      </c>
      <c r="B907" s="113" t="s">
        <v>1492</v>
      </c>
      <c r="C907" s="253" t="s">
        <v>1491</v>
      </c>
      <c r="D907" s="276"/>
    </row>
    <row r="908" spans="1:4" x14ac:dyDescent="0.2">
      <c r="A908" s="260" t="str">
        <f t="shared" si="8"/>
        <v>0.000,</v>
      </c>
      <c r="B908" s="113" t="s">
        <v>234</v>
      </c>
      <c r="C908" s="253" t="s">
        <v>1493</v>
      </c>
      <c r="D908" s="276"/>
    </row>
    <row r="909" spans="1:4" x14ac:dyDescent="0.2">
      <c r="A909" s="260" t="str">
        <f t="shared" si="8"/>
        <v>0.000,</v>
      </c>
      <c r="B909" s="113" t="s">
        <v>674</v>
      </c>
      <c r="C909" s="253" t="s">
        <v>673</v>
      </c>
      <c r="D909" s="276"/>
    </row>
    <row r="910" spans="1:4" x14ac:dyDescent="0.2">
      <c r="A910" s="260" t="str">
        <f t="shared" si="8"/>
        <v>0.000,</v>
      </c>
      <c r="B910" s="113" t="s">
        <v>676</v>
      </c>
      <c r="C910" s="253" t="s">
        <v>675</v>
      </c>
      <c r="D910" s="276"/>
    </row>
    <row r="911" spans="1:4" x14ac:dyDescent="0.2">
      <c r="A911" s="260" t="str">
        <f t="shared" si="8"/>
        <v>0.000,</v>
      </c>
      <c r="B911" s="113" t="s">
        <v>678</v>
      </c>
      <c r="C911" s="253" t="s">
        <v>677</v>
      </c>
      <c r="D911" s="276"/>
    </row>
    <row r="912" spans="1:4" x14ac:dyDescent="0.2">
      <c r="A912" s="260" t="str">
        <f t="shared" si="8"/>
        <v>0.000,</v>
      </c>
      <c r="B912" s="113" t="s">
        <v>680</v>
      </c>
      <c r="C912" s="253" t="s">
        <v>679</v>
      </c>
      <c r="D912" s="276"/>
    </row>
    <row r="913" spans="1:4" x14ac:dyDescent="0.2">
      <c r="A913" s="260" t="str">
        <f t="shared" si="8"/>
        <v>0.000,</v>
      </c>
      <c r="B913" s="113" t="s">
        <v>682</v>
      </c>
      <c r="C913" s="253" t="s">
        <v>681</v>
      </c>
      <c r="D913" s="276"/>
    </row>
    <row r="914" spans="1:4" x14ac:dyDescent="0.2">
      <c r="A914" s="260" t="str">
        <f t="shared" si="8"/>
        <v>0.000,</v>
      </c>
      <c r="B914" s="113" t="s">
        <v>684</v>
      </c>
      <c r="C914" s="253" t="s">
        <v>683</v>
      </c>
      <c r="D914" s="276"/>
    </row>
    <row r="915" spans="1:4" x14ac:dyDescent="0.2">
      <c r="A915" s="260" t="str">
        <f t="shared" si="8"/>
        <v>0.000,</v>
      </c>
      <c r="B915" s="113" t="s">
        <v>686</v>
      </c>
      <c r="C915" s="253" t="s">
        <v>685</v>
      </c>
      <c r="D915" s="276"/>
    </row>
    <row r="916" spans="1:4" x14ac:dyDescent="0.2">
      <c r="A916" s="260" t="str">
        <f>"0.000"</f>
        <v>0.000</v>
      </c>
      <c r="B916" s="113" t="s">
        <v>688</v>
      </c>
      <c r="C916" s="253" t="s">
        <v>687</v>
      </c>
      <c r="D916" s="276"/>
    </row>
    <row r="917" spans="1:4" x14ac:dyDescent="0.2">
      <c r="A917" s="113" t="s">
        <v>2088</v>
      </c>
      <c r="B917" s="271"/>
      <c r="C917" s="271"/>
      <c r="D917" s="276"/>
    </row>
    <row r="918" spans="1:4" ht="23" x14ac:dyDescent="0.5">
      <c r="A918" s="257"/>
      <c r="B918" s="246" t="s">
        <v>1435</v>
      </c>
      <c r="C918" s="246"/>
      <c r="D918" s="276"/>
    </row>
    <row r="919" spans="1:4" x14ac:dyDescent="0.2">
      <c r="A919" s="113" t="s">
        <v>1374</v>
      </c>
      <c r="B919" s="271"/>
      <c r="C919" s="271"/>
      <c r="D919" s="276"/>
    </row>
    <row r="920" spans="1:4" x14ac:dyDescent="0.2">
      <c r="A920" s="113" t="s">
        <v>2046</v>
      </c>
      <c r="B920" s="271"/>
      <c r="C920" s="271"/>
      <c r="D920" s="276"/>
    </row>
    <row r="921" spans="1:4" x14ac:dyDescent="0.2">
      <c r="A921" s="113" t="str">
        <f>"'"&amp;'6-Export'!$D$1&amp;"',"</f>
        <v>'YOUR STATE',</v>
      </c>
      <c r="B921" s="113" t="s">
        <v>1531</v>
      </c>
      <c r="C921" s="253" t="s">
        <v>689</v>
      </c>
      <c r="D921" s="276"/>
    </row>
    <row r="922" spans="1:4" x14ac:dyDescent="0.2">
      <c r="A922" s="113" t="str">
        <f>'6-Export'!$D$3&amp;","</f>
        <v xml:space="preserve"> ,</v>
      </c>
      <c r="B922" s="113" t="s">
        <v>965</v>
      </c>
      <c r="C922" s="253" t="s">
        <v>690</v>
      </c>
      <c r="D922" s="276"/>
    </row>
    <row r="923" spans="1:4" x14ac:dyDescent="0.2">
      <c r="A923" s="113" t="str">
        <f>"'"&amp;MONTH('6-Export'!$D$9)&amp;"/"&amp;DAY('6-Export'!$D$9)&amp;"/"&amp;YEAR('6-Export'!$D$9)&amp;"',"</f>
        <v>'1/0/1900',</v>
      </c>
      <c r="B923" s="113" t="s">
        <v>1154</v>
      </c>
      <c r="C923" s="253" t="s">
        <v>2007</v>
      </c>
      <c r="D923" s="276"/>
    </row>
    <row r="924" spans="1:4" x14ac:dyDescent="0.2">
      <c r="A924" s="244" t="str">
        <f>IF('6-Export'!D223=0,"0.00,",ROUND('6-Export'!D223,2)&amp;",")</f>
        <v>0.00,</v>
      </c>
      <c r="B924" s="113" t="s">
        <v>2009</v>
      </c>
      <c r="C924" s="253" t="s">
        <v>2008</v>
      </c>
      <c r="D924" s="276"/>
    </row>
    <row r="925" spans="1:4" x14ac:dyDescent="0.2">
      <c r="A925" s="260" t="str">
        <f>"0.00,"</f>
        <v>0.00,</v>
      </c>
      <c r="B925" s="113" t="s">
        <v>2011</v>
      </c>
      <c r="C925" s="253" t="s">
        <v>2010</v>
      </c>
      <c r="D925" s="276"/>
    </row>
    <row r="926" spans="1:4" x14ac:dyDescent="0.2">
      <c r="A926" s="244" t="str">
        <f>IF('6-Export'!D224=0,"0.00,",ROUND('6-Export'!D224,2)&amp;",")</f>
        <v>0.00,</v>
      </c>
      <c r="B926" s="113" t="s">
        <v>2013</v>
      </c>
      <c r="C926" s="253" t="s">
        <v>2012</v>
      </c>
      <c r="D926" s="276"/>
    </row>
    <row r="927" spans="1:4" x14ac:dyDescent="0.2">
      <c r="A927" s="260" t="str">
        <f>"0.00,"</f>
        <v>0.00,</v>
      </c>
      <c r="B927" s="113" t="s">
        <v>2015</v>
      </c>
      <c r="C927" s="253" t="s">
        <v>2014</v>
      </c>
      <c r="D927" s="276"/>
    </row>
    <row r="928" spans="1:4" x14ac:dyDescent="0.2">
      <c r="A928" s="244" t="str">
        <f>IF('6-Export'!$E$225=0,"0.00,",ROUND('6-Export'!$E$225,2)&amp;",")</f>
        <v>0.00,</v>
      </c>
      <c r="B928" s="113" t="s">
        <v>2017</v>
      </c>
      <c r="C928" s="253" t="s">
        <v>2016</v>
      </c>
      <c r="D928" s="276"/>
    </row>
    <row r="929" spans="1:4" x14ac:dyDescent="0.2">
      <c r="A929" s="244" t="str">
        <f>IF('6-Export'!$F$225=0,"0.00,",ROUND('6-Export'!$F$225,2)&amp;",")</f>
        <v>0.00,</v>
      </c>
      <c r="B929" s="113" t="s">
        <v>2019</v>
      </c>
      <c r="C929" s="253" t="s">
        <v>2018</v>
      </c>
      <c r="D929" s="276"/>
    </row>
    <row r="930" spans="1:4" x14ac:dyDescent="0.2">
      <c r="A930" s="244" t="str">
        <f>IF('6-Export'!$G$225=0,"0.00,",ROUND('6-Export'!$G$225,2)&amp;",")</f>
        <v>0.00,</v>
      </c>
      <c r="B930" s="113" t="s">
        <v>2021</v>
      </c>
      <c r="C930" s="253" t="s">
        <v>2020</v>
      </c>
      <c r="D930" s="276"/>
    </row>
    <row r="931" spans="1:4" x14ac:dyDescent="0.2">
      <c r="A931" s="244" t="str">
        <f>IF('6-Export'!$E$226=0,"0.00,",ROUND('6-Export'!$E$226,2)&amp;",")</f>
        <v>0.00,</v>
      </c>
      <c r="B931" s="113" t="s">
        <v>2017</v>
      </c>
      <c r="C931" s="253" t="s">
        <v>2022</v>
      </c>
      <c r="D931" s="276"/>
    </row>
    <row r="932" spans="1:4" x14ac:dyDescent="0.2">
      <c r="A932" s="244" t="str">
        <f>IF('6-Export'!$F$226=0,"0.00,",ROUND('6-Export'!$F$226,2)&amp;",")</f>
        <v>0.00,</v>
      </c>
      <c r="B932" s="113" t="s">
        <v>2019</v>
      </c>
      <c r="C932" s="253" t="s">
        <v>2023</v>
      </c>
      <c r="D932" s="276"/>
    </row>
    <row r="933" spans="1:4" x14ac:dyDescent="0.2">
      <c r="A933" s="244" t="str">
        <f>IF('6-Export'!$G$226=0,"0.00,",ROUND('6-Export'!$G$226,2)&amp;",")</f>
        <v>0.00,</v>
      </c>
      <c r="B933" s="113" t="s">
        <v>2021</v>
      </c>
      <c r="C933" s="253" t="s">
        <v>2024</v>
      </c>
      <c r="D933" s="276"/>
    </row>
    <row r="934" spans="1:4" x14ac:dyDescent="0.2">
      <c r="A934" s="244" t="str">
        <f>IF('6-Export'!$E$227=0,"0.00,",ROUND('6-Export'!$E$227,2)&amp;",")</f>
        <v>0.00,</v>
      </c>
      <c r="B934" s="113" t="s">
        <v>2017</v>
      </c>
      <c r="C934" s="253" t="s">
        <v>2025</v>
      </c>
      <c r="D934" s="276"/>
    </row>
    <row r="935" spans="1:4" x14ac:dyDescent="0.2">
      <c r="A935" s="244" t="str">
        <f>IF('6-Export'!$F$227=0,"0.00,",ROUND('6-Export'!$F$227,2)&amp;",")</f>
        <v>0.00,</v>
      </c>
      <c r="B935" s="113" t="s">
        <v>2019</v>
      </c>
      <c r="C935" s="253" t="s">
        <v>2026</v>
      </c>
      <c r="D935" s="276"/>
    </row>
    <row r="936" spans="1:4" x14ac:dyDescent="0.2">
      <c r="A936" s="244" t="str">
        <f>IF('6-Export'!$G$227=0,"0.00,",ROUND('6-Export'!$G$227,2)&amp;",")</f>
        <v>0.00,</v>
      </c>
      <c r="B936" s="113" t="s">
        <v>2021</v>
      </c>
      <c r="C936" s="253" t="s">
        <v>2027</v>
      </c>
      <c r="D936" s="276"/>
    </row>
    <row r="937" spans="1:4" x14ac:dyDescent="0.2">
      <c r="A937" s="244" t="str">
        <f ca="1">IF(ISERROR('6-Export'!$D$228),"0.00,",IF('6-Export'!$D$228=0,"0.00,",ROUND('6-Export'!$D$228,2)&amp;","))</f>
        <v>0.00,</v>
      </c>
      <c r="B937" s="113" t="s">
        <v>2029</v>
      </c>
      <c r="C937" s="253" t="s">
        <v>2028</v>
      </c>
      <c r="D937" s="276"/>
    </row>
    <row r="938" spans="1:4" x14ac:dyDescent="0.2">
      <c r="A938" s="244" t="str">
        <f ca="1">IF(ISERROR('6-Export'!$E$228),"0.00,",IF('6-Export'!$E$228=0,"0.00,",ROUND('6-Export'!$E$228,2)&amp;","))</f>
        <v>0.00,</v>
      </c>
      <c r="B938" s="113" t="s">
        <v>2031</v>
      </c>
      <c r="C938" s="253" t="s">
        <v>2030</v>
      </c>
      <c r="D938" s="276"/>
    </row>
    <row r="939" spans="1:4" x14ac:dyDescent="0.2">
      <c r="A939" s="244" t="str">
        <f ca="1">IF(ISERROR('6-Export'!$F$228),"0.00,",IF('6-Export'!$F$228=0,"0.00,",ROUND('6-Export'!$F$228,2)&amp;","))</f>
        <v>0.00,</v>
      </c>
      <c r="B939" s="113" t="s">
        <v>216</v>
      </c>
      <c r="C939" s="253" t="s">
        <v>2032</v>
      </c>
      <c r="D939" s="276"/>
    </row>
    <row r="940" spans="1:4" x14ac:dyDescent="0.2">
      <c r="A940" s="244" t="str">
        <f ca="1">IF(ISERROR('6-Export'!$G$228),"0.00",IF('6-Export'!$G$228=0,"0.00",ROUND('6-Export'!$G$228,2)))</f>
        <v>0.00</v>
      </c>
      <c r="B940" s="113" t="s">
        <v>218</v>
      </c>
      <c r="C940" s="253" t="s">
        <v>217</v>
      </c>
      <c r="D940" s="276"/>
    </row>
    <row r="941" spans="1:4" x14ac:dyDescent="0.2">
      <c r="A941" s="113" t="s">
        <v>2088</v>
      </c>
      <c r="B941" s="271"/>
      <c r="C941" s="271"/>
      <c r="D941" s="276"/>
    </row>
    <row r="942" spans="1:4" ht="23" x14ac:dyDescent="0.5">
      <c r="A942" s="256"/>
      <c r="B942" s="246" t="s">
        <v>920</v>
      </c>
      <c r="C942" s="246"/>
      <c r="D942" s="276"/>
    </row>
    <row r="943" spans="1:4" x14ac:dyDescent="0.2">
      <c r="A943" s="113" t="s">
        <v>1373</v>
      </c>
      <c r="B943" s="271"/>
      <c r="C943" s="271"/>
      <c r="D943" s="276"/>
    </row>
    <row r="944" spans="1:4" x14ac:dyDescent="0.2">
      <c r="A944" s="113" t="s">
        <v>2046</v>
      </c>
      <c r="B944" s="271"/>
      <c r="C944" s="271"/>
      <c r="D944" s="276"/>
    </row>
    <row r="945" spans="1:4" x14ac:dyDescent="0.2">
      <c r="A945" s="113" t="str">
        <f>"'"&amp;'6-Export'!$D$1&amp;"',"</f>
        <v>'YOUR STATE',</v>
      </c>
      <c r="B945" s="113" t="s">
        <v>1531</v>
      </c>
      <c r="C945" s="253" t="s">
        <v>219</v>
      </c>
      <c r="D945" s="276"/>
    </row>
    <row r="946" spans="1:4" x14ac:dyDescent="0.2">
      <c r="A946" s="113" t="str">
        <f>'6-Export'!$D$3&amp;","</f>
        <v xml:space="preserve"> ,</v>
      </c>
      <c r="B946" s="113" t="s">
        <v>965</v>
      </c>
      <c r="C946" s="253" t="s">
        <v>220</v>
      </c>
      <c r="D946" s="276"/>
    </row>
    <row r="947" spans="1:4" x14ac:dyDescent="0.2">
      <c r="A947" s="113" t="str">
        <f>"'"&amp;MONTH('6-Export'!$D$9)&amp;"/"&amp;DAY('6-Export'!$D$9)&amp;"/"&amp;YEAR('6-Export'!$D$9)&amp;"',"</f>
        <v>'1/0/1900',</v>
      </c>
      <c r="B947" s="113" t="s">
        <v>1154</v>
      </c>
      <c r="C947" s="253" t="s">
        <v>221</v>
      </c>
      <c r="D947" s="276"/>
    </row>
    <row r="948" spans="1:4" x14ac:dyDescent="0.2">
      <c r="A948" s="244" t="str">
        <f>IF('6-Export'!$D$229=0,"0,",ROUND('6-Export'!$D$229,0)&amp;",")</f>
        <v>0,</v>
      </c>
      <c r="B948" s="113" t="s">
        <v>223</v>
      </c>
      <c r="C948" s="253" t="s">
        <v>222</v>
      </c>
      <c r="D948" s="276"/>
    </row>
    <row r="949" spans="1:4" x14ac:dyDescent="0.2">
      <c r="A949" s="244" t="str">
        <f>IF('6-Export'!$E$229=0,"0,",ROUND('6-Export'!$E$229,0)&amp;",")</f>
        <v>0,</v>
      </c>
      <c r="B949" s="113" t="s">
        <v>225</v>
      </c>
      <c r="C949" s="253" t="s">
        <v>224</v>
      </c>
      <c r="D949" s="276"/>
    </row>
    <row r="950" spans="1:4" x14ac:dyDescent="0.2">
      <c r="A950" s="244" t="str">
        <f>IF('6-Export'!$F$229=0,"0,",ROUND('6-Export'!$F$229,0)&amp;",")</f>
        <v>0,</v>
      </c>
      <c r="B950" s="113" t="s">
        <v>227</v>
      </c>
      <c r="C950" s="253" t="s">
        <v>226</v>
      </c>
      <c r="D950" s="276"/>
    </row>
    <row r="951" spans="1:4" x14ac:dyDescent="0.2">
      <c r="A951" s="244" t="str">
        <f>IF('6-Export'!$G$229=0,"0,",ROUND('6-Export'!$G$229,0)&amp;",")</f>
        <v>0,</v>
      </c>
      <c r="B951" s="113" t="s">
        <v>229</v>
      </c>
      <c r="C951" s="253" t="s">
        <v>228</v>
      </c>
      <c r="D951" s="276"/>
    </row>
    <row r="952" spans="1:4" x14ac:dyDescent="0.2">
      <c r="A952" s="244" t="str">
        <f>IF('6-Export'!$D$230=0,"0,",ROUND('6-Export'!$D$230,0)&amp;",")</f>
        <v>0,</v>
      </c>
      <c r="B952" s="113" t="s">
        <v>1536</v>
      </c>
      <c r="C952" s="253" t="s">
        <v>230</v>
      </c>
      <c r="D952" s="276"/>
    </row>
    <row r="953" spans="1:4" x14ac:dyDescent="0.2">
      <c r="A953" s="260" t="str">
        <f>"0,"</f>
        <v>0,</v>
      </c>
      <c r="B953" s="113" t="s">
        <v>1538</v>
      </c>
      <c r="C953" s="253" t="s">
        <v>1537</v>
      </c>
      <c r="D953" s="276"/>
    </row>
    <row r="954" spans="1:4" x14ac:dyDescent="0.2">
      <c r="A954" s="244" t="str">
        <f ca="1">IF(ISERROR('6-Export'!$D$231),"0.00,",IF('6-Export'!$D$231=0,"0.00,",ROUND('6-Export'!$D$231,2)&amp;","))</f>
        <v>0.00,</v>
      </c>
      <c r="B954" s="266" t="s">
        <v>1066</v>
      </c>
      <c r="C954" s="253" t="s">
        <v>1539</v>
      </c>
      <c r="D954" s="276"/>
    </row>
    <row r="955" spans="1:4" x14ac:dyDescent="0.2">
      <c r="A955" s="244" t="str">
        <f ca="1">IF(ISERROR('6-Export'!$E$231),"0.00,",IF('6-Export'!$E$231=0,"0.00,",ROUND('6-Export'!$E$231,2)&amp;","))</f>
        <v>0.00,</v>
      </c>
      <c r="B955" s="113" t="s">
        <v>1541</v>
      </c>
      <c r="C955" s="253" t="s">
        <v>1540</v>
      </c>
      <c r="D955" s="276"/>
    </row>
    <row r="956" spans="1:4" x14ac:dyDescent="0.2">
      <c r="A956" s="244" t="str">
        <f ca="1">IF(ISERROR('6-Export'!$F$231),"0.00,",IF('6-Export'!$F$231=0,"0.00,",ROUND('6-Export'!$F$231,2)&amp;","))</f>
        <v>0.00,</v>
      </c>
      <c r="B956" s="113" t="s">
        <v>1543</v>
      </c>
      <c r="C956" s="253" t="s">
        <v>1542</v>
      </c>
      <c r="D956" s="276"/>
    </row>
    <row r="957" spans="1:4" x14ac:dyDescent="0.2">
      <c r="A957" s="244" t="str">
        <f ca="1">IF(ISERROR('6-Export'!$G$231),"0.00,",IF('6-Export'!$G$231=0,"0.00,",ROUND('6-Export'!$G$231,2)&amp;","))</f>
        <v>0.00,</v>
      </c>
      <c r="B957" s="113" t="s">
        <v>1545</v>
      </c>
      <c r="C957" s="253" t="s">
        <v>1544</v>
      </c>
      <c r="D957" s="276"/>
    </row>
    <row r="958" spans="1:4" x14ac:dyDescent="0.2">
      <c r="A958" s="260" t="str">
        <f t="shared" ref="A958:A967" si="9">"0.00,"</f>
        <v>0.00,</v>
      </c>
      <c r="B958" s="113" t="s">
        <v>1338</v>
      </c>
      <c r="C958" s="253" t="s">
        <v>1546</v>
      </c>
      <c r="D958" s="276"/>
    </row>
    <row r="959" spans="1:4" x14ac:dyDescent="0.2">
      <c r="A959" s="260" t="str">
        <f t="shared" si="9"/>
        <v>0.00,</v>
      </c>
      <c r="B959" s="113" t="s">
        <v>692</v>
      </c>
      <c r="C959" s="253" t="s">
        <v>1547</v>
      </c>
      <c r="D959" s="276"/>
    </row>
    <row r="960" spans="1:4" x14ac:dyDescent="0.2">
      <c r="A960" s="260" t="str">
        <f t="shared" si="9"/>
        <v>0.00,</v>
      </c>
      <c r="B960" s="113" t="s">
        <v>1338</v>
      </c>
      <c r="C960" s="253" t="s">
        <v>1657</v>
      </c>
      <c r="D960" s="276"/>
    </row>
    <row r="961" spans="1:4" x14ac:dyDescent="0.2">
      <c r="A961" s="260" t="str">
        <f t="shared" si="9"/>
        <v>0.00,</v>
      </c>
      <c r="B961" s="113" t="s">
        <v>692</v>
      </c>
      <c r="C961" s="253" t="s">
        <v>1658</v>
      </c>
      <c r="D961" s="276"/>
    </row>
    <row r="962" spans="1:4" x14ac:dyDescent="0.2">
      <c r="A962" s="260" t="str">
        <f t="shared" si="9"/>
        <v>0.00,</v>
      </c>
      <c r="B962" s="113" t="s">
        <v>1338</v>
      </c>
      <c r="C962" s="253" t="s">
        <v>1659</v>
      </c>
      <c r="D962" s="276"/>
    </row>
    <row r="963" spans="1:4" x14ac:dyDescent="0.2">
      <c r="A963" s="260" t="str">
        <f t="shared" si="9"/>
        <v>0.00,</v>
      </c>
      <c r="B963" s="113" t="s">
        <v>692</v>
      </c>
      <c r="C963" s="253" t="s">
        <v>1660</v>
      </c>
      <c r="D963" s="276"/>
    </row>
    <row r="964" spans="1:4" x14ac:dyDescent="0.2">
      <c r="A964" s="260" t="str">
        <f t="shared" si="9"/>
        <v>0.00,</v>
      </c>
      <c r="B964" s="113" t="s">
        <v>1338</v>
      </c>
      <c r="C964" s="253" t="s">
        <v>1661</v>
      </c>
      <c r="D964" s="276"/>
    </row>
    <row r="965" spans="1:4" x14ac:dyDescent="0.2">
      <c r="A965" s="260" t="str">
        <f t="shared" si="9"/>
        <v>0.00,</v>
      </c>
      <c r="B965" s="113" t="s">
        <v>692</v>
      </c>
      <c r="C965" s="253" t="s">
        <v>1662</v>
      </c>
      <c r="D965" s="276"/>
    </row>
    <row r="966" spans="1:4" x14ac:dyDescent="0.2">
      <c r="A966" s="260" t="str">
        <f t="shared" si="9"/>
        <v>0.00,</v>
      </c>
      <c r="B966" s="113" t="s">
        <v>1338</v>
      </c>
      <c r="C966" s="253" t="s">
        <v>519</v>
      </c>
      <c r="D966" s="276"/>
    </row>
    <row r="967" spans="1:4" x14ac:dyDescent="0.2">
      <c r="A967" s="260" t="str">
        <f t="shared" si="9"/>
        <v>0.00,</v>
      </c>
      <c r="B967" s="113" t="s">
        <v>692</v>
      </c>
      <c r="C967" s="253" t="s">
        <v>520</v>
      </c>
      <c r="D967" s="276"/>
    </row>
    <row r="968" spans="1:4" x14ac:dyDescent="0.2">
      <c r="A968" s="260" t="str">
        <f>"0.00,"</f>
        <v>0.00,</v>
      </c>
      <c r="B968" s="113" t="s">
        <v>1053</v>
      </c>
      <c r="C968" s="253" t="s">
        <v>1052</v>
      </c>
      <c r="D968" s="276"/>
    </row>
    <row r="969" spans="1:4" x14ac:dyDescent="0.2">
      <c r="A969" s="260" t="str">
        <f>"0.00"</f>
        <v>0.00</v>
      </c>
      <c r="B969" s="113" t="s">
        <v>1055</v>
      </c>
      <c r="C969" s="253" t="s">
        <v>1054</v>
      </c>
      <c r="D969" s="276"/>
    </row>
    <row r="970" spans="1:4" x14ac:dyDescent="0.2">
      <c r="A970" s="113" t="s">
        <v>2088</v>
      </c>
      <c r="B970" s="271"/>
      <c r="C970" s="271"/>
      <c r="D970" s="276"/>
    </row>
    <row r="971" spans="1:4" ht="23" x14ac:dyDescent="0.5">
      <c r="A971" s="265"/>
      <c r="B971" s="246" t="s">
        <v>921</v>
      </c>
      <c r="C971" s="246"/>
      <c r="D971" s="276"/>
    </row>
    <row r="972" spans="1:4" x14ac:dyDescent="0.2">
      <c r="A972" s="113" t="s">
        <v>1377</v>
      </c>
      <c r="B972" s="271"/>
      <c r="C972" s="271"/>
      <c r="D972" s="276"/>
    </row>
    <row r="973" spans="1:4" x14ac:dyDescent="0.2">
      <c r="A973" s="113" t="s">
        <v>2046</v>
      </c>
      <c r="B973" s="271"/>
      <c r="C973" s="271"/>
      <c r="D973" s="276"/>
    </row>
    <row r="974" spans="1:4" x14ac:dyDescent="0.2">
      <c r="A974" s="113" t="str">
        <f>"'"&amp;'6-Export'!$D$1&amp;"',"</f>
        <v>'YOUR STATE',</v>
      </c>
      <c r="B974" s="113" t="s">
        <v>1531</v>
      </c>
      <c r="C974" s="253" t="s">
        <v>1056</v>
      </c>
      <c r="D974" s="276"/>
    </row>
    <row r="975" spans="1:4" x14ac:dyDescent="0.2">
      <c r="A975" s="113" t="str">
        <f>'6-Export'!$D$3&amp;","</f>
        <v xml:space="preserve"> ,</v>
      </c>
      <c r="B975" s="113" t="s">
        <v>965</v>
      </c>
      <c r="C975" s="253" t="s">
        <v>1057</v>
      </c>
      <c r="D975" s="276"/>
    </row>
    <row r="976" spans="1:4" x14ac:dyDescent="0.2">
      <c r="A976" s="113" t="str">
        <f>"'"&amp;MONTH('6-Export'!$D$9)&amp;"/"&amp;DAY('6-Export'!$D$9)&amp;"/"&amp;YEAR('6-Export'!$D$9)&amp;"',"</f>
        <v>'1/0/1900',</v>
      </c>
      <c r="B976" s="113" t="s">
        <v>1154</v>
      </c>
      <c r="C976" s="253" t="s">
        <v>1058</v>
      </c>
      <c r="D976" s="276"/>
    </row>
    <row r="977" spans="1:4" x14ac:dyDescent="0.2">
      <c r="A977" s="244" t="str">
        <f>IF('6-Export'!$D$232=0,"0,",ROUND('6-Export'!$D$232,0)&amp;",")</f>
        <v>0,</v>
      </c>
      <c r="B977" s="113" t="s">
        <v>223</v>
      </c>
      <c r="C977" s="253" t="s">
        <v>1059</v>
      </c>
      <c r="D977" s="276"/>
    </row>
    <row r="978" spans="1:4" x14ac:dyDescent="0.2">
      <c r="A978" s="244" t="str">
        <f>IF('6-Export'!$E$232=0,"0,",ROUND('6-Export'!$E$232,0)&amp;",")</f>
        <v>0,</v>
      </c>
      <c r="B978" s="113" t="s">
        <v>225</v>
      </c>
      <c r="C978" s="253" t="s">
        <v>1060</v>
      </c>
      <c r="D978" s="276"/>
    </row>
    <row r="979" spans="1:4" x14ac:dyDescent="0.2">
      <c r="A979" s="244" t="str">
        <f>IF('6-Export'!$F$232=0,"0,",ROUND('6-Export'!$F$232,0)&amp;",")</f>
        <v>0,</v>
      </c>
      <c r="B979" s="113" t="s">
        <v>227</v>
      </c>
      <c r="C979" s="253" t="s">
        <v>1061</v>
      </c>
      <c r="D979" s="276"/>
    </row>
    <row r="980" spans="1:4" x14ac:dyDescent="0.2">
      <c r="A980" s="244" t="str">
        <f>IF('6-Export'!$G$232=0,"0,",ROUND('6-Export'!$G$232,0)&amp;",")</f>
        <v>0,</v>
      </c>
      <c r="B980" s="113" t="s">
        <v>229</v>
      </c>
      <c r="C980" s="253" t="s">
        <v>1062</v>
      </c>
      <c r="D980" s="276"/>
    </row>
    <row r="981" spans="1:4" x14ac:dyDescent="0.2">
      <c r="A981" s="244" t="str">
        <f>IF('6-Export'!$D$233=0,"0,",ROUND('6-Export'!$D$233,0)&amp;",")</f>
        <v>0,</v>
      </c>
      <c r="B981" s="113" t="s">
        <v>1536</v>
      </c>
      <c r="C981" s="253" t="s">
        <v>1063</v>
      </c>
      <c r="D981" s="276"/>
    </row>
    <row r="982" spans="1:4" x14ac:dyDescent="0.2">
      <c r="A982" s="260" t="str">
        <f>"0,"</f>
        <v>0,</v>
      </c>
      <c r="B982" s="113" t="s">
        <v>1538</v>
      </c>
      <c r="C982" s="253" t="s">
        <v>1064</v>
      </c>
      <c r="D982" s="276"/>
    </row>
    <row r="983" spans="1:4" x14ac:dyDescent="0.2">
      <c r="A983" s="244" t="str">
        <f ca="1">IF(ISERROR('6-Export'!$D$234),"0.00,",IF('6-Export'!$D$234=0,"0.00,",ROUND('6-Export'!$D$234,2)&amp;","))</f>
        <v>0.00,</v>
      </c>
      <c r="B983" s="113" t="s">
        <v>1066</v>
      </c>
      <c r="C983" s="253" t="s">
        <v>1065</v>
      </c>
      <c r="D983" s="276"/>
    </row>
    <row r="984" spans="1:4" x14ac:dyDescent="0.2">
      <c r="A984" s="244" t="str">
        <f ca="1">IF(ISERROR('6-Export'!$E$234),"0.00,",IF('6-Export'!$E$234=0,"0.00,",ROUND('6-Export'!$E$234,2)&amp;","))</f>
        <v>0.00,</v>
      </c>
      <c r="B984" s="113" t="s">
        <v>1541</v>
      </c>
      <c r="C984" s="253" t="s">
        <v>1067</v>
      </c>
      <c r="D984" s="276"/>
    </row>
    <row r="985" spans="1:4" x14ac:dyDescent="0.2">
      <c r="A985" s="244" t="str">
        <f ca="1">IF(ISERROR('6-Export'!$F$234),"0.00,",IF('6-Export'!$F$234=0,"0.00,",ROUND('6-Export'!$F$234,2)&amp;","))</f>
        <v>0.00,</v>
      </c>
      <c r="B985" s="113" t="s">
        <v>1543</v>
      </c>
      <c r="C985" s="253" t="s">
        <v>1068</v>
      </c>
      <c r="D985" s="276"/>
    </row>
    <row r="986" spans="1:4" x14ac:dyDescent="0.2">
      <c r="A986" s="244" t="str">
        <f ca="1">IF(ISERROR('6-Export'!$G$234),"0.00,",IF('6-Export'!$G$234=0,"0.00,",ROUND('6-Export'!$G$234,2)&amp;","))</f>
        <v>0.00,</v>
      </c>
      <c r="B986" s="113" t="s">
        <v>1545</v>
      </c>
      <c r="C986" s="253" t="s">
        <v>1069</v>
      </c>
      <c r="D986" s="276"/>
    </row>
    <row r="987" spans="1:4" x14ac:dyDescent="0.2">
      <c r="A987" s="260" t="str">
        <f t="shared" ref="A987:A996" si="10">"0.00,"</f>
        <v>0.00,</v>
      </c>
      <c r="B987" s="113" t="s">
        <v>1338</v>
      </c>
      <c r="C987" s="253" t="s">
        <v>541</v>
      </c>
      <c r="D987" s="276"/>
    </row>
    <row r="988" spans="1:4" x14ac:dyDescent="0.2">
      <c r="A988" s="260" t="str">
        <f t="shared" si="10"/>
        <v>0.00,</v>
      </c>
      <c r="B988" s="113" t="s">
        <v>692</v>
      </c>
      <c r="C988" s="253" t="s">
        <v>542</v>
      </c>
      <c r="D988" s="276"/>
    </row>
    <row r="989" spans="1:4" x14ac:dyDescent="0.2">
      <c r="A989" s="260" t="str">
        <f t="shared" si="10"/>
        <v>0.00,</v>
      </c>
      <c r="B989" s="113" t="s">
        <v>1338</v>
      </c>
      <c r="C989" s="253" t="s">
        <v>331</v>
      </c>
      <c r="D989" s="276"/>
    </row>
    <row r="990" spans="1:4" x14ac:dyDescent="0.2">
      <c r="A990" s="260" t="str">
        <f t="shared" si="10"/>
        <v>0.00,</v>
      </c>
      <c r="B990" s="113" t="s">
        <v>692</v>
      </c>
      <c r="C990" s="253" t="s">
        <v>332</v>
      </c>
      <c r="D990" s="276"/>
    </row>
    <row r="991" spans="1:4" x14ac:dyDescent="0.2">
      <c r="A991" s="260" t="str">
        <f t="shared" si="10"/>
        <v>0.00,</v>
      </c>
      <c r="B991" s="113" t="s">
        <v>1338</v>
      </c>
      <c r="C991" s="253" t="s">
        <v>333</v>
      </c>
      <c r="D991" s="276"/>
    </row>
    <row r="992" spans="1:4" x14ac:dyDescent="0.2">
      <c r="A992" s="260" t="str">
        <f t="shared" si="10"/>
        <v>0.00,</v>
      </c>
      <c r="B992" s="113" t="s">
        <v>692</v>
      </c>
      <c r="C992" s="253" t="s">
        <v>2145</v>
      </c>
      <c r="D992" s="276"/>
    </row>
    <row r="993" spans="1:4" x14ac:dyDescent="0.2">
      <c r="A993" s="260" t="str">
        <f t="shared" si="10"/>
        <v>0.00,</v>
      </c>
      <c r="B993" s="113" t="s">
        <v>1338</v>
      </c>
      <c r="C993" s="253" t="s">
        <v>2146</v>
      </c>
      <c r="D993" s="276"/>
    </row>
    <row r="994" spans="1:4" x14ac:dyDescent="0.2">
      <c r="A994" s="260" t="str">
        <f t="shared" si="10"/>
        <v>0.00,</v>
      </c>
      <c r="B994" s="113" t="s">
        <v>692</v>
      </c>
      <c r="C994" s="253" t="s">
        <v>2147</v>
      </c>
      <c r="D994" s="276"/>
    </row>
    <row r="995" spans="1:4" x14ac:dyDescent="0.2">
      <c r="A995" s="260" t="str">
        <f t="shared" si="10"/>
        <v>0.00,</v>
      </c>
      <c r="B995" s="113" t="s">
        <v>1338</v>
      </c>
      <c r="C995" s="253" t="s">
        <v>2148</v>
      </c>
      <c r="D995" s="276"/>
    </row>
    <row r="996" spans="1:4" x14ac:dyDescent="0.2">
      <c r="A996" s="260" t="str">
        <f t="shared" si="10"/>
        <v>0.00,</v>
      </c>
      <c r="B996" s="113" t="s">
        <v>692</v>
      </c>
      <c r="C996" s="253" t="s">
        <v>2149</v>
      </c>
      <c r="D996" s="276"/>
    </row>
    <row r="997" spans="1:4" x14ac:dyDescent="0.2">
      <c r="A997" s="260" t="str">
        <f>"0.00,"</f>
        <v>0.00,</v>
      </c>
      <c r="B997" s="113" t="s">
        <v>282</v>
      </c>
      <c r="C997" s="253" t="s">
        <v>281</v>
      </c>
      <c r="D997" s="276"/>
    </row>
    <row r="998" spans="1:4" x14ac:dyDescent="0.2">
      <c r="A998" s="260" t="str">
        <f>"0.00"</f>
        <v>0.00</v>
      </c>
      <c r="B998" s="113" t="s">
        <v>284</v>
      </c>
      <c r="C998" s="253" t="s">
        <v>283</v>
      </c>
      <c r="D998" s="276"/>
    </row>
    <row r="999" spans="1:4" x14ac:dyDescent="0.2">
      <c r="A999" s="113" t="s">
        <v>2088</v>
      </c>
      <c r="B999" s="271"/>
      <c r="C999" s="271"/>
      <c r="D999" s="276"/>
    </row>
    <row r="1000" spans="1:4" ht="23" x14ac:dyDescent="0.5">
      <c r="A1000" s="265"/>
      <c r="B1000" s="246" t="s">
        <v>922</v>
      </c>
      <c r="C1000" s="246"/>
      <c r="D1000" s="276"/>
    </row>
    <row r="1001" spans="1:4" x14ac:dyDescent="0.2">
      <c r="A1001" s="113" t="s">
        <v>1376</v>
      </c>
      <c r="B1001" s="271"/>
      <c r="C1001" s="271"/>
      <c r="D1001" s="276"/>
    </row>
    <row r="1002" spans="1:4" x14ac:dyDescent="0.2">
      <c r="A1002" s="113" t="s">
        <v>2046</v>
      </c>
      <c r="B1002" s="271"/>
      <c r="C1002" s="271"/>
      <c r="D1002" s="276"/>
    </row>
    <row r="1003" spans="1:4" x14ac:dyDescent="0.2">
      <c r="A1003" s="113" t="str">
        <f>"'"&amp;'6-Export'!$D$1&amp;"',"</f>
        <v>'YOUR STATE',</v>
      </c>
      <c r="B1003" s="113" t="s">
        <v>1531</v>
      </c>
      <c r="C1003" s="253" t="s">
        <v>285</v>
      </c>
      <c r="D1003" s="276"/>
    </row>
    <row r="1004" spans="1:4" x14ac:dyDescent="0.2">
      <c r="A1004" s="113" t="str">
        <f>'6-Export'!$D$3&amp;","</f>
        <v xml:space="preserve"> ,</v>
      </c>
      <c r="B1004" s="113" t="s">
        <v>965</v>
      </c>
      <c r="C1004" s="253" t="s">
        <v>286</v>
      </c>
      <c r="D1004" s="276"/>
    </row>
    <row r="1005" spans="1:4" x14ac:dyDescent="0.2">
      <c r="A1005" s="113" t="str">
        <f>"'"&amp;MONTH('6-Export'!$D$9)&amp;"/"&amp;DAY('6-Export'!$D$9)&amp;"/"&amp;YEAR('6-Export'!$D$9)&amp;"',"</f>
        <v>'1/0/1900',</v>
      </c>
      <c r="B1005" s="113" t="s">
        <v>1154</v>
      </c>
      <c r="C1005" s="253" t="s">
        <v>287</v>
      </c>
      <c r="D1005" s="276"/>
    </row>
    <row r="1006" spans="1:4" x14ac:dyDescent="0.2">
      <c r="A1006" s="244" t="str">
        <f>IF('6-Export'!$D$235=0,"0,",ROUND('6-Export'!$D$235,0)&amp;",")</f>
        <v>0,</v>
      </c>
      <c r="B1006" s="113" t="s">
        <v>223</v>
      </c>
      <c r="C1006" s="253" t="s">
        <v>288</v>
      </c>
      <c r="D1006" s="276"/>
    </row>
    <row r="1007" spans="1:4" x14ac:dyDescent="0.2">
      <c r="A1007" s="244" t="str">
        <f>IF('6-Export'!$E$235=0,"0,",ROUND('6-Export'!$E$235,0)&amp;",")</f>
        <v>0,</v>
      </c>
      <c r="B1007" s="113" t="s">
        <v>225</v>
      </c>
      <c r="C1007" s="253" t="s">
        <v>289</v>
      </c>
      <c r="D1007" s="276"/>
    </row>
    <row r="1008" spans="1:4" x14ac:dyDescent="0.2">
      <c r="A1008" s="244" t="str">
        <f>IF('6-Export'!$F$235=0,"0,",ROUND('6-Export'!$F$235,0)&amp;",")</f>
        <v>0,</v>
      </c>
      <c r="B1008" s="113" t="s">
        <v>227</v>
      </c>
      <c r="C1008" s="253" t="s">
        <v>290</v>
      </c>
      <c r="D1008" s="276"/>
    </row>
    <row r="1009" spans="1:4" x14ac:dyDescent="0.2">
      <c r="A1009" s="244" t="str">
        <f>IF('6-Export'!$G$235=0,"0,",ROUND('6-Export'!$G$235,0)&amp;",")</f>
        <v>0,</v>
      </c>
      <c r="B1009" s="113" t="s">
        <v>229</v>
      </c>
      <c r="C1009" s="253" t="s">
        <v>291</v>
      </c>
      <c r="D1009" s="276"/>
    </row>
    <row r="1010" spans="1:4" x14ac:dyDescent="0.2">
      <c r="A1010" s="244" t="str">
        <f>IF('6-Export'!$D$236=0,"0,",ROUND('6-Export'!$D$236,0)&amp;",")</f>
        <v>0,</v>
      </c>
      <c r="B1010" s="113" t="s">
        <v>1536</v>
      </c>
      <c r="C1010" s="253" t="s">
        <v>292</v>
      </c>
      <c r="D1010" s="276"/>
    </row>
    <row r="1011" spans="1:4" x14ac:dyDescent="0.2">
      <c r="A1011" s="260" t="str">
        <f>"0,"</f>
        <v>0,</v>
      </c>
      <c r="B1011" s="113" t="s">
        <v>1538</v>
      </c>
      <c r="C1011" s="253" t="s">
        <v>293</v>
      </c>
      <c r="D1011" s="276"/>
    </row>
    <row r="1012" spans="1:4" x14ac:dyDescent="0.2">
      <c r="A1012" s="244" t="str">
        <f ca="1">IF(ISERROR('6-Export'!$D$237),"0.00,",IF('6-Export'!$D$237=0,"0.00,",ROUND('6-Export'!$D$237,2)&amp;","))</f>
        <v>0.00,</v>
      </c>
      <c r="B1012" s="113" t="s">
        <v>1066</v>
      </c>
      <c r="C1012" s="253" t="s">
        <v>294</v>
      </c>
      <c r="D1012" s="276"/>
    </row>
    <row r="1013" spans="1:4" x14ac:dyDescent="0.2">
      <c r="A1013" s="244" t="str">
        <f ca="1">IF(ISERROR('6-Export'!$E$237),"0.00,",IF('6-Export'!$E$237=0,"0.00,",ROUND('6-Export'!$E$237,2)&amp;","))</f>
        <v>0.00,</v>
      </c>
      <c r="B1013" s="113" t="s">
        <v>1541</v>
      </c>
      <c r="C1013" s="253" t="s">
        <v>295</v>
      </c>
      <c r="D1013" s="276"/>
    </row>
    <row r="1014" spans="1:4" x14ac:dyDescent="0.2">
      <c r="A1014" s="244" t="str">
        <f ca="1">IF(ISERROR('6-Export'!$F$237),"0.00,",IF('6-Export'!$F$237=0,"0.00,",ROUND('6-Export'!$F$237,2)&amp;","))</f>
        <v>0.00,</v>
      </c>
      <c r="B1014" s="113" t="s">
        <v>1543</v>
      </c>
      <c r="C1014" s="253" t="s">
        <v>296</v>
      </c>
      <c r="D1014" s="276"/>
    </row>
    <row r="1015" spans="1:4" x14ac:dyDescent="0.2">
      <c r="A1015" s="244" t="str">
        <f ca="1">IF(ISERROR('6-Export'!$G$237),"0.00,",IF('6-Export'!$G$237=0,"0.00,",ROUND('6-Export'!$G$237,2)&amp;","))</f>
        <v>0.00,</v>
      </c>
      <c r="B1015" s="113" t="s">
        <v>1545</v>
      </c>
      <c r="C1015" s="253" t="s">
        <v>883</v>
      </c>
      <c r="D1015" s="276"/>
    </row>
    <row r="1016" spans="1:4" x14ac:dyDescent="0.2">
      <c r="A1016" s="260" t="str">
        <f t="shared" ref="A1016:A1025" si="11">"0.00,"</f>
        <v>0.00,</v>
      </c>
      <c r="B1016" s="113" t="s">
        <v>1338</v>
      </c>
      <c r="C1016" s="253" t="s">
        <v>884</v>
      </c>
      <c r="D1016" s="276"/>
    </row>
    <row r="1017" spans="1:4" x14ac:dyDescent="0.2">
      <c r="A1017" s="260" t="str">
        <f t="shared" si="11"/>
        <v>0.00,</v>
      </c>
      <c r="B1017" s="113" t="s">
        <v>692</v>
      </c>
      <c r="C1017" s="253" t="s">
        <v>885</v>
      </c>
      <c r="D1017" s="276"/>
    </row>
    <row r="1018" spans="1:4" x14ac:dyDescent="0.2">
      <c r="A1018" s="260" t="str">
        <f t="shared" si="11"/>
        <v>0.00,</v>
      </c>
      <c r="B1018" s="113" t="s">
        <v>1338</v>
      </c>
      <c r="C1018" s="253" t="s">
        <v>886</v>
      </c>
      <c r="D1018" s="276"/>
    </row>
    <row r="1019" spans="1:4" x14ac:dyDescent="0.2">
      <c r="A1019" s="260" t="str">
        <f t="shared" si="11"/>
        <v>0.00,</v>
      </c>
      <c r="B1019" s="113" t="s">
        <v>692</v>
      </c>
      <c r="C1019" s="253" t="s">
        <v>887</v>
      </c>
      <c r="D1019" s="276"/>
    </row>
    <row r="1020" spans="1:4" x14ac:dyDescent="0.2">
      <c r="A1020" s="260" t="str">
        <f t="shared" si="11"/>
        <v>0.00,</v>
      </c>
      <c r="B1020" s="113" t="s">
        <v>1338</v>
      </c>
      <c r="C1020" s="253" t="s">
        <v>888</v>
      </c>
      <c r="D1020" s="276"/>
    </row>
    <row r="1021" spans="1:4" x14ac:dyDescent="0.2">
      <c r="A1021" s="260" t="str">
        <f t="shared" si="11"/>
        <v>0.00,</v>
      </c>
      <c r="B1021" s="113" t="s">
        <v>692</v>
      </c>
      <c r="C1021" s="253" t="s">
        <v>889</v>
      </c>
      <c r="D1021" s="276"/>
    </row>
    <row r="1022" spans="1:4" x14ac:dyDescent="0.2">
      <c r="A1022" s="260" t="str">
        <f t="shared" si="11"/>
        <v>0.00,</v>
      </c>
      <c r="B1022" s="113" t="s">
        <v>1338</v>
      </c>
      <c r="C1022" s="253" t="s">
        <v>890</v>
      </c>
      <c r="D1022" s="276"/>
    </row>
    <row r="1023" spans="1:4" x14ac:dyDescent="0.2">
      <c r="A1023" s="260" t="str">
        <f t="shared" si="11"/>
        <v>0.00,</v>
      </c>
      <c r="B1023" s="113" t="s">
        <v>692</v>
      </c>
      <c r="C1023" s="253" t="s">
        <v>891</v>
      </c>
      <c r="D1023" s="276"/>
    </row>
    <row r="1024" spans="1:4" x14ac:dyDescent="0.2">
      <c r="A1024" s="260" t="str">
        <f t="shared" si="11"/>
        <v>0.00,</v>
      </c>
      <c r="B1024" s="113" t="s">
        <v>1338</v>
      </c>
      <c r="C1024" s="253" t="s">
        <v>892</v>
      </c>
      <c r="D1024" s="276"/>
    </row>
    <row r="1025" spans="1:4" x14ac:dyDescent="0.2">
      <c r="A1025" s="260" t="str">
        <f t="shared" si="11"/>
        <v>0.00,</v>
      </c>
      <c r="B1025" s="113" t="s">
        <v>692</v>
      </c>
      <c r="C1025" s="253" t="s">
        <v>893</v>
      </c>
      <c r="D1025" s="276"/>
    </row>
    <row r="1026" spans="1:4" x14ac:dyDescent="0.2">
      <c r="A1026" s="260" t="str">
        <f>"0.00,"</f>
        <v>0.00,</v>
      </c>
      <c r="B1026" s="113" t="s">
        <v>282</v>
      </c>
      <c r="C1026" s="253" t="s">
        <v>894</v>
      </c>
      <c r="D1026" s="276"/>
    </row>
    <row r="1027" spans="1:4" x14ac:dyDescent="0.2">
      <c r="A1027" s="260" t="str">
        <f>"0.00"</f>
        <v>0.00</v>
      </c>
      <c r="B1027" s="113" t="s">
        <v>284</v>
      </c>
      <c r="C1027" s="253" t="s">
        <v>895</v>
      </c>
      <c r="D1027" s="276"/>
    </row>
    <row r="1028" spans="1:4" x14ac:dyDescent="0.2">
      <c r="A1028" s="113" t="s">
        <v>2088</v>
      </c>
      <c r="B1028" s="271"/>
      <c r="C1028" s="271"/>
      <c r="D1028" s="276"/>
    </row>
    <row r="1029" spans="1:4" ht="23" x14ac:dyDescent="0.5">
      <c r="A1029" s="265"/>
      <c r="B1029" s="246" t="s">
        <v>923</v>
      </c>
      <c r="C1029" s="246"/>
      <c r="D1029" s="276"/>
    </row>
    <row r="1030" spans="1:4" x14ac:dyDescent="0.2">
      <c r="A1030" s="113" t="s">
        <v>1372</v>
      </c>
      <c r="B1030" s="271"/>
      <c r="C1030" s="271"/>
      <c r="D1030" s="276"/>
    </row>
    <row r="1031" spans="1:4" x14ac:dyDescent="0.2">
      <c r="A1031" s="113" t="s">
        <v>2046</v>
      </c>
      <c r="B1031" s="271"/>
      <c r="C1031" s="271"/>
      <c r="D1031" s="276"/>
    </row>
    <row r="1032" spans="1:4" x14ac:dyDescent="0.2">
      <c r="A1032" s="113" t="str">
        <f>"'"&amp;'6-Export'!$D$1&amp;"',"</f>
        <v>'YOUR STATE',</v>
      </c>
      <c r="B1032" s="113" t="s">
        <v>1531</v>
      </c>
      <c r="C1032" s="253" t="s">
        <v>896</v>
      </c>
      <c r="D1032" s="276"/>
    </row>
    <row r="1033" spans="1:4" x14ac:dyDescent="0.2">
      <c r="A1033" s="113" t="str">
        <f>'6-Export'!$D$3&amp;","</f>
        <v xml:space="preserve"> ,</v>
      </c>
      <c r="B1033" s="113" t="s">
        <v>965</v>
      </c>
      <c r="C1033" s="253" t="s">
        <v>897</v>
      </c>
      <c r="D1033" s="276"/>
    </row>
    <row r="1034" spans="1:4" x14ac:dyDescent="0.2">
      <c r="A1034" s="113" t="str">
        <f>"'"&amp;MONTH('6-Export'!$D$9)&amp;"/"&amp;DAY('6-Export'!$D$9)&amp;"/"&amp;YEAR('6-Export'!$D$9)&amp;"',"</f>
        <v>'1/0/1900',</v>
      </c>
      <c r="B1034" s="113" t="s">
        <v>1154</v>
      </c>
      <c r="C1034" s="253" t="s">
        <v>898</v>
      </c>
      <c r="D1034" s="276"/>
    </row>
    <row r="1035" spans="1:4" x14ac:dyDescent="0.2">
      <c r="A1035" s="244" t="str">
        <f>IF('6-Export'!$D$238=0,"0,",ROUND('6-Export'!$D$238,0)&amp;",")</f>
        <v>0,</v>
      </c>
      <c r="B1035" s="113" t="s">
        <v>223</v>
      </c>
      <c r="C1035" s="253" t="s">
        <v>899</v>
      </c>
      <c r="D1035" s="276"/>
    </row>
    <row r="1036" spans="1:4" x14ac:dyDescent="0.2">
      <c r="A1036" s="244" t="str">
        <f>IF('6-Export'!$E$238=0,"0,",ROUND('6-Export'!$E$238,0)&amp;",")</f>
        <v>0,</v>
      </c>
      <c r="B1036" s="113" t="s">
        <v>225</v>
      </c>
      <c r="C1036" s="253" t="s">
        <v>900</v>
      </c>
      <c r="D1036" s="276"/>
    </row>
    <row r="1037" spans="1:4" x14ac:dyDescent="0.2">
      <c r="A1037" s="244" t="str">
        <f>IF('6-Export'!$F$238=0,"0,",ROUND('6-Export'!$F$238,0)&amp;",")</f>
        <v>0,</v>
      </c>
      <c r="B1037" s="113" t="s">
        <v>227</v>
      </c>
      <c r="C1037" s="253" t="s">
        <v>901</v>
      </c>
      <c r="D1037" s="276"/>
    </row>
    <row r="1038" spans="1:4" x14ac:dyDescent="0.2">
      <c r="A1038" s="244" t="str">
        <f>IF('6-Export'!$G$238=0,"0,",ROUND('6-Export'!$G$238,0)&amp;",")</f>
        <v>0,</v>
      </c>
      <c r="B1038" s="113" t="s">
        <v>229</v>
      </c>
      <c r="C1038" s="253" t="s">
        <v>902</v>
      </c>
      <c r="D1038" s="276"/>
    </row>
    <row r="1039" spans="1:4" x14ac:dyDescent="0.2">
      <c r="A1039" s="244" t="str">
        <f>IF('6-Export'!$D$239=0,"0,",ROUND('6-Export'!D$239,0)&amp;",")</f>
        <v>0,</v>
      </c>
      <c r="B1039" s="113" t="s">
        <v>1536</v>
      </c>
      <c r="C1039" s="253" t="s">
        <v>903</v>
      </c>
      <c r="D1039" s="276"/>
    </row>
    <row r="1040" spans="1:4" x14ac:dyDescent="0.2">
      <c r="A1040" s="260" t="str">
        <f>"0,"</f>
        <v>0,</v>
      </c>
      <c r="B1040" s="113" t="s">
        <v>1538</v>
      </c>
      <c r="C1040" s="253" t="s">
        <v>904</v>
      </c>
      <c r="D1040" s="276"/>
    </row>
    <row r="1041" spans="1:4" x14ac:dyDescent="0.2">
      <c r="A1041" s="244" t="str">
        <f ca="1">IF(ISERROR('6-Export'!$D$240),"0.00,",IF('6-Export'!$D$240=0,"0.00,",ROUND('6-Export'!$D$240,2)&amp;","))</f>
        <v>0.00,</v>
      </c>
      <c r="B1041" s="113" t="s">
        <v>1066</v>
      </c>
      <c r="C1041" s="253" t="s">
        <v>491</v>
      </c>
      <c r="D1041" s="276"/>
    </row>
    <row r="1042" spans="1:4" x14ac:dyDescent="0.2">
      <c r="A1042" s="244" t="str">
        <f ca="1">IF(ISERROR('6-Export'!$E$240),"0.00,",IF('6-Export'!$E$240=0,"0.00,",ROUND('6-Export'!$E$240,2)&amp;","))</f>
        <v>0.00,</v>
      </c>
      <c r="B1042" s="113" t="s">
        <v>1541</v>
      </c>
      <c r="C1042" s="253" t="s">
        <v>492</v>
      </c>
      <c r="D1042" s="276"/>
    </row>
    <row r="1043" spans="1:4" x14ac:dyDescent="0.2">
      <c r="A1043" s="244" t="str">
        <f ca="1">IF(ISERROR('6-Export'!$F$240),"0.00,",IF('6-Export'!$F$240=0,"0.00,",ROUND('6-Export'!$F$240,2)&amp;","))</f>
        <v>0.00,</v>
      </c>
      <c r="B1043" s="113" t="s">
        <v>1543</v>
      </c>
      <c r="C1043" s="253" t="s">
        <v>493</v>
      </c>
      <c r="D1043" s="276"/>
    </row>
    <row r="1044" spans="1:4" x14ac:dyDescent="0.2">
      <c r="A1044" s="244" t="str">
        <f ca="1">IF(ISERROR('6-Export'!$G$240),"0.00,",IF('6-Export'!$G$240=0,"0.00,",ROUND('6-Export'!$G$240,2)&amp;","))</f>
        <v>0.00,</v>
      </c>
      <c r="B1044" s="113" t="s">
        <v>495</v>
      </c>
      <c r="C1044" s="253" t="s">
        <v>494</v>
      </c>
      <c r="D1044" s="276"/>
    </row>
    <row r="1045" spans="1:4" x14ac:dyDescent="0.2">
      <c r="A1045" s="260" t="str">
        <f t="shared" ref="A1045:A1054" si="12">"0.00,"</f>
        <v>0.00,</v>
      </c>
      <c r="B1045" s="113" t="s">
        <v>1338</v>
      </c>
      <c r="C1045" s="253" t="s">
        <v>496</v>
      </c>
      <c r="D1045" s="276"/>
    </row>
    <row r="1046" spans="1:4" x14ac:dyDescent="0.2">
      <c r="A1046" s="260" t="str">
        <f t="shared" si="12"/>
        <v>0.00,</v>
      </c>
      <c r="B1046" s="113" t="s">
        <v>692</v>
      </c>
      <c r="C1046" s="253" t="s">
        <v>497</v>
      </c>
      <c r="D1046" s="276"/>
    </row>
    <row r="1047" spans="1:4" x14ac:dyDescent="0.2">
      <c r="A1047" s="260" t="str">
        <f t="shared" si="12"/>
        <v>0.00,</v>
      </c>
      <c r="B1047" s="113" t="s">
        <v>1338</v>
      </c>
      <c r="C1047" s="253" t="s">
        <v>498</v>
      </c>
      <c r="D1047" s="276"/>
    </row>
    <row r="1048" spans="1:4" x14ac:dyDescent="0.2">
      <c r="A1048" s="260" t="str">
        <f t="shared" si="12"/>
        <v>0.00,</v>
      </c>
      <c r="B1048" s="113" t="s">
        <v>692</v>
      </c>
      <c r="C1048" s="253" t="s">
        <v>499</v>
      </c>
      <c r="D1048" s="276"/>
    </row>
    <row r="1049" spans="1:4" x14ac:dyDescent="0.2">
      <c r="A1049" s="260" t="str">
        <f t="shared" si="12"/>
        <v>0.00,</v>
      </c>
      <c r="B1049" s="113" t="s">
        <v>1338</v>
      </c>
      <c r="C1049" s="253" t="s">
        <v>500</v>
      </c>
      <c r="D1049" s="276"/>
    </row>
    <row r="1050" spans="1:4" x14ac:dyDescent="0.2">
      <c r="A1050" s="260" t="str">
        <f t="shared" si="12"/>
        <v>0.00,</v>
      </c>
      <c r="B1050" s="113" t="s">
        <v>692</v>
      </c>
      <c r="C1050" s="253" t="s">
        <v>501</v>
      </c>
      <c r="D1050" s="276"/>
    </row>
    <row r="1051" spans="1:4" x14ac:dyDescent="0.2">
      <c r="A1051" s="260" t="str">
        <f t="shared" si="12"/>
        <v>0.00,</v>
      </c>
      <c r="B1051" s="113" t="s">
        <v>1338</v>
      </c>
      <c r="C1051" s="253" t="s">
        <v>502</v>
      </c>
      <c r="D1051" s="276"/>
    </row>
    <row r="1052" spans="1:4" x14ac:dyDescent="0.2">
      <c r="A1052" s="260" t="str">
        <f t="shared" si="12"/>
        <v>0.00,</v>
      </c>
      <c r="B1052" s="113" t="s">
        <v>692</v>
      </c>
      <c r="C1052" s="253" t="s">
        <v>1744</v>
      </c>
      <c r="D1052" s="276"/>
    </row>
    <row r="1053" spans="1:4" x14ac:dyDescent="0.2">
      <c r="A1053" s="260" t="str">
        <f t="shared" si="12"/>
        <v>0.00,</v>
      </c>
      <c r="B1053" s="113" t="s">
        <v>1338</v>
      </c>
      <c r="C1053" s="253" t="s">
        <v>1745</v>
      </c>
      <c r="D1053" s="276"/>
    </row>
    <row r="1054" spans="1:4" x14ac:dyDescent="0.2">
      <c r="A1054" s="260" t="str">
        <f t="shared" si="12"/>
        <v>0.00,</v>
      </c>
      <c r="B1054" s="113" t="s">
        <v>692</v>
      </c>
      <c r="C1054" s="253" t="s">
        <v>1746</v>
      </c>
      <c r="D1054" s="276"/>
    </row>
    <row r="1055" spans="1:4" x14ac:dyDescent="0.2">
      <c r="A1055" s="260" t="str">
        <f>"0.00,"</f>
        <v>0.00,</v>
      </c>
      <c r="B1055" s="113" t="s">
        <v>282</v>
      </c>
      <c r="C1055" s="253" t="s">
        <v>1747</v>
      </c>
      <c r="D1055" s="276"/>
    </row>
    <row r="1056" spans="1:4" x14ac:dyDescent="0.2">
      <c r="A1056" s="260" t="str">
        <f>"0.00"</f>
        <v>0.00</v>
      </c>
      <c r="B1056" s="113" t="s">
        <v>284</v>
      </c>
      <c r="C1056" s="253" t="s">
        <v>1748</v>
      </c>
      <c r="D1056" s="276"/>
    </row>
    <row r="1057" spans="1:4" x14ac:dyDescent="0.2">
      <c r="A1057" s="113" t="s">
        <v>2088</v>
      </c>
      <c r="B1057" s="271"/>
      <c r="C1057" s="271"/>
      <c r="D1057" s="276"/>
    </row>
    <row r="1058" spans="1:4" ht="23" x14ac:dyDescent="0.5">
      <c r="A1058" s="257"/>
      <c r="B1058" s="246" t="s">
        <v>924</v>
      </c>
      <c r="C1058" s="246"/>
      <c r="D1058" s="276"/>
    </row>
    <row r="1059" spans="1:4" x14ac:dyDescent="0.2">
      <c r="A1059" s="113" t="s">
        <v>1378</v>
      </c>
      <c r="B1059" s="271"/>
      <c r="C1059" s="271"/>
      <c r="D1059" s="276"/>
    </row>
    <row r="1060" spans="1:4" x14ac:dyDescent="0.2">
      <c r="A1060" s="113" t="s">
        <v>2046</v>
      </c>
      <c r="B1060" s="271"/>
      <c r="C1060" s="271"/>
      <c r="D1060" s="276"/>
    </row>
    <row r="1061" spans="1:4" x14ac:dyDescent="0.2">
      <c r="A1061" s="113" t="str">
        <f>"'"&amp;'6-Export'!$D$1&amp;"',"</f>
        <v>'YOUR STATE',</v>
      </c>
      <c r="B1061" s="113" t="s">
        <v>1531</v>
      </c>
      <c r="C1061" s="253" t="s">
        <v>1749</v>
      </c>
      <c r="D1061" s="276"/>
    </row>
    <row r="1062" spans="1:4" x14ac:dyDescent="0.2">
      <c r="A1062" s="113" t="str">
        <f>'6-Export'!$D$3&amp;","</f>
        <v xml:space="preserve"> ,</v>
      </c>
      <c r="B1062" s="113" t="s">
        <v>965</v>
      </c>
      <c r="C1062" s="253" t="s">
        <v>1883</v>
      </c>
      <c r="D1062" s="276"/>
    </row>
    <row r="1063" spans="1:4" x14ac:dyDescent="0.2">
      <c r="A1063" s="113" t="str">
        <f>"'"&amp;MONTH('6-Export'!$D$9)&amp;"/"&amp;DAY('6-Export'!$D$9)&amp;"/"&amp;YEAR('6-Export'!$D$9)&amp;"',"</f>
        <v>'1/0/1900',</v>
      </c>
      <c r="B1063" s="113" t="s">
        <v>1154</v>
      </c>
      <c r="C1063" s="253" t="s">
        <v>1884</v>
      </c>
      <c r="D1063" s="276"/>
    </row>
    <row r="1064" spans="1:4" x14ac:dyDescent="0.2">
      <c r="A1064" s="260" t="str">
        <f t="shared" ref="A1064:A1127" si="13">"0,"</f>
        <v>0,</v>
      </c>
      <c r="B1064" s="113" t="s">
        <v>1886</v>
      </c>
      <c r="C1064" s="253" t="s">
        <v>1885</v>
      </c>
      <c r="D1064" s="276"/>
    </row>
    <row r="1065" spans="1:4" x14ac:dyDescent="0.2">
      <c r="A1065" s="260" t="str">
        <f t="shared" si="13"/>
        <v>0,</v>
      </c>
      <c r="B1065" s="113" t="s">
        <v>1888</v>
      </c>
      <c r="C1065" s="253" t="s">
        <v>1887</v>
      </c>
      <c r="D1065" s="276"/>
    </row>
    <row r="1066" spans="1:4" x14ac:dyDescent="0.2">
      <c r="A1066" s="260" t="str">
        <f t="shared" si="13"/>
        <v>0,</v>
      </c>
      <c r="B1066" s="113" t="s">
        <v>1890</v>
      </c>
      <c r="C1066" s="253" t="s">
        <v>1889</v>
      </c>
      <c r="D1066" s="276"/>
    </row>
    <row r="1067" spans="1:4" x14ac:dyDescent="0.2">
      <c r="A1067" s="260" t="str">
        <f t="shared" si="13"/>
        <v>0,</v>
      </c>
      <c r="B1067" s="113" t="s">
        <v>1892</v>
      </c>
      <c r="C1067" s="253" t="s">
        <v>1891</v>
      </c>
      <c r="D1067" s="276"/>
    </row>
    <row r="1068" spans="1:4" x14ac:dyDescent="0.2">
      <c r="A1068" s="260" t="str">
        <f t="shared" si="13"/>
        <v>0,</v>
      </c>
      <c r="B1068" s="113" t="s">
        <v>1894</v>
      </c>
      <c r="C1068" s="253" t="s">
        <v>1893</v>
      </c>
      <c r="D1068" s="276"/>
    </row>
    <row r="1069" spans="1:4" x14ac:dyDescent="0.2">
      <c r="A1069" s="260" t="str">
        <f t="shared" si="13"/>
        <v>0,</v>
      </c>
      <c r="B1069" s="113" t="s">
        <v>1896</v>
      </c>
      <c r="C1069" s="253" t="s">
        <v>1895</v>
      </c>
      <c r="D1069" s="276"/>
    </row>
    <row r="1070" spans="1:4" x14ac:dyDescent="0.2">
      <c r="A1070" s="260" t="str">
        <f t="shared" si="13"/>
        <v>0,</v>
      </c>
      <c r="B1070" s="113" t="s">
        <v>1921</v>
      </c>
      <c r="C1070" s="253" t="s">
        <v>1897</v>
      </c>
      <c r="D1070" s="276"/>
    </row>
    <row r="1071" spans="1:4" x14ac:dyDescent="0.2">
      <c r="A1071" s="260" t="str">
        <f t="shared" si="13"/>
        <v>0,</v>
      </c>
      <c r="B1071" s="113" t="s">
        <v>1923</v>
      </c>
      <c r="C1071" s="253" t="s">
        <v>1922</v>
      </c>
      <c r="D1071" s="276"/>
    </row>
    <row r="1072" spans="1:4" x14ac:dyDescent="0.2">
      <c r="A1072" s="260" t="str">
        <f t="shared" si="13"/>
        <v>0,</v>
      </c>
      <c r="B1072" s="113" t="s">
        <v>590</v>
      </c>
      <c r="C1072" s="253" t="s">
        <v>589</v>
      </c>
      <c r="D1072" s="276"/>
    </row>
    <row r="1073" spans="1:4" x14ac:dyDescent="0.2">
      <c r="A1073" s="260" t="str">
        <f t="shared" si="13"/>
        <v>0,</v>
      </c>
      <c r="B1073" s="113" t="s">
        <v>592</v>
      </c>
      <c r="C1073" s="253" t="s">
        <v>591</v>
      </c>
      <c r="D1073" s="276"/>
    </row>
    <row r="1074" spans="1:4" x14ac:dyDescent="0.2">
      <c r="A1074" s="260" t="str">
        <f t="shared" si="13"/>
        <v>0,</v>
      </c>
      <c r="B1074" s="113" t="s">
        <v>594</v>
      </c>
      <c r="C1074" s="253" t="s">
        <v>593</v>
      </c>
      <c r="D1074" s="276"/>
    </row>
    <row r="1075" spans="1:4" x14ac:dyDescent="0.2">
      <c r="A1075" s="260" t="str">
        <f t="shared" si="13"/>
        <v>0,</v>
      </c>
      <c r="B1075" s="113" t="s">
        <v>596</v>
      </c>
      <c r="C1075" s="253" t="s">
        <v>595</v>
      </c>
      <c r="D1075" s="276"/>
    </row>
    <row r="1076" spans="1:4" x14ac:dyDescent="0.2">
      <c r="A1076" s="260" t="str">
        <f t="shared" si="13"/>
        <v>0,</v>
      </c>
      <c r="B1076" s="113" t="s">
        <v>598</v>
      </c>
      <c r="C1076" s="253" t="s">
        <v>597</v>
      </c>
      <c r="D1076" s="276"/>
    </row>
    <row r="1077" spans="1:4" x14ac:dyDescent="0.2">
      <c r="A1077" s="260" t="str">
        <f t="shared" si="13"/>
        <v>0,</v>
      </c>
      <c r="B1077" s="113" t="s">
        <v>600</v>
      </c>
      <c r="C1077" s="253" t="s">
        <v>599</v>
      </c>
      <c r="D1077" s="276"/>
    </row>
    <row r="1078" spans="1:4" x14ac:dyDescent="0.2">
      <c r="A1078" s="260" t="str">
        <f t="shared" si="13"/>
        <v>0,</v>
      </c>
      <c r="B1078" s="113" t="s">
        <v>602</v>
      </c>
      <c r="C1078" s="253" t="s">
        <v>601</v>
      </c>
      <c r="D1078" s="276"/>
    </row>
    <row r="1079" spans="1:4" x14ac:dyDescent="0.2">
      <c r="A1079" s="260" t="str">
        <f t="shared" si="13"/>
        <v>0,</v>
      </c>
      <c r="B1079" s="113" t="s">
        <v>19</v>
      </c>
      <c r="C1079" s="253" t="s">
        <v>603</v>
      </c>
      <c r="D1079" s="276"/>
    </row>
    <row r="1080" spans="1:4" x14ac:dyDescent="0.2">
      <c r="A1080" s="260" t="str">
        <f t="shared" si="13"/>
        <v>0,</v>
      </c>
      <c r="B1080" s="113" t="s">
        <v>21</v>
      </c>
      <c r="C1080" s="253" t="s">
        <v>20</v>
      </c>
      <c r="D1080" s="276"/>
    </row>
    <row r="1081" spans="1:4" x14ac:dyDescent="0.2">
      <c r="A1081" s="260" t="str">
        <f t="shared" si="13"/>
        <v>0,</v>
      </c>
      <c r="B1081" s="113" t="s">
        <v>23</v>
      </c>
      <c r="C1081" s="253" t="s">
        <v>22</v>
      </c>
      <c r="D1081" s="276"/>
    </row>
    <row r="1082" spans="1:4" x14ac:dyDescent="0.2">
      <c r="A1082" s="260" t="str">
        <f t="shared" si="13"/>
        <v>0,</v>
      </c>
      <c r="B1082" s="113" t="s">
        <v>1209</v>
      </c>
      <c r="C1082" s="253" t="s">
        <v>24</v>
      </c>
      <c r="D1082" s="276"/>
    </row>
    <row r="1083" spans="1:4" x14ac:dyDescent="0.2">
      <c r="A1083" s="260" t="str">
        <f t="shared" si="13"/>
        <v>0,</v>
      </c>
      <c r="B1083" s="113" t="s">
        <v>81</v>
      </c>
      <c r="C1083" s="253" t="s">
        <v>80</v>
      </c>
      <c r="D1083" s="276"/>
    </row>
    <row r="1084" spans="1:4" x14ac:dyDescent="0.2">
      <c r="A1084" s="260" t="str">
        <f t="shared" si="13"/>
        <v>0,</v>
      </c>
      <c r="B1084" s="113" t="s">
        <v>83</v>
      </c>
      <c r="C1084" s="253" t="s">
        <v>82</v>
      </c>
      <c r="D1084" s="276"/>
    </row>
    <row r="1085" spans="1:4" x14ac:dyDescent="0.2">
      <c r="A1085" s="260" t="str">
        <f t="shared" si="13"/>
        <v>0,</v>
      </c>
      <c r="B1085" s="113" t="s">
        <v>85</v>
      </c>
      <c r="C1085" s="253" t="s">
        <v>84</v>
      </c>
      <c r="D1085" s="276"/>
    </row>
    <row r="1086" spans="1:4" x14ac:dyDescent="0.2">
      <c r="A1086" s="260" t="str">
        <f t="shared" si="13"/>
        <v>0,</v>
      </c>
      <c r="B1086" s="113" t="s">
        <v>87</v>
      </c>
      <c r="C1086" s="253" t="s">
        <v>86</v>
      </c>
      <c r="D1086" s="276"/>
    </row>
    <row r="1087" spans="1:4" x14ac:dyDescent="0.2">
      <c r="A1087" s="260" t="str">
        <f t="shared" si="13"/>
        <v>0,</v>
      </c>
      <c r="B1087" s="113" t="s">
        <v>1211</v>
      </c>
      <c r="C1087" s="253" t="s">
        <v>1210</v>
      </c>
      <c r="D1087" s="276"/>
    </row>
    <row r="1088" spans="1:4" x14ac:dyDescent="0.2">
      <c r="A1088" s="260" t="str">
        <f t="shared" si="13"/>
        <v>0,</v>
      </c>
      <c r="B1088" s="113" t="s">
        <v>1855</v>
      </c>
      <c r="C1088" s="253" t="s">
        <v>1854</v>
      </c>
      <c r="D1088" s="276"/>
    </row>
    <row r="1089" spans="1:4" x14ac:dyDescent="0.2">
      <c r="A1089" s="260" t="str">
        <f t="shared" si="13"/>
        <v>0,</v>
      </c>
      <c r="B1089" s="113" t="s">
        <v>1857</v>
      </c>
      <c r="C1089" s="253" t="s">
        <v>1856</v>
      </c>
      <c r="D1089" s="276"/>
    </row>
    <row r="1090" spans="1:4" x14ac:dyDescent="0.2">
      <c r="A1090" s="260" t="str">
        <f t="shared" si="13"/>
        <v>0,</v>
      </c>
      <c r="B1090" s="113" t="s">
        <v>1859</v>
      </c>
      <c r="C1090" s="253" t="s">
        <v>1858</v>
      </c>
      <c r="D1090" s="276"/>
    </row>
    <row r="1091" spans="1:4" x14ac:dyDescent="0.2">
      <c r="A1091" s="260" t="str">
        <f t="shared" si="13"/>
        <v>0,</v>
      </c>
      <c r="B1091" s="113" t="s">
        <v>1861</v>
      </c>
      <c r="C1091" s="253" t="s">
        <v>1860</v>
      </c>
      <c r="D1091" s="276"/>
    </row>
    <row r="1092" spans="1:4" x14ac:dyDescent="0.2">
      <c r="A1092" s="260" t="str">
        <f t="shared" si="13"/>
        <v>0,</v>
      </c>
      <c r="B1092" s="113" t="s">
        <v>1863</v>
      </c>
      <c r="C1092" s="253" t="s">
        <v>1862</v>
      </c>
      <c r="D1092" s="276"/>
    </row>
    <row r="1093" spans="1:4" x14ac:dyDescent="0.2">
      <c r="A1093" s="260" t="str">
        <f t="shared" si="13"/>
        <v>0,</v>
      </c>
      <c r="B1093" s="113" t="s">
        <v>1865</v>
      </c>
      <c r="C1093" s="253" t="s">
        <v>1864</v>
      </c>
      <c r="D1093" s="276"/>
    </row>
    <row r="1094" spans="1:4" x14ac:dyDescent="0.2">
      <c r="A1094" s="260" t="str">
        <f t="shared" si="13"/>
        <v>0,</v>
      </c>
      <c r="B1094" s="113" t="s">
        <v>1867</v>
      </c>
      <c r="C1094" s="253" t="s">
        <v>1866</v>
      </c>
      <c r="D1094" s="276"/>
    </row>
    <row r="1095" spans="1:4" x14ac:dyDescent="0.2">
      <c r="A1095" s="260" t="str">
        <f t="shared" si="13"/>
        <v>0,</v>
      </c>
      <c r="B1095" s="113" t="s">
        <v>1869</v>
      </c>
      <c r="C1095" s="253" t="s">
        <v>1868</v>
      </c>
      <c r="D1095" s="276"/>
    </row>
    <row r="1096" spans="1:4" x14ac:dyDescent="0.2">
      <c r="A1096" s="260" t="str">
        <f t="shared" si="13"/>
        <v>0,</v>
      </c>
      <c r="B1096" s="113" t="s">
        <v>1871</v>
      </c>
      <c r="C1096" s="253" t="s">
        <v>1870</v>
      </c>
      <c r="D1096" s="276"/>
    </row>
    <row r="1097" spans="1:4" x14ac:dyDescent="0.2">
      <c r="A1097" s="260" t="str">
        <f t="shared" si="13"/>
        <v>0,</v>
      </c>
      <c r="B1097" s="113" t="s">
        <v>1873</v>
      </c>
      <c r="C1097" s="253" t="s">
        <v>1872</v>
      </c>
      <c r="D1097" s="276"/>
    </row>
    <row r="1098" spans="1:4" x14ac:dyDescent="0.2">
      <c r="A1098" s="260" t="str">
        <f t="shared" si="13"/>
        <v>0,</v>
      </c>
      <c r="B1098" s="113" t="s">
        <v>1277</v>
      </c>
      <c r="C1098" s="253" t="s">
        <v>1874</v>
      </c>
      <c r="D1098" s="276"/>
    </row>
    <row r="1099" spans="1:4" x14ac:dyDescent="0.2">
      <c r="A1099" s="260" t="str">
        <f t="shared" si="13"/>
        <v>0,</v>
      </c>
      <c r="B1099" s="113" t="s">
        <v>1279</v>
      </c>
      <c r="C1099" s="253" t="s">
        <v>1278</v>
      </c>
      <c r="D1099" s="276"/>
    </row>
    <row r="1100" spans="1:4" x14ac:dyDescent="0.2">
      <c r="A1100" s="260" t="str">
        <f t="shared" si="13"/>
        <v>0,</v>
      </c>
      <c r="B1100" s="113" t="s">
        <v>1281</v>
      </c>
      <c r="C1100" s="253" t="s">
        <v>1280</v>
      </c>
      <c r="D1100" s="276"/>
    </row>
    <row r="1101" spans="1:4" x14ac:dyDescent="0.2">
      <c r="A1101" s="260" t="str">
        <f t="shared" si="13"/>
        <v>0,</v>
      </c>
      <c r="B1101" s="113" t="s">
        <v>1283</v>
      </c>
      <c r="C1101" s="253" t="s">
        <v>1282</v>
      </c>
      <c r="D1101" s="276"/>
    </row>
    <row r="1102" spans="1:4" x14ac:dyDescent="0.2">
      <c r="A1102" s="260" t="str">
        <f t="shared" si="13"/>
        <v>0,</v>
      </c>
      <c r="B1102" s="113" t="s">
        <v>1285</v>
      </c>
      <c r="C1102" s="253" t="s">
        <v>1284</v>
      </c>
      <c r="D1102" s="276"/>
    </row>
    <row r="1103" spans="1:4" x14ac:dyDescent="0.2">
      <c r="A1103" s="260" t="str">
        <f t="shared" si="13"/>
        <v>0,</v>
      </c>
      <c r="B1103" s="113" t="s">
        <v>1287</v>
      </c>
      <c r="C1103" s="253" t="s">
        <v>1286</v>
      </c>
      <c r="D1103" s="276"/>
    </row>
    <row r="1104" spans="1:4" x14ac:dyDescent="0.2">
      <c r="A1104" s="260" t="str">
        <f t="shared" si="13"/>
        <v>0,</v>
      </c>
      <c r="B1104" s="113" t="s">
        <v>1289</v>
      </c>
      <c r="C1104" s="253" t="s">
        <v>1288</v>
      </c>
      <c r="D1104" s="276"/>
    </row>
    <row r="1105" spans="1:4" x14ac:dyDescent="0.2">
      <c r="A1105" s="260" t="str">
        <f t="shared" si="13"/>
        <v>0,</v>
      </c>
      <c r="B1105" s="113" t="s">
        <v>479</v>
      </c>
      <c r="C1105" s="253" t="s">
        <v>1290</v>
      </c>
      <c r="D1105" s="276"/>
    </row>
    <row r="1106" spans="1:4" x14ac:dyDescent="0.2">
      <c r="A1106" s="260" t="str">
        <f t="shared" si="13"/>
        <v>0,</v>
      </c>
      <c r="B1106" s="113" t="s">
        <v>481</v>
      </c>
      <c r="C1106" s="253" t="s">
        <v>480</v>
      </c>
      <c r="D1106" s="276"/>
    </row>
    <row r="1107" spans="1:4" x14ac:dyDescent="0.2">
      <c r="A1107" s="260" t="str">
        <f t="shared" si="13"/>
        <v>0,</v>
      </c>
      <c r="B1107" s="113" t="s">
        <v>1876</v>
      </c>
      <c r="C1107" s="253" t="s">
        <v>1875</v>
      </c>
      <c r="D1107" s="276"/>
    </row>
    <row r="1108" spans="1:4" x14ac:dyDescent="0.2">
      <c r="A1108" s="260" t="str">
        <f t="shared" si="13"/>
        <v>0,</v>
      </c>
      <c r="B1108" s="113" t="s">
        <v>1878</v>
      </c>
      <c r="C1108" s="253" t="s">
        <v>1877</v>
      </c>
      <c r="D1108" s="276"/>
    </row>
    <row r="1109" spans="1:4" x14ac:dyDescent="0.2">
      <c r="A1109" s="260" t="str">
        <f t="shared" si="13"/>
        <v>0,</v>
      </c>
      <c r="B1109" s="113" t="s">
        <v>1217</v>
      </c>
      <c r="C1109" s="253" t="s">
        <v>1216</v>
      </c>
      <c r="D1109" s="276"/>
    </row>
    <row r="1110" spans="1:4" x14ac:dyDescent="0.2">
      <c r="A1110" s="260" t="str">
        <f t="shared" si="13"/>
        <v>0,</v>
      </c>
      <c r="B1110" s="113" t="s">
        <v>1346</v>
      </c>
      <c r="C1110" s="253" t="s">
        <v>1742</v>
      </c>
      <c r="D1110" s="276"/>
    </row>
    <row r="1111" spans="1:4" x14ac:dyDescent="0.2">
      <c r="A1111" s="260" t="str">
        <f t="shared" si="13"/>
        <v>0,</v>
      </c>
      <c r="B1111" s="113" t="s">
        <v>1348</v>
      </c>
      <c r="C1111" s="253" t="s">
        <v>1347</v>
      </c>
      <c r="D1111" s="276"/>
    </row>
    <row r="1112" spans="1:4" x14ac:dyDescent="0.2">
      <c r="A1112" s="260" t="str">
        <f t="shared" si="13"/>
        <v>0,</v>
      </c>
      <c r="B1112" s="113" t="s">
        <v>1350</v>
      </c>
      <c r="C1112" s="253" t="s">
        <v>1349</v>
      </c>
      <c r="D1112" s="276"/>
    </row>
    <row r="1113" spans="1:4" x14ac:dyDescent="0.2">
      <c r="A1113" s="260" t="str">
        <f t="shared" si="13"/>
        <v>0,</v>
      </c>
      <c r="B1113" s="113" t="s">
        <v>1352</v>
      </c>
      <c r="C1113" s="253" t="s">
        <v>1351</v>
      </c>
      <c r="D1113" s="276"/>
    </row>
    <row r="1114" spans="1:4" x14ac:dyDescent="0.2">
      <c r="A1114" s="260" t="str">
        <f t="shared" si="13"/>
        <v>0,</v>
      </c>
      <c r="B1114" s="113" t="s">
        <v>1354</v>
      </c>
      <c r="C1114" s="253" t="s">
        <v>1353</v>
      </c>
      <c r="D1114" s="276"/>
    </row>
    <row r="1115" spans="1:4" x14ac:dyDescent="0.2">
      <c r="A1115" s="260" t="str">
        <f t="shared" si="13"/>
        <v>0,</v>
      </c>
      <c r="B1115" s="113" t="s">
        <v>1356</v>
      </c>
      <c r="C1115" s="253" t="s">
        <v>1355</v>
      </c>
      <c r="D1115" s="276"/>
    </row>
    <row r="1116" spans="1:4" x14ac:dyDescent="0.2">
      <c r="A1116" s="260" t="str">
        <f t="shared" si="13"/>
        <v>0,</v>
      </c>
      <c r="B1116" s="113" t="s">
        <v>1871</v>
      </c>
      <c r="C1116" s="253" t="s">
        <v>1357</v>
      </c>
      <c r="D1116" s="276"/>
    </row>
    <row r="1117" spans="1:4" x14ac:dyDescent="0.2">
      <c r="A1117" s="260" t="str">
        <f t="shared" si="13"/>
        <v>0,</v>
      </c>
      <c r="B1117" s="113" t="s">
        <v>1873</v>
      </c>
      <c r="C1117" s="253" t="s">
        <v>1358</v>
      </c>
      <c r="D1117" s="276"/>
    </row>
    <row r="1118" spans="1:4" x14ac:dyDescent="0.2">
      <c r="A1118" s="260" t="str">
        <f t="shared" si="13"/>
        <v>0,</v>
      </c>
      <c r="B1118" s="113" t="s">
        <v>1277</v>
      </c>
      <c r="C1118" s="253" t="s">
        <v>1359</v>
      </c>
      <c r="D1118" s="276"/>
    </row>
    <row r="1119" spans="1:4" x14ac:dyDescent="0.2">
      <c r="A1119" s="260" t="str">
        <f t="shared" si="13"/>
        <v>0,</v>
      </c>
      <c r="B1119" s="113" t="s">
        <v>1279</v>
      </c>
      <c r="C1119" s="253" t="s">
        <v>1360</v>
      </c>
      <c r="D1119" s="276"/>
    </row>
    <row r="1120" spans="1:4" x14ac:dyDescent="0.2">
      <c r="A1120" s="260" t="str">
        <f t="shared" si="13"/>
        <v>0,</v>
      </c>
      <c r="B1120" s="113" t="s">
        <v>1281</v>
      </c>
      <c r="C1120" s="253" t="s">
        <v>1361</v>
      </c>
      <c r="D1120" s="276"/>
    </row>
    <row r="1121" spans="1:4" x14ac:dyDescent="0.2">
      <c r="A1121" s="260" t="str">
        <f t="shared" si="13"/>
        <v>0,</v>
      </c>
      <c r="B1121" s="113" t="s">
        <v>1283</v>
      </c>
      <c r="C1121" s="253" t="s">
        <v>1362</v>
      </c>
      <c r="D1121" s="276"/>
    </row>
    <row r="1122" spans="1:4" x14ac:dyDescent="0.2">
      <c r="A1122" s="260" t="str">
        <f t="shared" si="13"/>
        <v>0,</v>
      </c>
      <c r="B1122" s="113" t="s">
        <v>1285</v>
      </c>
      <c r="C1122" s="253" t="s">
        <v>714</v>
      </c>
      <c r="D1122" s="276"/>
    </row>
    <row r="1123" spans="1:4" x14ac:dyDescent="0.2">
      <c r="A1123" s="260" t="str">
        <f t="shared" si="13"/>
        <v>0,</v>
      </c>
      <c r="B1123" s="113" t="s">
        <v>1287</v>
      </c>
      <c r="C1123" s="253" t="s">
        <v>715</v>
      </c>
      <c r="D1123" s="276"/>
    </row>
    <row r="1124" spans="1:4" x14ac:dyDescent="0.2">
      <c r="A1124" s="260" t="str">
        <f t="shared" si="13"/>
        <v>0,</v>
      </c>
      <c r="B1124" s="113" t="s">
        <v>717</v>
      </c>
      <c r="C1124" s="253" t="s">
        <v>716</v>
      </c>
      <c r="D1124" s="276"/>
    </row>
    <row r="1125" spans="1:4" x14ac:dyDescent="0.2">
      <c r="A1125" s="260" t="str">
        <f t="shared" si="13"/>
        <v>0,</v>
      </c>
      <c r="B1125" s="113" t="s">
        <v>719</v>
      </c>
      <c r="C1125" s="253" t="s">
        <v>718</v>
      </c>
      <c r="D1125" s="276"/>
    </row>
    <row r="1126" spans="1:4" x14ac:dyDescent="0.2">
      <c r="A1126" s="260" t="str">
        <f t="shared" si="13"/>
        <v>0,</v>
      </c>
      <c r="B1126" s="113" t="s">
        <v>721</v>
      </c>
      <c r="C1126" s="253" t="s">
        <v>720</v>
      </c>
      <c r="D1126" s="276"/>
    </row>
    <row r="1127" spans="1:4" x14ac:dyDescent="0.2">
      <c r="A1127" s="260" t="str">
        <f t="shared" si="13"/>
        <v>0,</v>
      </c>
      <c r="B1127" s="113" t="s">
        <v>723</v>
      </c>
      <c r="C1127" s="253" t="s">
        <v>722</v>
      </c>
      <c r="D1127" s="276"/>
    </row>
    <row r="1128" spans="1:4" x14ac:dyDescent="0.2">
      <c r="A1128" s="260" t="str">
        <f>"0,"</f>
        <v>0,</v>
      </c>
      <c r="B1128" s="113" t="s">
        <v>1925</v>
      </c>
      <c r="C1128" s="253" t="s">
        <v>1924</v>
      </c>
      <c r="D1128" s="276"/>
    </row>
    <row r="1129" spans="1:4" x14ac:dyDescent="0.2">
      <c r="A1129" s="260" t="str">
        <f>"0,"</f>
        <v>0,</v>
      </c>
      <c r="B1129" s="113" t="s">
        <v>1927</v>
      </c>
      <c r="C1129" s="253" t="s">
        <v>1926</v>
      </c>
      <c r="D1129" s="276"/>
    </row>
    <row r="1130" spans="1:4" x14ac:dyDescent="0.2">
      <c r="A1130" s="260" t="str">
        <f>"0,"</f>
        <v>0,</v>
      </c>
      <c r="B1130" s="113" t="s">
        <v>1929</v>
      </c>
      <c r="C1130" s="253" t="s">
        <v>1928</v>
      </c>
      <c r="D1130" s="276"/>
    </row>
    <row r="1131" spans="1:4" x14ac:dyDescent="0.2">
      <c r="A1131" s="260" t="str">
        <f>"0"</f>
        <v>0</v>
      </c>
      <c r="B1131" s="113" t="s">
        <v>1931</v>
      </c>
      <c r="C1131" s="253" t="s">
        <v>1930</v>
      </c>
      <c r="D1131" s="276"/>
    </row>
    <row r="1132" spans="1:4" x14ac:dyDescent="0.2">
      <c r="A1132" s="113" t="s">
        <v>2088</v>
      </c>
      <c r="B1132" s="271"/>
      <c r="C1132" s="271"/>
      <c r="D1132" s="276"/>
    </row>
    <row r="1133" spans="1:4" ht="23" x14ac:dyDescent="0.5">
      <c r="A1133" s="256"/>
      <c r="B1133" s="246" t="s">
        <v>925</v>
      </c>
      <c r="C1133" s="246"/>
      <c r="D1133" s="276"/>
    </row>
    <row r="1134" spans="1:4" x14ac:dyDescent="0.2">
      <c r="A1134" s="113" t="s">
        <v>1375</v>
      </c>
      <c r="B1134" s="271"/>
      <c r="C1134" s="271"/>
      <c r="D1134" s="276"/>
    </row>
    <row r="1135" spans="1:4" x14ac:dyDescent="0.2">
      <c r="A1135" s="113" t="s">
        <v>2046</v>
      </c>
      <c r="B1135" s="271"/>
      <c r="C1135" s="271"/>
      <c r="D1135" s="276"/>
    </row>
    <row r="1136" spans="1:4" x14ac:dyDescent="0.2">
      <c r="A1136" s="113" t="str">
        <f>"'"&amp;'6-Export'!$D$1&amp;"',"</f>
        <v>'YOUR STATE',</v>
      </c>
      <c r="B1136" s="113" t="s">
        <v>1531</v>
      </c>
      <c r="C1136" s="253" t="s">
        <v>1932</v>
      </c>
      <c r="D1136" s="276"/>
    </row>
    <row r="1137" spans="1:4" x14ac:dyDescent="0.2">
      <c r="A1137" s="113" t="str">
        <f>'6-Export'!$D$3&amp;","</f>
        <v xml:space="preserve"> ,</v>
      </c>
      <c r="B1137" s="113" t="s">
        <v>965</v>
      </c>
      <c r="C1137" s="253" t="s">
        <v>1933</v>
      </c>
      <c r="D1137" s="276"/>
    </row>
    <row r="1138" spans="1:4" x14ac:dyDescent="0.2">
      <c r="A1138" s="113" t="str">
        <f>"'"&amp;MONTH('6-Export'!$D$9)&amp;"/"&amp;DAY('6-Export'!$D$9)&amp;"/"&amp;YEAR('6-Export'!$D$9)&amp;"',"</f>
        <v>'1/0/1900',</v>
      </c>
      <c r="B1138" s="113" t="s">
        <v>1154</v>
      </c>
      <c r="C1138" s="253" t="s">
        <v>27</v>
      </c>
      <c r="D1138" s="276"/>
    </row>
    <row r="1139" spans="1:4" x14ac:dyDescent="0.2">
      <c r="A1139" s="260" t="str">
        <f t="shared" ref="A1139:A1162" si="14">"0.00,"</f>
        <v>0.00,</v>
      </c>
      <c r="B1139" s="113" t="s">
        <v>752</v>
      </c>
      <c r="C1139" s="253" t="s">
        <v>28</v>
      </c>
      <c r="D1139" s="276"/>
    </row>
    <row r="1140" spans="1:4" x14ac:dyDescent="0.2">
      <c r="A1140" s="260" t="str">
        <f t="shared" si="14"/>
        <v>0.00,</v>
      </c>
      <c r="B1140" s="113" t="s">
        <v>754</v>
      </c>
      <c r="C1140" s="253" t="s">
        <v>753</v>
      </c>
      <c r="D1140" s="276"/>
    </row>
    <row r="1141" spans="1:4" x14ac:dyDescent="0.2">
      <c r="A1141" s="260" t="str">
        <f t="shared" si="14"/>
        <v>0.00,</v>
      </c>
      <c r="B1141" s="113" t="s">
        <v>792</v>
      </c>
      <c r="C1141" s="253" t="s">
        <v>791</v>
      </c>
      <c r="D1141" s="276"/>
    </row>
    <row r="1142" spans="1:4" x14ac:dyDescent="0.2">
      <c r="A1142" s="260" t="str">
        <f t="shared" si="14"/>
        <v>0.00,</v>
      </c>
      <c r="B1142" s="113" t="s">
        <v>316</v>
      </c>
      <c r="C1142" s="253" t="s">
        <v>315</v>
      </c>
      <c r="D1142" s="276"/>
    </row>
    <row r="1143" spans="1:4" x14ac:dyDescent="0.2">
      <c r="A1143" s="260" t="str">
        <f t="shared" si="14"/>
        <v>0.00,</v>
      </c>
      <c r="B1143" s="113" t="s">
        <v>318</v>
      </c>
      <c r="C1143" s="253" t="s">
        <v>317</v>
      </c>
      <c r="D1143" s="276"/>
    </row>
    <row r="1144" spans="1:4" x14ac:dyDescent="0.2">
      <c r="A1144" s="260" t="str">
        <f t="shared" si="14"/>
        <v>0.00,</v>
      </c>
      <c r="B1144" s="113" t="s">
        <v>320</v>
      </c>
      <c r="C1144" s="253" t="s">
        <v>319</v>
      </c>
      <c r="D1144" s="276"/>
    </row>
    <row r="1145" spans="1:4" x14ac:dyDescent="0.2">
      <c r="A1145" s="260" t="str">
        <f t="shared" si="14"/>
        <v>0.00,</v>
      </c>
      <c r="B1145" s="113" t="s">
        <v>322</v>
      </c>
      <c r="C1145" s="253" t="s">
        <v>321</v>
      </c>
      <c r="D1145" s="276"/>
    </row>
    <row r="1146" spans="1:4" x14ac:dyDescent="0.2">
      <c r="A1146" s="260" t="str">
        <f t="shared" si="14"/>
        <v>0.00,</v>
      </c>
      <c r="B1146" s="113" t="s">
        <v>324</v>
      </c>
      <c r="C1146" s="253" t="s">
        <v>323</v>
      </c>
      <c r="D1146" s="276"/>
    </row>
    <row r="1147" spans="1:4" x14ac:dyDescent="0.2">
      <c r="A1147" s="260" t="str">
        <f t="shared" si="14"/>
        <v>0.00,</v>
      </c>
      <c r="B1147" s="113" t="s">
        <v>326</v>
      </c>
      <c r="C1147" s="253" t="s">
        <v>325</v>
      </c>
      <c r="D1147" s="276"/>
    </row>
    <row r="1148" spans="1:4" x14ac:dyDescent="0.2">
      <c r="A1148" s="260" t="str">
        <f t="shared" si="14"/>
        <v>0.00,</v>
      </c>
      <c r="B1148" s="113" t="s">
        <v>328</v>
      </c>
      <c r="C1148" s="253" t="s">
        <v>327</v>
      </c>
      <c r="D1148" s="276"/>
    </row>
    <row r="1149" spans="1:4" x14ac:dyDescent="0.2">
      <c r="A1149" s="260" t="str">
        <f t="shared" si="14"/>
        <v>0.00,</v>
      </c>
      <c r="B1149" s="113" t="s">
        <v>1485</v>
      </c>
      <c r="C1149" s="253" t="s">
        <v>329</v>
      </c>
      <c r="D1149" s="276"/>
    </row>
    <row r="1150" spans="1:4" x14ac:dyDescent="0.2">
      <c r="A1150" s="260" t="str">
        <f t="shared" si="14"/>
        <v>0.00,</v>
      </c>
      <c r="B1150" s="113" t="s">
        <v>1487</v>
      </c>
      <c r="C1150" s="253" t="s">
        <v>1486</v>
      </c>
      <c r="D1150" s="276"/>
    </row>
    <row r="1151" spans="1:4" x14ac:dyDescent="0.2">
      <c r="A1151" s="260" t="str">
        <f t="shared" si="14"/>
        <v>0.00,</v>
      </c>
      <c r="B1151" s="113" t="s">
        <v>2141</v>
      </c>
      <c r="C1151" s="253" t="s">
        <v>1488</v>
      </c>
      <c r="D1151" s="276"/>
    </row>
    <row r="1152" spans="1:4" x14ac:dyDescent="0.2">
      <c r="A1152" s="260" t="str">
        <f t="shared" si="14"/>
        <v>0.00,</v>
      </c>
      <c r="B1152" s="113" t="s">
        <v>2076</v>
      </c>
      <c r="C1152" s="253" t="s">
        <v>2142</v>
      </c>
      <c r="D1152" s="276"/>
    </row>
    <row r="1153" spans="1:4" x14ac:dyDescent="0.2">
      <c r="A1153" s="260" t="str">
        <f t="shared" si="14"/>
        <v>0.00,</v>
      </c>
      <c r="B1153" s="113" t="s">
        <v>2078</v>
      </c>
      <c r="C1153" s="253" t="s">
        <v>2077</v>
      </c>
      <c r="D1153" s="276"/>
    </row>
    <row r="1154" spans="1:4" x14ac:dyDescent="0.2">
      <c r="A1154" s="260" t="str">
        <f t="shared" si="14"/>
        <v>0.00,</v>
      </c>
      <c r="B1154" s="113" t="s">
        <v>2080</v>
      </c>
      <c r="C1154" s="253" t="s">
        <v>2079</v>
      </c>
      <c r="D1154" s="276"/>
    </row>
    <row r="1155" spans="1:4" x14ac:dyDescent="0.2">
      <c r="A1155" s="260" t="str">
        <f t="shared" si="14"/>
        <v>0.00,</v>
      </c>
      <c r="B1155" s="113" t="s">
        <v>2082</v>
      </c>
      <c r="C1155" s="253" t="s">
        <v>2081</v>
      </c>
      <c r="D1155" s="276"/>
    </row>
    <row r="1156" spans="1:4" x14ac:dyDescent="0.2">
      <c r="A1156" s="260" t="str">
        <f t="shared" si="14"/>
        <v>0.00,</v>
      </c>
      <c r="B1156" s="113" t="s">
        <v>2084</v>
      </c>
      <c r="C1156" s="253" t="s">
        <v>2083</v>
      </c>
      <c r="D1156" s="276"/>
    </row>
    <row r="1157" spans="1:4" x14ac:dyDescent="0.2">
      <c r="A1157" s="260" t="str">
        <f t="shared" si="14"/>
        <v>0.00,</v>
      </c>
      <c r="B1157" s="113" t="s">
        <v>2005</v>
      </c>
      <c r="C1157" s="253" t="s">
        <v>2085</v>
      </c>
      <c r="D1157" s="276"/>
    </row>
    <row r="1158" spans="1:4" x14ac:dyDescent="0.2">
      <c r="A1158" s="260" t="str">
        <f t="shared" si="14"/>
        <v>0.00,</v>
      </c>
      <c r="B1158" s="113" t="s">
        <v>134</v>
      </c>
      <c r="C1158" s="253" t="s">
        <v>2006</v>
      </c>
      <c r="D1158" s="276"/>
    </row>
    <row r="1159" spans="1:4" x14ac:dyDescent="0.2">
      <c r="A1159" s="260" t="str">
        <f t="shared" si="14"/>
        <v>0.00,</v>
      </c>
      <c r="B1159" s="113" t="s">
        <v>136</v>
      </c>
      <c r="C1159" s="253" t="s">
        <v>135</v>
      </c>
      <c r="D1159" s="276"/>
    </row>
    <row r="1160" spans="1:4" x14ac:dyDescent="0.2">
      <c r="A1160" s="260" t="str">
        <f t="shared" si="14"/>
        <v>0.00,</v>
      </c>
      <c r="B1160" s="113" t="s">
        <v>138</v>
      </c>
      <c r="C1160" s="253" t="s">
        <v>137</v>
      </c>
      <c r="D1160" s="276"/>
    </row>
    <row r="1161" spans="1:4" x14ac:dyDescent="0.2">
      <c r="A1161" s="260" t="str">
        <f t="shared" si="14"/>
        <v>0.00,</v>
      </c>
      <c r="B1161" s="113" t="s">
        <v>140</v>
      </c>
      <c r="C1161" s="253" t="s">
        <v>139</v>
      </c>
      <c r="D1161" s="276"/>
    </row>
    <row r="1162" spans="1:4" x14ac:dyDescent="0.2">
      <c r="A1162" s="260" t="str">
        <f t="shared" si="14"/>
        <v>0.00,</v>
      </c>
      <c r="B1162" s="113" t="s">
        <v>142</v>
      </c>
      <c r="C1162" s="253" t="s">
        <v>141</v>
      </c>
      <c r="D1162" s="276"/>
    </row>
    <row r="1163" spans="1:4" x14ac:dyDescent="0.2">
      <c r="A1163" s="113" t="s">
        <v>2088</v>
      </c>
      <c r="B1163" s="271"/>
      <c r="C1163" s="271"/>
      <c r="D1163" s="276"/>
    </row>
    <row r="1164" spans="1:4" ht="23.25" customHeight="1" x14ac:dyDescent="0.5">
      <c r="A1164" s="267"/>
      <c r="B1164" s="270" t="s">
        <v>926</v>
      </c>
      <c r="C1164" s="267"/>
      <c r="D1164" s="276"/>
    </row>
  </sheetData>
  <phoneticPr fontId="6" type="noConversion"/>
  <dataValidations count="3">
    <dataValidation allowBlank="1" showInputMessage="1" sqref="A1171:A1412 C1171:C1412"/>
    <dataValidation allowBlank="1" showInputMessage="1" showErrorMessage="1" errorTitle="NO ENTRY" error="Typing is not allowed on this form." sqref="B32:B1170 C1:C1170 B1:B24 A1:A1170"/>
    <dataValidation allowBlank="1" sqref="B25:B31"/>
  </dataValidations>
  <pageMargins left="0.75" right="0.75" top="1" bottom="1" header="0.5" footer="0.5"/>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29"/>
  <sheetViews>
    <sheetView workbookViewId="0">
      <selection activeCell="C15" sqref="C15"/>
    </sheetView>
  </sheetViews>
  <sheetFormatPr defaultRowHeight="12.5" x14ac:dyDescent="0.25"/>
  <cols>
    <col min="1" max="1" width="10.08984375" bestFit="1" customWidth="1"/>
    <col min="2" max="2" width="13.453125" customWidth="1"/>
    <col min="3" max="3" width="15.90625" customWidth="1"/>
    <col min="4" max="4" width="51.453125" customWidth="1"/>
  </cols>
  <sheetData>
    <row r="1" spans="1:4" s="19" customFormat="1" ht="15.5" x14ac:dyDescent="0.25">
      <c r="A1" s="802" t="s">
        <v>1097</v>
      </c>
      <c r="B1" s="802"/>
      <c r="C1" s="802"/>
      <c r="D1" s="802"/>
    </row>
    <row r="2" spans="1:4" ht="13" x14ac:dyDescent="0.3">
      <c r="A2" s="26" t="str">
        <f>"RJM Version: " &amp; STARTUP!E3</f>
        <v>RJM Version: 2.5</v>
      </c>
      <c r="B2" s="28"/>
      <c r="C2" s="13"/>
      <c r="D2" s="40" t="s">
        <v>16</v>
      </c>
    </row>
    <row r="3" spans="1:4" s="19" customFormat="1" ht="12.75" customHeight="1" x14ac:dyDescent="0.25">
      <c r="A3" s="803"/>
      <c r="B3" s="803"/>
      <c r="C3" s="803"/>
      <c r="D3" s="803"/>
    </row>
    <row r="5" spans="1:4" ht="13" x14ac:dyDescent="0.3">
      <c r="A5" s="4" t="s">
        <v>2070</v>
      </c>
      <c r="B5" s="4" t="s">
        <v>2071</v>
      </c>
      <c r="C5" s="4" t="s">
        <v>1525</v>
      </c>
      <c r="D5" s="4" t="s">
        <v>1526</v>
      </c>
    </row>
    <row r="6" spans="1:4" x14ac:dyDescent="0.25">
      <c r="D6" s="107"/>
    </row>
    <row r="7" spans="1:4" x14ac:dyDescent="0.25">
      <c r="A7" s="110">
        <v>37543</v>
      </c>
      <c r="B7" s="111" t="s">
        <v>235</v>
      </c>
      <c r="C7" s="111" t="s">
        <v>1070</v>
      </c>
      <c r="D7" s="46" t="s">
        <v>1098</v>
      </c>
    </row>
    <row r="8" spans="1:4" x14ac:dyDescent="0.25">
      <c r="A8" s="3"/>
      <c r="B8" s="3"/>
      <c r="C8" s="109"/>
      <c r="D8" s="11"/>
    </row>
    <row r="9" spans="1:4" x14ac:dyDescent="0.25">
      <c r="A9" s="110"/>
      <c r="B9" s="111"/>
      <c r="C9" s="111"/>
      <c r="D9" s="46"/>
    </row>
    <row r="10" spans="1:4" x14ac:dyDescent="0.25">
      <c r="A10" s="3"/>
      <c r="B10" s="3"/>
      <c r="C10" s="109"/>
      <c r="D10" s="11"/>
    </row>
    <row r="11" spans="1:4" x14ac:dyDescent="0.25">
      <c r="A11" s="110"/>
      <c r="B11" s="111"/>
      <c r="C11" s="111"/>
      <c r="D11" s="46"/>
    </row>
    <row r="12" spans="1:4" x14ac:dyDescent="0.25">
      <c r="A12" s="3"/>
      <c r="B12" s="3"/>
      <c r="C12" s="109"/>
      <c r="D12" s="11"/>
    </row>
    <row r="13" spans="1:4" x14ac:dyDescent="0.25">
      <c r="A13" s="110"/>
      <c r="B13" s="111"/>
      <c r="C13" s="112"/>
      <c r="D13" s="46"/>
    </row>
    <row r="14" spans="1:4" x14ac:dyDescent="0.25">
      <c r="A14" s="3"/>
      <c r="B14" s="3"/>
      <c r="C14" s="109"/>
      <c r="D14" s="11"/>
    </row>
    <row r="15" spans="1:4" x14ac:dyDescent="0.25">
      <c r="A15" s="3"/>
      <c r="B15" s="3"/>
      <c r="C15" s="109"/>
      <c r="D15" s="11"/>
    </row>
    <row r="16" spans="1:4" x14ac:dyDescent="0.25">
      <c r="A16" s="3"/>
      <c r="B16" s="3"/>
      <c r="C16" s="109"/>
      <c r="D16" s="14"/>
    </row>
    <row r="17" spans="1:4" x14ac:dyDescent="0.25">
      <c r="A17" s="108"/>
      <c r="B17" s="3"/>
      <c r="C17" s="109"/>
      <c r="D17" s="11"/>
    </row>
    <row r="18" spans="1:4" x14ac:dyDescent="0.25">
      <c r="A18" s="3"/>
      <c r="B18" s="3"/>
      <c r="C18" s="109"/>
      <c r="D18" s="11"/>
    </row>
    <row r="19" spans="1:4" x14ac:dyDescent="0.25">
      <c r="A19" s="3"/>
      <c r="B19" s="3"/>
      <c r="C19" s="109"/>
      <c r="D19" s="11"/>
    </row>
    <row r="20" spans="1:4" x14ac:dyDescent="0.25">
      <c r="A20" s="3"/>
      <c r="B20" s="3"/>
      <c r="C20" s="109"/>
      <c r="D20" s="11"/>
    </row>
    <row r="21" spans="1:4" x14ac:dyDescent="0.25">
      <c r="A21" s="3"/>
      <c r="B21" s="3"/>
      <c r="C21" s="109"/>
      <c r="D21" s="11"/>
    </row>
    <row r="22" spans="1:4" x14ac:dyDescent="0.25">
      <c r="A22" s="3"/>
      <c r="B22" s="3"/>
      <c r="C22" s="109"/>
      <c r="D22" s="11"/>
    </row>
    <row r="23" spans="1:4" x14ac:dyDescent="0.25">
      <c r="A23" s="3"/>
      <c r="B23" s="3"/>
      <c r="C23" s="3"/>
      <c r="D23" s="11"/>
    </row>
    <row r="24" spans="1:4" x14ac:dyDescent="0.25">
      <c r="A24" s="3"/>
      <c r="B24" s="3"/>
      <c r="C24" s="3"/>
      <c r="D24" s="107"/>
    </row>
    <row r="25" spans="1:4" x14ac:dyDescent="0.25">
      <c r="A25" s="3"/>
      <c r="B25" s="3"/>
      <c r="C25" s="3"/>
      <c r="D25" s="107"/>
    </row>
    <row r="26" spans="1:4" x14ac:dyDescent="0.25">
      <c r="A26" s="3"/>
      <c r="B26" s="3"/>
      <c r="C26" s="3"/>
      <c r="D26" s="107"/>
    </row>
    <row r="27" spans="1:4" x14ac:dyDescent="0.25">
      <c r="D27" s="107"/>
    </row>
    <row r="28" spans="1:4" x14ac:dyDescent="0.25">
      <c r="D28" s="107"/>
    </row>
    <row r="29" spans="1:4" x14ac:dyDescent="0.25">
      <c r="D29" s="107"/>
    </row>
  </sheetData>
  <mergeCells count="2">
    <mergeCell ref="A1:D1"/>
    <mergeCell ref="A3:D3"/>
  </mergeCells>
  <phoneticPr fontId="6" type="noConversion"/>
  <dataValidations count="2">
    <dataValidation allowBlank="1" showErrorMessage="1" sqref="E1:IV1 A2:B2 D2 A1 A3 E3:IV3"/>
    <dataValidation operator="equal" allowBlank="1" showErrorMessage="1" errorTitle="INVALID ENTRY" error="Do not type in this space.  Click Cancel." sqref="E2:IV2"/>
  </dataValidations>
  <pageMargins left="0.75" right="0.75" top="1" bottom="1" header="0.5" footer="0.5"/>
  <pageSetup orientation="portrait" r:id="rId1"/>
  <headerFooter alignWithMargins="0">
    <oddFooter>&amp;LFile (&amp;F)&amp;CWorksheet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42"/>
  <sheetViews>
    <sheetView showGridLines="0" workbookViewId="0">
      <pane ySplit="10" topLeftCell="A11" activePane="bottomLeft" state="frozen"/>
      <selection sqref="A1:C1"/>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5" s="390" customFormat="1" ht="15.75" customHeight="1" x14ac:dyDescent="0.25">
      <c r="A1" s="769" t="s">
        <v>1647</v>
      </c>
      <c r="B1" s="769"/>
      <c r="C1" s="769"/>
      <c r="D1" s="769"/>
      <c r="E1" s="769"/>
    </row>
    <row r="2" spans="1:5" s="390" customFormat="1" ht="15.75" customHeight="1" x14ac:dyDescent="0.25">
      <c r="A2" s="26" t="str">
        <f>"RJM Version: " &amp; TEXT(STARTUP!E3,"0.0")</f>
        <v>RJM Version: 2.5</v>
      </c>
      <c r="B2" s="40"/>
      <c r="C2" s="391"/>
      <c r="D2" s="40"/>
    </row>
    <row r="3" spans="1:5" s="390" customFormat="1" ht="15.75" customHeight="1" x14ac:dyDescent="0.25">
      <c r="A3" s="769" t="s">
        <v>1198</v>
      </c>
      <c r="B3" s="769"/>
      <c r="C3" s="769"/>
      <c r="D3" s="769"/>
      <c r="E3" s="769"/>
    </row>
    <row r="4" spans="1:5" ht="15.75" customHeight="1" x14ac:dyDescent="0.25">
      <c r="A4" s="392" t="str">
        <f>STATENAME</f>
        <v>YOUR STATE</v>
      </c>
      <c r="B4" s="269"/>
      <c r="C4" s="269"/>
      <c r="D4" s="269"/>
      <c r="E4" s="269"/>
    </row>
    <row r="5" spans="1:5" ht="15.75" customHeight="1" x14ac:dyDescent="0.25">
      <c r="A5" s="770" t="s">
        <v>1586</v>
      </c>
      <c r="B5" s="768"/>
      <c r="C5" s="768"/>
      <c r="D5" s="768"/>
      <c r="E5" s="768"/>
    </row>
    <row r="6" spans="1:5" ht="13" x14ac:dyDescent="0.25">
      <c r="A6" s="767" t="str">
        <f>BUDGETFY</f>
        <v xml:space="preserve">FY  </v>
      </c>
      <c r="B6" s="768"/>
      <c r="C6" s="768"/>
      <c r="D6" s="768"/>
      <c r="E6" s="768"/>
    </row>
    <row r="7" spans="1:5" ht="16" thickBot="1" x14ac:dyDescent="0.3">
      <c r="A7" s="393" t="s">
        <v>377</v>
      </c>
      <c r="B7" s="394"/>
      <c r="C7" s="395"/>
      <c r="D7" s="396"/>
      <c r="E7" s="396"/>
    </row>
    <row r="8" spans="1:5" x14ac:dyDescent="0.25">
      <c r="A8" s="397"/>
      <c r="B8" s="398" t="e">
        <f>PREVIOUSFY</f>
        <v>#VALUE!</v>
      </c>
      <c r="C8" s="398" t="e">
        <f>CURRENTFY</f>
        <v>#VALUE!</v>
      </c>
      <c r="D8" s="398" t="str">
        <f>NEXTFY</f>
        <v xml:space="preserve">FY  </v>
      </c>
      <c r="E8" s="398" t="e">
        <f>REQUESTFY</f>
        <v>#VALUE!</v>
      </c>
    </row>
    <row r="9" spans="1:5" x14ac:dyDescent="0.25">
      <c r="A9" s="397"/>
      <c r="B9" s="399" t="s">
        <v>1904</v>
      </c>
      <c r="C9" s="399" t="s">
        <v>1905</v>
      </c>
      <c r="D9" s="399" t="s">
        <v>1906</v>
      </c>
      <c r="E9" s="400" t="s">
        <v>1907</v>
      </c>
    </row>
    <row r="10" spans="1:5" ht="13" thickBot="1" x14ac:dyDescent="0.3">
      <c r="A10" s="397" t="s">
        <v>1908</v>
      </c>
      <c r="B10" s="401" t="s">
        <v>1909</v>
      </c>
      <c r="C10" s="401" t="s">
        <v>1909</v>
      </c>
      <c r="D10" s="401" t="s">
        <v>1909</v>
      </c>
      <c r="E10" s="401" t="s">
        <v>1909</v>
      </c>
    </row>
    <row r="11" spans="1:5" ht="13" thickBot="1" x14ac:dyDescent="0.3">
      <c r="A11" s="397"/>
      <c r="B11" s="394"/>
      <c r="C11" s="402"/>
      <c r="D11" s="394"/>
      <c r="E11" s="394"/>
    </row>
    <row r="12" spans="1:5" ht="14.5" thickBot="1" x14ac:dyDescent="0.35">
      <c r="A12" s="403" t="s">
        <v>1910</v>
      </c>
      <c r="B12" s="404">
        <f>DATA!B37</f>
        <v>0</v>
      </c>
      <c r="C12" s="405"/>
      <c r="D12" s="406"/>
      <c r="E12" s="407"/>
    </row>
    <row r="13" spans="1:5" ht="14.5" thickBot="1" x14ac:dyDescent="0.3">
      <c r="A13" s="408"/>
      <c r="B13" s="409"/>
      <c r="C13" s="410"/>
      <c r="D13" s="410"/>
      <c r="E13" s="410"/>
    </row>
    <row r="14" spans="1:5" ht="14.5" thickBot="1" x14ac:dyDescent="0.3">
      <c r="A14" s="403" t="s">
        <v>905</v>
      </c>
      <c r="B14" s="411" t="e">
        <f ca="1">DATA!C22</f>
        <v>#VALUE!</v>
      </c>
      <c r="C14" s="412"/>
      <c r="D14" s="413"/>
      <c r="E14" s="414"/>
    </row>
    <row r="15" spans="1:5" ht="14.5" thickBot="1" x14ac:dyDescent="0.3">
      <c r="A15" s="408" t="s">
        <v>1908</v>
      </c>
      <c r="B15" s="410"/>
      <c r="C15" s="410"/>
      <c r="D15" s="410"/>
      <c r="E15" s="410"/>
    </row>
    <row r="16" spans="1:5" ht="28.5" thickBot="1" x14ac:dyDescent="0.3">
      <c r="A16" s="415" t="s">
        <v>906</v>
      </c>
      <c r="B16" s="407"/>
      <c r="C16" s="416" t="e">
        <f ca="1">$B$23</f>
        <v>#VALUE!</v>
      </c>
      <c r="D16" s="416" t="e">
        <f ca="1">$C$23</f>
        <v>#VALUE!</v>
      </c>
      <c r="E16" s="416" t="e">
        <f ca="1">$D$23</f>
        <v>#VALUE!</v>
      </c>
    </row>
    <row r="17" spans="1:5" ht="14.5" thickBot="1" x14ac:dyDescent="0.3">
      <c r="A17" s="408"/>
      <c r="B17" s="417"/>
      <c r="C17" s="417"/>
      <c r="D17" s="417"/>
      <c r="E17" s="417"/>
    </row>
    <row r="18" spans="1:5" ht="14.5" thickBot="1" x14ac:dyDescent="0.3">
      <c r="A18" s="415" t="s">
        <v>367</v>
      </c>
      <c r="B18" s="417"/>
      <c r="C18" s="417"/>
      <c r="D18" s="417"/>
      <c r="E18" s="417"/>
    </row>
    <row r="19" spans="1:5" ht="14.5" thickBot="1" x14ac:dyDescent="0.3">
      <c r="A19" s="683" t="s">
        <v>1743</v>
      </c>
      <c r="B19" s="418"/>
      <c r="C19" s="682"/>
      <c r="D19" s="682"/>
      <c r="E19" s="682">
        <v>0</v>
      </c>
    </row>
    <row r="20" spans="1:5" ht="14.5" thickBot="1" x14ac:dyDescent="0.3">
      <c r="A20" s="684" t="s">
        <v>369</v>
      </c>
      <c r="B20" s="419"/>
      <c r="C20" s="682"/>
      <c r="D20" s="682"/>
      <c r="E20" s="682"/>
    </row>
    <row r="21" spans="1:5" ht="14.5" thickBot="1" x14ac:dyDescent="0.3">
      <c r="A21" s="684" t="s">
        <v>370</v>
      </c>
      <c r="B21" s="420"/>
      <c r="C21" s="682"/>
      <c r="D21" s="682"/>
      <c r="E21" s="682"/>
    </row>
    <row r="22" spans="1:5" ht="14.5" thickBot="1" x14ac:dyDescent="0.3">
      <c r="A22" s="421"/>
      <c r="B22" s="417"/>
      <c r="C22" s="417"/>
      <c r="D22" s="417"/>
      <c r="E22" s="417"/>
    </row>
    <row r="23" spans="1:5" ht="14.5" thickBot="1" x14ac:dyDescent="0.3">
      <c r="A23" s="415" t="s">
        <v>371</v>
      </c>
      <c r="B23" s="422" t="e">
        <f ca="1">IF(B14=0,0,(B12/B14))</f>
        <v>#VALUE!</v>
      </c>
      <c r="C23" s="416" t="e">
        <f ca="1">C16+SUM(C19:C21)</f>
        <v>#VALUE!</v>
      </c>
      <c r="D23" s="416" t="e">
        <f ca="1">D16+SUM(D19:D21)</f>
        <v>#VALUE!</v>
      </c>
      <c r="E23" s="416" t="e">
        <f ca="1">E16+SUM(E19:E21)</f>
        <v>#VALUE!</v>
      </c>
    </row>
    <row r="24" spans="1:5" ht="14" x14ac:dyDescent="0.25">
      <c r="A24" s="408"/>
      <c r="B24" s="417"/>
      <c r="C24" s="417"/>
      <c r="D24" s="417"/>
      <c r="E24" s="417"/>
    </row>
    <row r="25" spans="1:5" ht="14" x14ac:dyDescent="0.25">
      <c r="A25" s="408"/>
      <c r="B25" s="417"/>
      <c r="C25" s="417"/>
      <c r="D25" s="417"/>
      <c r="E25" s="417"/>
    </row>
    <row r="26" spans="1:5" ht="14.5" thickBot="1" x14ac:dyDescent="0.3">
      <c r="A26" s="408"/>
      <c r="B26" s="417"/>
      <c r="C26" s="417"/>
      <c r="D26" s="417"/>
      <c r="E26" s="417"/>
    </row>
    <row r="27" spans="1:5" ht="14.5" thickBot="1" x14ac:dyDescent="0.35">
      <c r="A27" s="403" t="s">
        <v>372</v>
      </c>
      <c r="B27" s="423">
        <f>DATA!B52</f>
        <v>0</v>
      </c>
      <c r="C27" s="424"/>
      <c r="D27" s="406"/>
      <c r="E27" s="407"/>
    </row>
    <row r="28" spans="1:5" ht="14.5" thickBot="1" x14ac:dyDescent="0.3">
      <c r="A28" s="425"/>
      <c r="B28" s="417"/>
      <c r="C28" s="417"/>
      <c r="D28" s="417"/>
      <c r="E28" s="417"/>
    </row>
    <row r="29" spans="1:5" ht="14.5" thickBot="1" x14ac:dyDescent="0.3">
      <c r="A29" s="426" t="str">
        <f>A$14</f>
        <v>TOTAL POSITIONS PAID</v>
      </c>
      <c r="B29" s="427" t="e">
        <f ca="1">B$14</f>
        <v>#VALUE!</v>
      </c>
      <c r="C29" s="412"/>
      <c r="D29" s="413"/>
      <c r="E29" s="414"/>
    </row>
    <row r="30" spans="1:5" ht="14.5" thickBot="1" x14ac:dyDescent="0.3">
      <c r="A30" s="425"/>
      <c r="B30" s="410"/>
      <c r="C30" s="410"/>
      <c r="D30" s="410"/>
      <c r="E30" s="410"/>
    </row>
    <row r="31" spans="1:5" ht="28.5" thickBot="1" x14ac:dyDescent="0.3">
      <c r="A31" s="415" t="s">
        <v>373</v>
      </c>
      <c r="B31" s="407"/>
      <c r="C31" s="416" t="e">
        <f ca="1">$B$38</f>
        <v>#VALUE!</v>
      </c>
      <c r="D31" s="416" t="e">
        <f ca="1">$C$38</f>
        <v>#VALUE!</v>
      </c>
      <c r="E31" s="416" t="e">
        <f ca="1">$D$38</f>
        <v>#VALUE!</v>
      </c>
    </row>
    <row r="32" spans="1:5"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82"/>
      <c r="D34" s="682"/>
      <c r="E34" s="682">
        <v>0</v>
      </c>
    </row>
    <row r="35" spans="1:5" ht="14.5" thickBot="1" x14ac:dyDescent="0.3">
      <c r="A35" s="688" t="s">
        <v>369</v>
      </c>
      <c r="B35" s="419"/>
      <c r="C35" s="682"/>
      <c r="D35" s="682"/>
      <c r="E35" s="682"/>
    </row>
    <row r="36" spans="1:5" ht="14.5" thickBot="1" x14ac:dyDescent="0.3">
      <c r="A36" s="688" t="s">
        <v>370</v>
      </c>
      <c r="B36" s="420"/>
      <c r="C36" s="682"/>
      <c r="D36" s="682"/>
      <c r="E36" s="682"/>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xWindow="205" yWindow="582" count="4">
    <dataValidation type="textLength" operator="equal" allowBlank="1" showInputMessage="1" errorTitle="INVALID ENTRY" error="Do not type in this space. Click Cancel." sqref="F2">
      <formula1>0</formula1>
    </dataValidation>
    <dataValidation allowBlank="1" showErrorMessage="1" sqref="C22:E33 A1:A6 A7:B201 C7:E18 E1 E3:E4 B1:D4 C37:E201"/>
    <dataValidation type="whole" allowBlank="1" showErrorMessage="1" errorTitle="INPUT ERROR" error="Enter only whole numbers between -99 and 99." sqref="C34:E36">
      <formula1>-999</formula1>
      <formula2>9999</formula2>
    </dataValidation>
    <dataValidation type="whole" operator="greaterThanOrEqual" allowBlank="1" showErrorMessage="1" errorTitle="INPUT ERROR" error="Enter only whole numbers greater than or equal to zero." sqref="C19:E21">
      <formula1>0</formula1>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8"/>
  <sheetViews>
    <sheetView showGridLines="0" workbookViewId="0">
      <pane ySplit="10" topLeftCell="A11" activePane="bottomLeft" state="frozen"/>
      <selection activeCell="C34" sqref="C34:D34"/>
      <selection pane="bottomLeft" activeCell="I21" sqref="I2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10" s="390" customFormat="1" ht="15.75" customHeight="1" x14ac:dyDescent="0.25">
      <c r="A1" s="769" t="s">
        <v>1648</v>
      </c>
      <c r="B1" s="769"/>
      <c r="C1" s="769"/>
      <c r="D1" s="769"/>
      <c r="E1" s="769"/>
      <c r="G1" s="439"/>
    </row>
    <row r="2" spans="1:10" s="390" customFormat="1" ht="15.75" customHeight="1" x14ac:dyDescent="0.25">
      <c r="A2" s="26" t="str">
        <f>"RJM Version: " &amp; TEXT(STARTUP!E3,"0.0")</f>
        <v>RJM Version: 2.5</v>
      </c>
      <c r="B2" s="40"/>
      <c r="C2" s="391"/>
      <c r="D2" s="40"/>
      <c r="G2" s="440"/>
    </row>
    <row r="3" spans="1:10" s="390" customFormat="1" ht="15.75" customHeight="1" x14ac:dyDescent="0.25">
      <c r="A3" s="769" t="s">
        <v>1199</v>
      </c>
      <c r="B3" s="769"/>
      <c r="C3" s="769"/>
      <c r="D3" s="769"/>
      <c r="E3" s="769"/>
      <c r="F3" s="441"/>
    </row>
    <row r="4" spans="1:10" ht="15.75" customHeight="1" x14ac:dyDescent="0.25">
      <c r="A4" s="392" t="str">
        <f>Statename</f>
        <v>YOUR STATE</v>
      </c>
      <c r="B4" s="269"/>
      <c r="C4" s="269"/>
      <c r="D4" s="269"/>
      <c r="E4" s="269"/>
    </row>
    <row r="5" spans="1:10" ht="15.75" customHeight="1" x14ac:dyDescent="0.25">
      <c r="A5" s="770" t="s">
        <v>1586</v>
      </c>
      <c r="B5" s="768"/>
      <c r="C5" s="768"/>
      <c r="D5" s="768"/>
      <c r="E5" s="768"/>
    </row>
    <row r="6" spans="1:10" ht="13" x14ac:dyDescent="0.3">
      <c r="A6" s="767" t="str">
        <f>BudgetFY</f>
        <v xml:space="preserve">FY  </v>
      </c>
      <c r="B6" s="768"/>
      <c r="C6" s="768"/>
      <c r="D6" s="768"/>
      <c r="E6" s="768"/>
      <c r="F6" s="442"/>
      <c r="G6" s="443"/>
    </row>
    <row r="7" spans="1:10" ht="16" thickBot="1" x14ac:dyDescent="0.3">
      <c r="A7" s="393" t="s">
        <v>386</v>
      </c>
      <c r="C7" s="395"/>
      <c r="D7" s="396"/>
      <c r="E7" s="396"/>
    </row>
    <row r="8" spans="1:10" x14ac:dyDescent="0.25">
      <c r="A8" s="397"/>
      <c r="B8" s="398" t="e">
        <f>PreviousFY</f>
        <v>#VALUE!</v>
      </c>
      <c r="C8" s="398" t="e">
        <f>CurrentFY</f>
        <v>#VALUE!</v>
      </c>
      <c r="D8" s="398" t="str">
        <f>NextFY</f>
        <v xml:space="preserve">FY  </v>
      </c>
      <c r="E8" s="398" t="e">
        <f>RequestFY</f>
        <v>#VALUE!</v>
      </c>
    </row>
    <row r="9" spans="1:10" x14ac:dyDescent="0.25">
      <c r="A9" s="397"/>
      <c r="B9" s="399" t="s">
        <v>1904</v>
      </c>
      <c r="C9" s="399" t="s">
        <v>1905</v>
      </c>
      <c r="D9" s="399" t="s">
        <v>1906</v>
      </c>
      <c r="E9" s="400" t="s">
        <v>1907</v>
      </c>
      <c r="G9" s="444"/>
    </row>
    <row r="10" spans="1:10" ht="13" thickBot="1" x14ac:dyDescent="0.3">
      <c r="A10" s="397" t="s">
        <v>1908</v>
      </c>
      <c r="B10" s="401" t="s">
        <v>1909</v>
      </c>
      <c r="C10" s="401" t="s">
        <v>1909</v>
      </c>
      <c r="D10" s="401" t="s">
        <v>1909</v>
      </c>
      <c r="E10" s="401" t="s">
        <v>1909</v>
      </c>
      <c r="G10" s="396"/>
    </row>
    <row r="11" spans="1:10" ht="13" thickBot="1" x14ac:dyDescent="0.3">
      <c r="A11" s="397"/>
      <c r="B11" s="394"/>
      <c r="C11" s="402"/>
      <c r="D11" s="394"/>
      <c r="E11" s="394"/>
      <c r="G11" s="445"/>
    </row>
    <row r="12" spans="1:10" ht="14.5" thickBot="1" x14ac:dyDescent="0.35">
      <c r="A12" s="403" t="s">
        <v>1910</v>
      </c>
      <c r="B12" s="404">
        <f>DATA!B28</f>
        <v>0</v>
      </c>
      <c r="C12" s="405"/>
      <c r="D12" s="406"/>
      <c r="E12" s="407"/>
    </row>
    <row r="13" spans="1:10" ht="14.5" thickBot="1" x14ac:dyDescent="0.3">
      <c r="A13" s="408"/>
      <c r="B13" s="409"/>
      <c r="C13" s="410"/>
      <c r="D13" s="410"/>
      <c r="E13" s="410"/>
      <c r="J13" s="446"/>
    </row>
    <row r="14" spans="1:10" ht="14.5" thickBot="1" x14ac:dyDescent="0.3">
      <c r="A14" s="403" t="s">
        <v>905</v>
      </c>
      <c r="B14" s="411" t="e">
        <f ca="1">DATA!C13</f>
        <v>#VALUE!</v>
      </c>
      <c r="C14" s="412"/>
      <c r="D14" s="413"/>
      <c r="E14" s="414"/>
    </row>
    <row r="15" spans="1:10" ht="14.5" thickBot="1" x14ac:dyDescent="0.35">
      <c r="A15" s="408" t="s">
        <v>1908</v>
      </c>
      <c r="B15" s="410"/>
      <c r="C15" s="410"/>
      <c r="D15" s="410"/>
      <c r="E15" s="410"/>
      <c r="G15" s="443"/>
    </row>
    <row r="16" spans="1:10" ht="28.5" thickBot="1" x14ac:dyDescent="0.3">
      <c r="A16" s="415" t="s">
        <v>906</v>
      </c>
      <c r="B16" s="407"/>
      <c r="C16" s="416" t="e">
        <f ca="1">$B$23</f>
        <v>#VALUE!</v>
      </c>
      <c r="D16" s="416" t="e">
        <f ca="1">$C$23</f>
        <v>#VALUE!</v>
      </c>
      <c r="E16" s="416" t="e">
        <f ca="1">$D$23</f>
        <v>#VALUE!</v>
      </c>
      <c r="G16" s="396"/>
      <c r="J16" s="440"/>
    </row>
    <row r="17" spans="1:10" ht="14.5" thickBot="1" x14ac:dyDescent="0.3">
      <c r="A17" s="408"/>
      <c r="B17" s="417"/>
      <c r="C17" s="417"/>
      <c r="D17" s="417"/>
      <c r="E17" s="417"/>
      <c r="F17" s="339" t="s">
        <v>1908</v>
      </c>
      <c r="G17" s="445"/>
      <c r="J17" s="440"/>
    </row>
    <row r="18" spans="1:10" ht="14.5" thickBot="1" x14ac:dyDescent="0.3">
      <c r="A18" s="415" t="s">
        <v>367</v>
      </c>
      <c r="B18" s="417"/>
      <c r="C18" s="417"/>
      <c r="D18" s="417"/>
      <c r="E18" s="417"/>
      <c r="J18" s="440"/>
    </row>
    <row r="19" spans="1:10" ht="14.5" thickBot="1" x14ac:dyDescent="0.3">
      <c r="A19" s="683" t="s">
        <v>1743</v>
      </c>
      <c r="B19" s="418"/>
      <c r="C19" s="695"/>
      <c r="D19" s="695"/>
      <c r="E19" s="695">
        <v>0</v>
      </c>
      <c r="J19" s="440"/>
    </row>
    <row r="20" spans="1:10" ht="14.5" thickBot="1" x14ac:dyDescent="0.3">
      <c r="A20" s="684" t="s">
        <v>369</v>
      </c>
      <c r="B20" s="419"/>
      <c r="C20" s="695"/>
      <c r="D20" s="695"/>
      <c r="E20" s="695"/>
    </row>
    <row r="21" spans="1:10" ht="14.5" thickBot="1" x14ac:dyDescent="0.3">
      <c r="A21" s="684" t="s">
        <v>370</v>
      </c>
      <c r="B21" s="420"/>
      <c r="C21" s="695"/>
      <c r="D21" s="695"/>
      <c r="E21" s="695"/>
    </row>
    <row r="22" spans="1:10" ht="14.5" thickBot="1" x14ac:dyDescent="0.3">
      <c r="A22" s="421"/>
      <c r="B22" s="417"/>
      <c r="C22" s="417"/>
      <c r="D22" s="417"/>
      <c r="E22" s="417"/>
    </row>
    <row r="23" spans="1:10" ht="14.5" thickBot="1" x14ac:dyDescent="0.3">
      <c r="A23" s="415" t="s">
        <v>371</v>
      </c>
      <c r="B23" s="422" t="e">
        <f ca="1">IF(B14=0,0,(B12/B14))</f>
        <v>#VALUE!</v>
      </c>
      <c r="C23" s="416" t="e">
        <f ca="1">C16+SUM(C19:C21)</f>
        <v>#VALUE!</v>
      </c>
      <c r="D23" s="416" t="e">
        <f ca="1">D16+SUM(D19:D21)</f>
        <v>#VALUE!</v>
      </c>
      <c r="E23" s="416" t="e">
        <f ca="1">E16+SUM(E19:E21)</f>
        <v>#VALUE!</v>
      </c>
    </row>
    <row r="24" spans="1:10" ht="14" x14ac:dyDescent="0.25">
      <c r="A24" s="408"/>
      <c r="B24" s="417"/>
      <c r="C24" s="417"/>
      <c r="D24" s="417"/>
      <c r="E24" s="417"/>
    </row>
    <row r="25" spans="1:10" ht="14" x14ac:dyDescent="0.25">
      <c r="A25" s="408"/>
      <c r="B25" s="417"/>
      <c r="C25" s="417"/>
      <c r="D25" s="417"/>
      <c r="E25" s="417"/>
    </row>
    <row r="26" spans="1:10" ht="14.5" thickBot="1" x14ac:dyDescent="0.3">
      <c r="A26" s="408"/>
      <c r="B26" s="417"/>
      <c r="C26" s="417"/>
      <c r="D26" s="417"/>
      <c r="E26" s="417"/>
    </row>
    <row r="27" spans="1:10" ht="14.5" thickBot="1" x14ac:dyDescent="0.35">
      <c r="A27" s="403" t="s">
        <v>372</v>
      </c>
      <c r="B27" s="423">
        <f>DATA!B43</f>
        <v>0</v>
      </c>
      <c r="C27" s="424"/>
      <c r="D27" s="406"/>
      <c r="E27" s="407"/>
    </row>
    <row r="28" spans="1:10" ht="14.5" thickBot="1" x14ac:dyDescent="0.3">
      <c r="A28" s="425"/>
      <c r="B28" s="417"/>
      <c r="C28" s="417"/>
      <c r="D28" s="417"/>
      <c r="E28" s="417"/>
    </row>
    <row r="29" spans="1:10" ht="14.5" thickBot="1" x14ac:dyDescent="0.3">
      <c r="A29" s="426" t="str">
        <f>A$14</f>
        <v>TOTAL POSITIONS PAID</v>
      </c>
      <c r="B29" s="427" t="e">
        <f ca="1">B$14</f>
        <v>#VALUE!</v>
      </c>
      <c r="C29" s="412"/>
      <c r="D29" s="413"/>
      <c r="E29" s="414"/>
    </row>
    <row r="30" spans="1:10" ht="14.5" thickBot="1" x14ac:dyDescent="0.3">
      <c r="A30" s="425"/>
      <c r="B30" s="410"/>
      <c r="C30" s="410"/>
      <c r="D30" s="410"/>
      <c r="E30" s="410"/>
    </row>
    <row r="31" spans="1:10" ht="28.5" thickBot="1" x14ac:dyDescent="0.3">
      <c r="A31" s="415" t="s">
        <v>373</v>
      </c>
      <c r="B31" s="407"/>
      <c r="C31" s="416" t="e">
        <f ca="1">$B$38</f>
        <v>#VALUE!</v>
      </c>
      <c r="D31" s="416" t="e">
        <f ca="1">$C$38</f>
        <v>#VALUE!</v>
      </c>
      <c r="E31" s="416" t="e">
        <f ca="1">$D$38</f>
        <v>#VALUE!</v>
      </c>
    </row>
    <row r="32" spans="1:10"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row r="48" spans="1:5" x14ac:dyDescent="0.25">
      <c r="B48" s="447"/>
    </row>
  </sheetData>
  <mergeCells count="4">
    <mergeCell ref="A6:E6"/>
    <mergeCell ref="A1:E1"/>
    <mergeCell ref="A3:E3"/>
    <mergeCell ref="A5:E5"/>
  </mergeCells>
  <phoneticPr fontId="6" type="noConversion"/>
  <dataValidations count="3">
    <dataValidation allowBlank="1" sqref="A1:D18 A22:XFD33 F1:IV18 E1 E3:E18 A37:XFD65536"/>
    <dataValidation type="whole" operator="greaterThanOrEqual" allowBlank="1" showInputMessage="1" showErrorMessage="1" errorTitle="INPUT ERROR" error="Enter only whole numbers greater than or equal to zero." sqref="C19:E21">
      <formula1>0</formula1>
    </dataValidation>
    <dataValidation type="whole" allowBlank="1" showInputMessage="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42"/>
  <sheetViews>
    <sheetView showGridLines="0" workbookViewId="0">
      <pane ySplit="10" topLeftCell="A11" activePane="bottomLeft" state="frozen"/>
      <selection activeCell="C34" sqref="C34:D34"/>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1649</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1200</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387</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c r="F11" s="402"/>
    </row>
    <row r="12" spans="1:7" ht="14.5" thickBot="1" x14ac:dyDescent="0.35">
      <c r="A12" s="403" t="s">
        <v>1910</v>
      </c>
      <c r="B12" s="404">
        <f>DATA!B29</f>
        <v>0</v>
      </c>
      <c r="C12" s="405"/>
      <c r="D12" s="406"/>
      <c r="E12" s="407"/>
    </row>
    <row r="13" spans="1:7" ht="14.5" thickBot="1" x14ac:dyDescent="0.3">
      <c r="A13" s="408"/>
      <c r="B13" s="409"/>
      <c r="C13" s="410"/>
      <c r="D13" s="410"/>
      <c r="E13" s="410"/>
    </row>
    <row r="14" spans="1:7" ht="14.5" thickBot="1" x14ac:dyDescent="0.3">
      <c r="A14" s="403" t="s">
        <v>905</v>
      </c>
      <c r="B14" s="411" t="e">
        <f ca="1">DATA!C14</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82"/>
      <c r="D19" s="682"/>
      <c r="E19" s="682">
        <v>0</v>
      </c>
    </row>
    <row r="20" spans="1:6" ht="14.5" thickBot="1" x14ac:dyDescent="0.3">
      <c r="A20" s="684" t="s">
        <v>369</v>
      </c>
      <c r="B20" s="419"/>
      <c r="C20" s="682"/>
      <c r="D20" s="682"/>
      <c r="E20" s="682"/>
    </row>
    <row r="21" spans="1:6" ht="14.5" thickBot="1" x14ac:dyDescent="0.3">
      <c r="A21" s="684" t="s">
        <v>370</v>
      </c>
      <c r="B21" s="420"/>
      <c r="C21" s="682"/>
      <c r="D21" s="682"/>
      <c r="E21" s="682"/>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DATA!B44</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82"/>
      <c r="D34" s="682"/>
      <c r="E34" s="682">
        <v>0</v>
      </c>
    </row>
    <row r="35" spans="1:5" ht="14.5" thickBot="1" x14ac:dyDescent="0.3">
      <c r="A35" s="688" t="s">
        <v>369</v>
      </c>
      <c r="B35" s="419"/>
      <c r="C35" s="682"/>
      <c r="D35" s="682"/>
      <c r="E35" s="682"/>
    </row>
    <row r="36" spans="1:5" ht="14.5" thickBot="1" x14ac:dyDescent="0.3">
      <c r="A36" s="688" t="s">
        <v>370</v>
      </c>
      <c r="B36" s="420"/>
      <c r="C36" s="682"/>
      <c r="D36" s="682"/>
      <c r="E36" s="682"/>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42"/>
  <sheetViews>
    <sheetView showGridLines="0" workbookViewId="0">
      <pane ySplit="10" topLeftCell="A11" activePane="bottomLeft" state="frozen"/>
      <selection activeCell="C34" sqref="C34:D34"/>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1650</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1201</v>
      </c>
      <c r="B3" s="769"/>
      <c r="C3" s="769"/>
      <c r="D3" s="769"/>
      <c r="E3" s="769"/>
    </row>
    <row r="4" spans="1:7" ht="15.75" customHeight="1" x14ac:dyDescent="0.25">
      <c r="A4" s="448" t="str">
        <f>Statename</f>
        <v>YOUR STATE</v>
      </c>
      <c r="B4" s="269"/>
      <c r="C4" s="269"/>
      <c r="D4" s="269"/>
      <c r="E4" s="269"/>
    </row>
    <row r="5" spans="1:7" ht="15.75" customHeight="1" x14ac:dyDescent="0.25">
      <c r="A5" s="770" t="s">
        <v>1586</v>
      </c>
      <c r="B5" s="768"/>
      <c r="C5" s="768"/>
      <c r="D5" s="768"/>
      <c r="E5" s="768"/>
    </row>
    <row r="6" spans="1:7" ht="13" x14ac:dyDescent="0.25">
      <c r="A6" s="767" t="str">
        <f>BudgetFY</f>
        <v xml:space="preserve">FY  </v>
      </c>
      <c r="B6" s="768"/>
      <c r="C6" s="768"/>
      <c r="D6" s="768"/>
      <c r="E6" s="768"/>
    </row>
    <row r="7" spans="1:7" ht="16" thickBot="1" x14ac:dyDescent="0.3">
      <c r="A7" s="393" t="s">
        <v>1190</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DATA!B30</f>
        <v>0</v>
      </c>
      <c r="C12" s="405"/>
      <c r="D12" s="406"/>
      <c r="E12" s="407"/>
    </row>
    <row r="13" spans="1:7" ht="14.5" thickBot="1" x14ac:dyDescent="0.3">
      <c r="A13" s="408"/>
      <c r="B13" s="409"/>
      <c r="C13" s="410"/>
      <c r="D13" s="410"/>
      <c r="E13" s="410"/>
    </row>
    <row r="14" spans="1:7" ht="14.5" thickBot="1" x14ac:dyDescent="0.3">
      <c r="A14" s="403" t="s">
        <v>905</v>
      </c>
      <c r="B14" s="411" t="e">
        <f ca="1">DATA!C15</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DATA!B45</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42"/>
  <sheetViews>
    <sheetView showGridLines="0" workbookViewId="0">
      <pane ySplit="10" topLeftCell="A11" activePane="bottomLeft" state="frozen"/>
      <selection activeCell="C34" sqref="C34:D34"/>
      <selection pane="bottomLeft" activeCell="I21" sqref="I21"/>
    </sheetView>
  </sheetViews>
  <sheetFormatPr defaultColWidth="9.08984375" defaultRowHeight="12.5" x14ac:dyDescent="0.25"/>
  <cols>
    <col min="1" max="1" width="50.6328125" style="339" customWidth="1"/>
    <col min="2" max="4" width="15.6328125" style="339" customWidth="1"/>
    <col min="5" max="5" width="15.6328125" style="339" hidden="1" customWidth="1"/>
    <col min="6" max="16384" width="9.08984375" style="339"/>
  </cols>
  <sheetData>
    <row r="1" spans="1:7" s="390" customFormat="1" ht="15.75" customHeight="1" x14ac:dyDescent="0.25">
      <c r="A1" s="769" t="s">
        <v>1651</v>
      </c>
      <c r="B1" s="769"/>
      <c r="C1" s="769"/>
      <c r="D1" s="769"/>
      <c r="E1" s="769"/>
      <c r="G1" s="439"/>
    </row>
    <row r="2" spans="1:7" s="390" customFormat="1" ht="15.75" customHeight="1" x14ac:dyDescent="0.25">
      <c r="A2" s="26" t="str">
        <f>"RJM Version: " &amp; TEXT(STARTUP!E3,"0.0")</f>
        <v>RJM Version: 2.5</v>
      </c>
      <c r="B2" s="40"/>
      <c r="C2" s="391"/>
      <c r="D2" s="40"/>
      <c r="G2" s="440"/>
    </row>
    <row r="3" spans="1:7" s="390" customFormat="1" ht="15.75" customHeight="1" x14ac:dyDescent="0.25">
      <c r="A3" s="769" t="s">
        <v>1202</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row>
    <row r="6" spans="1:7" ht="13" x14ac:dyDescent="0.3">
      <c r="A6" s="771" t="str">
        <f>BUDGETFY</f>
        <v xml:space="preserve">FY  </v>
      </c>
      <c r="B6" s="768"/>
      <c r="C6" s="768"/>
      <c r="D6" s="768"/>
      <c r="E6" s="768"/>
      <c r="G6" s="28"/>
    </row>
    <row r="7" spans="1:7" ht="16" thickBot="1" x14ac:dyDescent="0.3">
      <c r="A7" s="393" t="s">
        <v>389</v>
      </c>
      <c r="B7" s="394"/>
      <c r="C7" s="395"/>
      <c r="D7" s="396"/>
      <c r="E7" s="396"/>
    </row>
    <row r="8" spans="1:7" x14ac:dyDescent="0.25">
      <c r="A8" s="397"/>
      <c r="B8" s="398" t="e">
        <f>PreviousFY</f>
        <v>#VALUE!</v>
      </c>
      <c r="C8" s="398" t="e">
        <f>CurrentFY</f>
        <v>#VALUE!</v>
      </c>
      <c r="D8" s="398" t="str">
        <f>NextFY</f>
        <v xml:space="preserve">FY  </v>
      </c>
      <c r="E8" s="398" t="e">
        <f>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DATA!B31</f>
        <v>0</v>
      </c>
      <c r="C12" s="405"/>
      <c r="D12" s="406"/>
      <c r="E12" s="407"/>
    </row>
    <row r="13" spans="1:7" ht="14.5" thickBot="1" x14ac:dyDescent="0.3">
      <c r="A13" s="408"/>
      <c r="B13" s="409"/>
      <c r="C13" s="410"/>
      <c r="D13" s="410"/>
      <c r="E13" s="410"/>
    </row>
    <row r="14" spans="1:7" ht="14.5" thickBot="1" x14ac:dyDescent="0.3">
      <c r="A14" s="403" t="s">
        <v>905</v>
      </c>
      <c r="B14" s="411" t="e">
        <f ca="1">DATA!C16</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DATA!B46</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42"/>
  <sheetViews>
    <sheetView showGridLines="0" workbookViewId="0">
      <pane ySplit="10" topLeftCell="A11" activePane="bottomLeft" state="frozen"/>
      <selection activeCell="C34" sqref="C34:D34"/>
      <selection pane="bottomLeft" sqref="A1:E1"/>
    </sheetView>
  </sheetViews>
  <sheetFormatPr defaultColWidth="9.08984375" defaultRowHeight="12.5" x14ac:dyDescent="0.25"/>
  <cols>
    <col min="1" max="1" width="50.6328125" style="339" customWidth="1"/>
    <col min="2" max="4" width="15.6328125" style="339" customWidth="1"/>
    <col min="5" max="5" width="15.6328125" style="339" hidden="1" customWidth="1"/>
    <col min="6" max="6" width="9.08984375" style="339"/>
    <col min="7" max="7" width="9.36328125" style="339" bestFit="1" customWidth="1"/>
    <col min="8" max="16384" width="9.08984375" style="339"/>
  </cols>
  <sheetData>
    <row r="1" spans="1:7" s="390" customFormat="1" ht="15.75" customHeight="1" x14ac:dyDescent="0.25">
      <c r="A1" s="769" t="s">
        <v>1101</v>
      </c>
      <c r="B1" s="769"/>
      <c r="C1" s="769"/>
      <c r="D1" s="769"/>
      <c r="E1" s="769"/>
      <c r="G1" s="439"/>
    </row>
    <row r="2" spans="1:7" s="390" customFormat="1" ht="15.75" customHeight="1" x14ac:dyDescent="0.25">
      <c r="A2" s="69" t="str">
        <f>"RJM Version: " &amp; TEXT(STARTUP!E3,"0.0")</f>
        <v>RJM Version: 2.5</v>
      </c>
      <c r="B2" s="449"/>
      <c r="C2" s="450"/>
      <c r="D2" s="40"/>
      <c r="G2" s="440"/>
    </row>
    <row r="3" spans="1:7" s="390" customFormat="1" ht="15.75" customHeight="1" x14ac:dyDescent="0.25">
      <c r="A3" s="769" t="s">
        <v>1706</v>
      </c>
      <c r="B3" s="769"/>
      <c r="C3" s="769"/>
      <c r="D3" s="769"/>
      <c r="E3" s="769"/>
    </row>
    <row r="4" spans="1:7" ht="15.75" customHeight="1" x14ac:dyDescent="0.25">
      <c r="A4" s="392" t="str">
        <f>Statename</f>
        <v>YOUR STATE</v>
      </c>
      <c r="B4" s="269"/>
      <c r="C4" s="269"/>
      <c r="D4" s="269"/>
      <c r="E4" s="269"/>
    </row>
    <row r="5" spans="1:7" ht="15.75" customHeight="1" x14ac:dyDescent="0.25">
      <c r="A5" s="770" t="s">
        <v>1586</v>
      </c>
      <c r="B5" s="768"/>
      <c r="C5" s="768"/>
      <c r="D5" s="768"/>
      <c r="E5" s="768"/>
      <c r="G5" s="439"/>
    </row>
    <row r="6" spans="1:7" ht="13" x14ac:dyDescent="0.25">
      <c r="A6" s="767" t="str">
        <f>'1-WR'!BudgetFY</f>
        <v xml:space="preserve">FY  </v>
      </c>
      <c r="B6" s="768"/>
      <c r="C6" s="768"/>
      <c r="D6" s="768"/>
      <c r="E6" s="768"/>
      <c r="G6" s="440"/>
    </row>
    <row r="7" spans="1:7" ht="16" thickBot="1" x14ac:dyDescent="0.3">
      <c r="A7" s="393" t="s">
        <v>390</v>
      </c>
      <c r="B7" s="394"/>
      <c r="C7" s="395"/>
      <c r="D7" s="396"/>
      <c r="E7" s="396"/>
    </row>
    <row r="8" spans="1:7" x14ac:dyDescent="0.25">
      <c r="A8" s="397"/>
      <c r="B8" s="398" t="e">
        <f>'1-WR'!PreviousFY</f>
        <v>#VALUE!</v>
      </c>
      <c r="C8" s="398" t="e">
        <f>'1-WR'!CurrentFY</f>
        <v>#VALUE!</v>
      </c>
      <c r="D8" s="398" t="str">
        <f>'1-WR'!NextFY</f>
        <v xml:space="preserve">FY  </v>
      </c>
      <c r="E8" s="398" t="e">
        <f>'1-WR'!RequestFY</f>
        <v>#VALUE!</v>
      </c>
    </row>
    <row r="9" spans="1:7" x14ac:dyDescent="0.25">
      <c r="A9" s="397"/>
      <c r="B9" s="399" t="s">
        <v>1904</v>
      </c>
      <c r="C9" s="399" t="s">
        <v>1905</v>
      </c>
      <c r="D9" s="399" t="s">
        <v>1906</v>
      </c>
      <c r="E9" s="400" t="s">
        <v>1907</v>
      </c>
    </row>
    <row r="10" spans="1:7" ht="13" thickBot="1" x14ac:dyDescent="0.3">
      <c r="A10" s="397" t="s">
        <v>1908</v>
      </c>
      <c r="B10" s="401" t="s">
        <v>1909</v>
      </c>
      <c r="C10" s="401" t="s">
        <v>1909</v>
      </c>
      <c r="D10" s="401" t="s">
        <v>1909</v>
      </c>
      <c r="E10" s="401" t="s">
        <v>1909</v>
      </c>
    </row>
    <row r="11" spans="1:7" ht="13" thickBot="1" x14ac:dyDescent="0.3">
      <c r="A11" s="397"/>
      <c r="B11" s="394"/>
      <c r="C11" s="402"/>
      <c r="D11" s="394"/>
      <c r="E11" s="394"/>
    </row>
    <row r="12" spans="1:7" ht="14.5" thickBot="1" x14ac:dyDescent="0.35">
      <c r="A12" s="403" t="s">
        <v>1910</v>
      </c>
      <c r="B12" s="404">
        <f>DATA!B32</f>
        <v>0</v>
      </c>
      <c r="C12" s="405"/>
      <c r="D12" s="406"/>
      <c r="E12" s="407"/>
    </row>
    <row r="13" spans="1:7" ht="14.5" thickBot="1" x14ac:dyDescent="0.3">
      <c r="A13" s="408"/>
      <c r="B13" s="409"/>
      <c r="C13" s="410"/>
      <c r="D13" s="410"/>
      <c r="E13" s="410"/>
    </row>
    <row r="14" spans="1:7" ht="14.5" thickBot="1" x14ac:dyDescent="0.3">
      <c r="A14" s="403" t="s">
        <v>905</v>
      </c>
      <c r="B14" s="411" t="e">
        <f ca="1">DATA!C17</f>
        <v>#VALUE!</v>
      </c>
      <c r="C14" s="412"/>
      <c r="D14" s="413"/>
      <c r="E14" s="414"/>
    </row>
    <row r="15" spans="1:7" ht="14.5" thickBot="1" x14ac:dyDescent="0.3">
      <c r="A15" s="408" t="s">
        <v>1908</v>
      </c>
      <c r="B15" s="410"/>
      <c r="C15" s="410"/>
      <c r="D15" s="410"/>
      <c r="E15" s="410"/>
    </row>
    <row r="16" spans="1:7" ht="28.5" thickBot="1" x14ac:dyDescent="0.3">
      <c r="A16" s="415" t="s">
        <v>906</v>
      </c>
      <c r="B16" s="407"/>
      <c r="C16" s="416" t="e">
        <f ca="1">$B$23</f>
        <v>#VALUE!</v>
      </c>
      <c r="D16" s="416" t="e">
        <f ca="1">$C$23</f>
        <v>#VALUE!</v>
      </c>
      <c r="E16" s="416" t="e">
        <f ca="1">$D$23</f>
        <v>#VALUE!</v>
      </c>
    </row>
    <row r="17" spans="1:6" ht="14.5" thickBot="1" x14ac:dyDescent="0.3">
      <c r="A17" s="408"/>
      <c r="B17" s="417"/>
      <c r="C17" s="417"/>
      <c r="D17" s="417"/>
      <c r="E17" s="417"/>
      <c r="F17" s="339" t="s">
        <v>1908</v>
      </c>
    </row>
    <row r="18" spans="1:6" ht="14.5" thickBot="1" x14ac:dyDescent="0.3">
      <c r="A18" s="415" t="s">
        <v>367</v>
      </c>
      <c r="B18" s="417"/>
      <c r="C18" s="417"/>
      <c r="D18" s="417"/>
      <c r="E18" s="417"/>
    </row>
    <row r="19" spans="1:6" ht="14.5" thickBot="1" x14ac:dyDescent="0.3">
      <c r="A19" s="683" t="s">
        <v>1743</v>
      </c>
      <c r="B19" s="418"/>
      <c r="C19" s="695"/>
      <c r="D19" s="695"/>
      <c r="E19" s="695">
        <v>0</v>
      </c>
    </row>
    <row r="20" spans="1:6" ht="14.5" thickBot="1" x14ac:dyDescent="0.3">
      <c r="A20" s="684" t="s">
        <v>369</v>
      </c>
      <c r="B20" s="419"/>
      <c r="C20" s="695"/>
      <c r="D20" s="695"/>
      <c r="E20" s="695"/>
    </row>
    <row r="21" spans="1:6" ht="14.5" thickBot="1" x14ac:dyDescent="0.3">
      <c r="A21" s="684" t="s">
        <v>370</v>
      </c>
      <c r="B21" s="420"/>
      <c r="C21" s="695"/>
      <c r="D21" s="695"/>
      <c r="E21" s="695"/>
    </row>
    <row r="22" spans="1:6" ht="14.5" thickBot="1" x14ac:dyDescent="0.3">
      <c r="A22" s="421"/>
      <c r="B22" s="417"/>
      <c r="C22" s="417"/>
      <c r="D22" s="417"/>
      <c r="E22" s="417"/>
    </row>
    <row r="23" spans="1:6" ht="14.5" thickBot="1" x14ac:dyDescent="0.3">
      <c r="A23" s="415" t="s">
        <v>371</v>
      </c>
      <c r="B23" s="422" t="e">
        <f ca="1">IF(B14=0,0,(B12/B14))</f>
        <v>#VALUE!</v>
      </c>
      <c r="C23" s="416" t="e">
        <f ca="1">C16+SUM(C19:C21)</f>
        <v>#VALUE!</v>
      </c>
      <c r="D23" s="416" t="e">
        <f ca="1">D16+SUM(D19:D21)</f>
        <v>#VALUE!</v>
      </c>
      <c r="E23" s="416" t="e">
        <f ca="1">E16+SUM(E19:E21)</f>
        <v>#VALUE!</v>
      </c>
    </row>
    <row r="24" spans="1:6" ht="14" x14ac:dyDescent="0.25">
      <c r="A24" s="408"/>
      <c r="B24" s="417"/>
      <c r="C24" s="417"/>
      <c r="D24" s="417"/>
      <c r="E24" s="417"/>
    </row>
    <row r="25" spans="1:6" ht="14" x14ac:dyDescent="0.25">
      <c r="A25" s="408"/>
      <c r="B25" s="417"/>
      <c r="C25" s="417"/>
      <c r="D25" s="417"/>
      <c r="E25" s="417"/>
    </row>
    <row r="26" spans="1:6" ht="14.5" thickBot="1" x14ac:dyDescent="0.3">
      <c r="A26" s="408"/>
      <c r="B26" s="417"/>
      <c r="C26" s="417"/>
      <c r="D26" s="417"/>
      <c r="E26" s="417"/>
    </row>
    <row r="27" spans="1:6" ht="14.5" thickBot="1" x14ac:dyDescent="0.35">
      <c r="A27" s="403" t="s">
        <v>372</v>
      </c>
      <c r="B27" s="423">
        <f>DATA!B47</f>
        <v>0</v>
      </c>
      <c r="C27" s="424"/>
      <c r="D27" s="406"/>
      <c r="E27" s="407"/>
    </row>
    <row r="28" spans="1:6" ht="14.5" thickBot="1" x14ac:dyDescent="0.3">
      <c r="A28" s="425"/>
      <c r="B28" s="417"/>
      <c r="C28" s="417"/>
      <c r="D28" s="417"/>
      <c r="E28" s="417"/>
    </row>
    <row r="29" spans="1:6" ht="14.5" thickBot="1" x14ac:dyDescent="0.3">
      <c r="A29" s="426" t="str">
        <f>A$14</f>
        <v>TOTAL POSITIONS PAID</v>
      </c>
      <c r="B29" s="427" t="e">
        <f ca="1">B$14</f>
        <v>#VALUE!</v>
      </c>
      <c r="C29" s="412"/>
      <c r="D29" s="413"/>
      <c r="E29" s="414"/>
    </row>
    <row r="30" spans="1:6" ht="14.5" thickBot="1" x14ac:dyDescent="0.3">
      <c r="A30" s="425"/>
      <c r="B30" s="410"/>
      <c r="C30" s="410"/>
      <c r="D30" s="410"/>
      <c r="E30" s="410"/>
    </row>
    <row r="31" spans="1:6" ht="28.5" thickBot="1" x14ac:dyDescent="0.3">
      <c r="A31" s="415" t="s">
        <v>373</v>
      </c>
      <c r="B31" s="407"/>
      <c r="C31" s="416" t="e">
        <f ca="1">$B$38</f>
        <v>#VALUE!</v>
      </c>
      <c r="D31" s="416" t="e">
        <f ca="1">$C$38</f>
        <v>#VALUE!</v>
      </c>
      <c r="E31" s="416" t="e">
        <f ca="1">$D$38</f>
        <v>#VALUE!</v>
      </c>
    </row>
    <row r="32" spans="1:6" ht="14.5" thickBot="1" x14ac:dyDescent="0.3">
      <c r="A32" s="408"/>
      <c r="B32" s="417"/>
      <c r="C32" s="417"/>
      <c r="D32" s="417"/>
      <c r="E32" s="417"/>
    </row>
    <row r="33" spans="1:5" ht="14.5" thickBot="1" x14ac:dyDescent="0.3">
      <c r="A33" s="415" t="s">
        <v>374</v>
      </c>
      <c r="B33" s="428"/>
      <c r="C33" s="417"/>
      <c r="D33" s="417"/>
      <c r="E33" s="417"/>
    </row>
    <row r="34" spans="1:5" ht="14.5" thickBot="1" x14ac:dyDescent="0.3">
      <c r="A34" s="683" t="s">
        <v>1743</v>
      </c>
      <c r="B34" s="418"/>
      <c r="C34" s="695"/>
      <c r="D34" s="695"/>
      <c r="E34" s="695">
        <v>0</v>
      </c>
    </row>
    <row r="35" spans="1:5" ht="14.5" thickBot="1" x14ac:dyDescent="0.3">
      <c r="A35" s="688" t="s">
        <v>369</v>
      </c>
      <c r="B35" s="419"/>
      <c r="C35" s="695"/>
      <c r="D35" s="695"/>
      <c r="E35" s="695"/>
    </row>
    <row r="36" spans="1:5" ht="14.5" thickBot="1" x14ac:dyDescent="0.3">
      <c r="A36" s="688" t="s">
        <v>370</v>
      </c>
      <c r="B36" s="420"/>
      <c r="C36" s="695"/>
      <c r="D36" s="695"/>
      <c r="E36" s="695"/>
    </row>
    <row r="37" spans="1:5" ht="14.5" thickBot="1" x14ac:dyDescent="0.3">
      <c r="A37" s="421"/>
      <c r="B37" s="417"/>
      <c r="C37" s="417"/>
      <c r="D37" s="417"/>
      <c r="E37" s="417"/>
    </row>
    <row r="38" spans="1:5" ht="14.5" thickBot="1" x14ac:dyDescent="0.3">
      <c r="A38" s="415" t="s">
        <v>375</v>
      </c>
      <c r="B38" s="422" t="e">
        <f ca="1">IF(B29=0,0,(B27/B29))</f>
        <v>#VALUE!</v>
      </c>
      <c r="C38" s="416" t="e">
        <f ca="1">C31+SUM(C34:C36)</f>
        <v>#VALUE!</v>
      </c>
      <c r="D38" s="416" t="e">
        <f ca="1">D31+SUM(D34:D36)</f>
        <v>#VALUE!</v>
      </c>
      <c r="E38" s="416" t="e">
        <f ca="1">E31+SUM(E34:E36)</f>
        <v>#VALUE!</v>
      </c>
    </row>
    <row r="39" spans="1:5" ht="14" x14ac:dyDescent="0.25">
      <c r="A39" s="408"/>
      <c r="B39" s="429"/>
      <c r="C39" s="429"/>
      <c r="D39" s="429"/>
      <c r="E39" s="429"/>
    </row>
    <row r="40" spans="1:5" ht="14" x14ac:dyDescent="0.25">
      <c r="A40" s="408"/>
      <c r="B40" s="429"/>
      <c r="C40" s="429"/>
      <c r="D40" s="429"/>
      <c r="E40" s="429"/>
    </row>
    <row r="41" spans="1:5" ht="14.5" thickBot="1" x14ac:dyDescent="0.3">
      <c r="A41" s="408"/>
      <c r="B41" s="429"/>
      <c r="C41" s="429"/>
      <c r="D41" s="429"/>
      <c r="E41" s="429"/>
    </row>
    <row r="42" spans="1:5" ht="14.5" thickBot="1" x14ac:dyDescent="0.3">
      <c r="A42" s="430" t="s">
        <v>376</v>
      </c>
      <c r="B42" s="431" t="e">
        <f ca="1">B23+B38</f>
        <v>#VALUE!</v>
      </c>
      <c r="C42" s="432" t="e">
        <f ca="1">C23+C38</f>
        <v>#VALUE!</v>
      </c>
      <c r="D42" s="432" t="e">
        <f ca="1">D23+D38</f>
        <v>#VALUE!</v>
      </c>
      <c r="E42" s="432" t="e">
        <f ca="1">E23+E38</f>
        <v>#VALUE!</v>
      </c>
    </row>
  </sheetData>
  <mergeCells count="4">
    <mergeCell ref="A6:E6"/>
    <mergeCell ref="A1:E1"/>
    <mergeCell ref="A3:E3"/>
    <mergeCell ref="A5:E5"/>
  </mergeCells>
  <phoneticPr fontId="6" type="noConversion"/>
  <dataValidations count="3">
    <dataValidation allowBlank="1" sqref="A1:B1048576 F1:IV1048576 C22:E33 C1:D18 E1 E3:E18 C37:E65536"/>
    <dataValidation type="whole" operator="greaterThanOrEqual" allowBlank="1" showErrorMessage="1" errorTitle="INPUT ERROR" error="Enter only whole numbers greater than or equal to zero." sqref="C19:E21">
      <formula1>0</formula1>
    </dataValidation>
    <dataValidation type="whole" allowBlank="1" showErrorMessage="1" errorTitle="INPUT ERROR" error="Enter only whole numbers between -99 and 99." sqref="C34:E36">
      <formula1>-999</formula1>
      <formula2>9999</formula2>
    </dataValidation>
  </dataValidations>
  <printOptions horizontalCentered="1" headings="1" gridLinesSet="0"/>
  <pageMargins left="0.75" right="0.75" top="0.75" bottom="0.75" header="0.5" footer="0.5"/>
  <pageSetup scale="89" orientation="portrait" cellComments="atEnd" horizontalDpi="300" verticalDpi="300" r:id="rId1"/>
  <headerFooter alignWithMargins="0">
    <oddFooter>&amp;COMB Approval No. 1205-0430  Expires 3/31/2019
&amp;A&amp;R]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088E7-9C93-4526-BCFE-661D7A7CE9E5}">
  <ds:schemaRefs>
    <ds:schemaRef ds:uri="http://schemas.microsoft.com/sharepoint/v3/contenttype/forms"/>
  </ds:schemaRefs>
</ds:datastoreItem>
</file>

<file path=customXml/itemProps2.xml><?xml version="1.0" encoding="utf-8"?>
<ds:datastoreItem xmlns:ds="http://schemas.openxmlformats.org/officeDocument/2006/customXml" ds:itemID="{6BAFE1B8-08EA-4A2A-9DA6-E136C7F41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E655631-2E65-49A5-BBD8-D19A1EA409FC}">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202</vt:i4>
      </vt:variant>
    </vt:vector>
  </HeadingPairs>
  <TitlesOfParts>
    <vt:vector size="240" baseType="lpstr">
      <vt:lpstr>STARTUP</vt:lpstr>
      <vt:lpstr>ACCT SUM</vt:lpstr>
      <vt:lpstr>DATA</vt:lpstr>
      <vt:lpstr>1-AST</vt:lpstr>
      <vt:lpstr>1-IC</vt:lpstr>
      <vt:lpstr>1-WK</vt:lpstr>
      <vt:lpstr>1-NMD</vt:lpstr>
      <vt:lpstr>1-APP</vt:lpstr>
      <vt:lpstr>1-WR</vt:lpstr>
      <vt:lpstr>1-TAX</vt:lpstr>
      <vt:lpstr>1-BPC</vt:lpstr>
      <vt:lpstr>1-UIP</vt:lpstr>
      <vt:lpstr>1-SUP</vt:lpstr>
      <vt:lpstr>1-UI</vt:lpstr>
      <vt:lpstr>1-RATES</vt:lpstr>
      <vt:lpstr>1-SUM-$</vt:lpstr>
      <vt:lpstr>2</vt:lpstr>
      <vt:lpstr>3</vt:lpstr>
      <vt:lpstr>4-IC</vt:lpstr>
      <vt:lpstr>4-WK</vt:lpstr>
      <vt:lpstr>4-NMD</vt:lpstr>
      <vt:lpstr>4-APP</vt:lpstr>
      <vt:lpstr>4-WR</vt:lpstr>
      <vt:lpstr>4-TAX</vt:lpstr>
      <vt:lpstr>5-LV</vt:lpstr>
      <vt:lpstr>5-MPU</vt:lpstr>
      <vt:lpstr>5-BPC</vt:lpstr>
      <vt:lpstr>5-UIP</vt:lpstr>
      <vt:lpstr>5-SUP</vt:lpstr>
      <vt:lpstr>5-AST</vt:lpstr>
      <vt:lpstr>5-SUM</vt:lpstr>
      <vt:lpstr>6</vt:lpstr>
      <vt:lpstr>6-IT</vt:lpstr>
      <vt:lpstr>6-BAL</vt:lpstr>
      <vt:lpstr>6-LIST</vt:lpstr>
      <vt:lpstr>6-Export</vt:lpstr>
      <vt:lpstr>7-Export</vt:lpstr>
      <vt:lpstr>CMM Notes</vt:lpstr>
      <vt:lpstr>'1-BPC'!BudgetFY</vt:lpstr>
      <vt:lpstr>'1-IC'!BudgetFY</vt:lpstr>
      <vt:lpstr>'1-NMD'!BudgetFY</vt:lpstr>
      <vt:lpstr>'1-RATES'!BudgetFY</vt:lpstr>
      <vt:lpstr>'1-SUM-$'!BudgetFY</vt:lpstr>
      <vt:lpstr>'1-SUP'!BudgetFY</vt:lpstr>
      <vt:lpstr>'1-TAX'!BudgetFY</vt:lpstr>
      <vt:lpstr>'1-UI'!BUDGETFY</vt:lpstr>
      <vt:lpstr>'1-UIP'!BudgetFY</vt:lpstr>
      <vt:lpstr>'1-WK'!BudgetFY</vt:lpstr>
      <vt:lpstr>'1-WR'!BudgetFY</vt:lpstr>
      <vt:lpstr>'3'!BudgetFY</vt:lpstr>
      <vt:lpstr>'4-APP'!BudgetFY</vt:lpstr>
      <vt:lpstr>'4-IC'!BudgetFY</vt:lpstr>
      <vt:lpstr>'4-NMD'!BudgetFY</vt:lpstr>
      <vt:lpstr>'4-TAX'!BudgetFY</vt:lpstr>
      <vt:lpstr>'4-WK'!BudgetFY</vt:lpstr>
      <vt:lpstr>'4-WR'!BudgetFY</vt:lpstr>
      <vt:lpstr>'5-AST'!BudgetFY</vt:lpstr>
      <vt:lpstr>'5-BPC'!BudgetFY</vt:lpstr>
      <vt:lpstr>'5-MPU'!BudgetFY</vt:lpstr>
      <vt:lpstr>'5-SUM'!BudgetFY</vt:lpstr>
      <vt:lpstr>'5-SUP'!BudgetFY</vt:lpstr>
      <vt:lpstr>'5-UIP'!BudgetFY</vt:lpstr>
      <vt:lpstr>BUDGETFY</vt:lpstr>
      <vt:lpstr>'1-APP'!CurrentFY</vt:lpstr>
      <vt:lpstr>'1-BPC'!CurrentFY</vt:lpstr>
      <vt:lpstr>'1-IC'!CurrentFY</vt:lpstr>
      <vt:lpstr>'1-NMD'!CurrentFY</vt:lpstr>
      <vt:lpstr>'1-RATES'!CurrentFY</vt:lpstr>
      <vt:lpstr>'1-SUM-$'!CurrentFY</vt:lpstr>
      <vt:lpstr>'1-SUP'!CurrentFY</vt:lpstr>
      <vt:lpstr>'1-TAX'!CurrentFY</vt:lpstr>
      <vt:lpstr>'1-UI'!CURRENTFY</vt:lpstr>
      <vt:lpstr>'1-UIP'!CurrentFY</vt:lpstr>
      <vt:lpstr>'1-WK'!CurrentFY</vt:lpstr>
      <vt:lpstr>'1-WR'!CurrentFY</vt:lpstr>
      <vt:lpstr>'3'!CurrentFY</vt:lpstr>
      <vt:lpstr>'4-APP'!CurrentFY</vt:lpstr>
      <vt:lpstr>'4-IC'!CurrentFY</vt:lpstr>
      <vt:lpstr>'4-NMD'!CurrentFY</vt:lpstr>
      <vt:lpstr>'4-TAX'!CurrentFY</vt:lpstr>
      <vt:lpstr>'4-WK'!CurrentFY</vt:lpstr>
      <vt:lpstr>'4-WR'!CurrentFY</vt:lpstr>
      <vt:lpstr>'5-AST'!CurrentFY</vt:lpstr>
      <vt:lpstr>'5-BPC'!CurrentFY</vt:lpstr>
      <vt:lpstr>'5-MPU'!CurrentFY</vt:lpstr>
      <vt:lpstr>'5-SUM'!CurrentFY</vt:lpstr>
      <vt:lpstr>'5-SUP'!CurrentFY</vt:lpstr>
      <vt:lpstr>'5-UIP'!CurrentFY</vt:lpstr>
      <vt:lpstr>CURRENTFY</vt:lpstr>
      <vt:lpstr>'1-APP'!NextFY</vt:lpstr>
      <vt:lpstr>'1-BPC'!NextFY</vt:lpstr>
      <vt:lpstr>'1-IC'!NextFY</vt:lpstr>
      <vt:lpstr>'1-NMD'!NextFY</vt:lpstr>
      <vt:lpstr>'1-RATES'!NextFY</vt:lpstr>
      <vt:lpstr>'1-SUM-$'!NextFY</vt:lpstr>
      <vt:lpstr>'1-SUP'!NextFY</vt:lpstr>
      <vt:lpstr>'1-TAX'!NextFY</vt:lpstr>
      <vt:lpstr>'1-UI'!NEXTFY</vt:lpstr>
      <vt:lpstr>'1-UIP'!NextFY</vt:lpstr>
      <vt:lpstr>'1-WK'!NextFY</vt:lpstr>
      <vt:lpstr>'1-WR'!NextFY</vt:lpstr>
      <vt:lpstr>'3'!NextFY</vt:lpstr>
      <vt:lpstr>'4-APP'!NextFY</vt:lpstr>
      <vt:lpstr>'4-IC'!NextFY</vt:lpstr>
      <vt:lpstr>'4-NMD'!NextFY</vt:lpstr>
      <vt:lpstr>'4-TAX'!NextFY</vt:lpstr>
      <vt:lpstr>'4-WK'!NextFY</vt:lpstr>
      <vt:lpstr>'4-WR'!NextFY</vt:lpstr>
      <vt:lpstr>'5-AST'!NextFY</vt:lpstr>
      <vt:lpstr>'5-BPC'!NextFY</vt:lpstr>
      <vt:lpstr>'5-MPU'!NextFY</vt:lpstr>
      <vt:lpstr>'5-SUM'!NextFY</vt:lpstr>
      <vt:lpstr>'5-SUP'!NextFY</vt:lpstr>
      <vt:lpstr>'5-UIP'!NextFY</vt:lpstr>
      <vt:lpstr>NEXTFY</vt:lpstr>
      <vt:lpstr>'1-APP'!PreviousFY</vt:lpstr>
      <vt:lpstr>'1-BPC'!PreviousFY</vt:lpstr>
      <vt:lpstr>'1-IC'!PreviousFY</vt:lpstr>
      <vt:lpstr>'1-NMD'!PreviousFY</vt:lpstr>
      <vt:lpstr>'1-RATES'!PreviousFY</vt:lpstr>
      <vt:lpstr>'1-SUM-$'!PreviousFY</vt:lpstr>
      <vt:lpstr>'1-SUP'!PreviousFY</vt:lpstr>
      <vt:lpstr>'1-TAX'!PreviousFY</vt:lpstr>
      <vt:lpstr>'1-UI'!PREVIOUSFY</vt:lpstr>
      <vt:lpstr>'1-UIP'!PreviousFY</vt:lpstr>
      <vt:lpstr>'1-WK'!PreviousFY</vt:lpstr>
      <vt:lpstr>'1-WR'!PreviousFY</vt:lpstr>
      <vt:lpstr>'3'!PreviousFY</vt:lpstr>
      <vt:lpstr>'4-APP'!PreviousFY</vt:lpstr>
      <vt:lpstr>'4-IC'!PreviousFY</vt:lpstr>
      <vt:lpstr>'4-NMD'!PreviousFY</vt:lpstr>
      <vt:lpstr>'4-TAX'!PreviousFY</vt:lpstr>
      <vt:lpstr>'4-WK'!PreviousFY</vt:lpstr>
      <vt:lpstr>'4-WR'!PreviousFY</vt:lpstr>
      <vt:lpstr>'5-AST'!PreviousFY</vt:lpstr>
      <vt:lpstr>'5-BPC'!PreviousFY</vt:lpstr>
      <vt:lpstr>'5-MPU'!PreviousFY</vt:lpstr>
      <vt:lpstr>'5-SUM'!PreviousFY</vt:lpstr>
      <vt:lpstr>'5-SUP'!PreviousFY</vt:lpstr>
      <vt:lpstr>'5-UIP'!PreviousFY</vt:lpstr>
      <vt:lpstr>'ACCT SUM'!PREVIOUSFY</vt:lpstr>
      <vt:lpstr>DATA!PREVIOUSFY</vt:lpstr>
      <vt:lpstr>PREVIOUSFY</vt:lpstr>
      <vt:lpstr>'1-APP'!Print_Area</vt:lpstr>
      <vt:lpstr>'1-AST'!Print_Area</vt:lpstr>
      <vt:lpstr>'1-BPC'!Print_Area</vt:lpstr>
      <vt:lpstr>'1-IC'!Print_Area</vt:lpstr>
      <vt:lpstr>'1-NMD'!Print_Area</vt:lpstr>
      <vt:lpstr>'1-RATES'!Print_Area</vt:lpstr>
      <vt:lpstr>'1-SUM-$'!Print_Area</vt:lpstr>
      <vt:lpstr>'1-SUP'!Print_Area</vt:lpstr>
      <vt:lpstr>'1-TAX'!Print_Area</vt:lpstr>
      <vt:lpstr>'1-UI'!Print_Area</vt:lpstr>
      <vt:lpstr>'1-UIP'!Print_Area</vt:lpstr>
      <vt:lpstr>'1-WK'!Print_Area</vt:lpstr>
      <vt:lpstr>'1-WR'!Print_Area</vt:lpstr>
      <vt:lpstr>'2'!Print_Area</vt:lpstr>
      <vt:lpstr>'3'!Print_Area</vt:lpstr>
      <vt:lpstr>'4-APP'!Print_Area</vt:lpstr>
      <vt:lpstr>'4-IC'!Print_Area</vt:lpstr>
      <vt:lpstr>'4-NMD'!Print_Area</vt:lpstr>
      <vt:lpstr>'4-TAX'!Print_Area</vt:lpstr>
      <vt:lpstr>'4-WK'!Print_Area</vt:lpstr>
      <vt:lpstr>'4-WR'!Print_Area</vt:lpstr>
      <vt:lpstr>'5-AST'!Print_Area</vt:lpstr>
      <vt:lpstr>'5-BPC'!Print_Area</vt:lpstr>
      <vt:lpstr>'5-LV'!Print_Area</vt:lpstr>
      <vt:lpstr>'5-MPU'!Print_Area</vt:lpstr>
      <vt:lpstr>'5-SUM'!Print_Area</vt:lpstr>
      <vt:lpstr>'5-SUP'!Print_Area</vt:lpstr>
      <vt:lpstr>'5-UIP'!Print_Area</vt:lpstr>
      <vt:lpstr>'6'!Print_Area</vt:lpstr>
      <vt:lpstr>'6-BAL'!Print_Area</vt:lpstr>
      <vt:lpstr>'6-Export'!Print_Area</vt:lpstr>
      <vt:lpstr>'6-IT'!Print_Area</vt:lpstr>
      <vt:lpstr>'6-LIST'!Print_Area</vt:lpstr>
      <vt:lpstr>'ACCT SUM'!Print_Area</vt:lpstr>
      <vt:lpstr>'CMM Notes'!Print_Area</vt:lpstr>
      <vt:lpstr>DATA!Print_Area</vt:lpstr>
      <vt:lpstr>STARTUP!Print_Area</vt:lpstr>
      <vt:lpstr>'1-APP'!RequestFY</vt:lpstr>
      <vt:lpstr>'1-BPC'!RequestFY</vt:lpstr>
      <vt:lpstr>'1-IC'!RequestFY</vt:lpstr>
      <vt:lpstr>'1-NMD'!RequestFY</vt:lpstr>
      <vt:lpstr>'1-RATES'!RequestFY</vt:lpstr>
      <vt:lpstr>'1-SUM-$'!RequestFY</vt:lpstr>
      <vt:lpstr>'1-SUP'!RequestFY</vt:lpstr>
      <vt:lpstr>'1-TAX'!RequestFY</vt:lpstr>
      <vt:lpstr>'1-UI'!REQUESTFY</vt:lpstr>
      <vt:lpstr>'1-UIP'!RequestFY</vt:lpstr>
      <vt:lpstr>'1-WK'!RequestFY</vt:lpstr>
      <vt:lpstr>'1-WR'!RequestFY</vt:lpstr>
      <vt:lpstr>'3'!RequestFY</vt:lpstr>
      <vt:lpstr>'4-APP'!RequestFY</vt:lpstr>
      <vt:lpstr>'4-IC'!RequestFY</vt:lpstr>
      <vt:lpstr>'4-NMD'!RequestFY</vt:lpstr>
      <vt:lpstr>'4-TAX'!RequestFY</vt:lpstr>
      <vt:lpstr>'4-WK'!RequestFY</vt:lpstr>
      <vt:lpstr>'4-WR'!RequestFY</vt:lpstr>
      <vt:lpstr>'5-AST'!RequestFY</vt:lpstr>
      <vt:lpstr>'5-BPC'!RequestFY</vt:lpstr>
      <vt:lpstr>'5-MPU'!RequestFY</vt:lpstr>
      <vt:lpstr>'5-SUM'!RequestFY</vt:lpstr>
      <vt:lpstr>'5-SUP'!RequestFY</vt:lpstr>
      <vt:lpstr>'5-UIP'!RequestFY</vt:lpstr>
      <vt:lpstr>REQUESTFY</vt:lpstr>
      <vt:lpstr>StateAbbrevs</vt:lpstr>
      <vt:lpstr>StateIDs</vt:lpstr>
      <vt:lpstr>'1-APP'!Statename</vt:lpstr>
      <vt:lpstr>'1-BPC'!Statename</vt:lpstr>
      <vt:lpstr>'1-IC'!Statename</vt:lpstr>
      <vt:lpstr>'1-NMD'!Statename</vt:lpstr>
      <vt:lpstr>'1-RATES'!Statename</vt:lpstr>
      <vt:lpstr>'1-SUM-$'!Statename</vt:lpstr>
      <vt:lpstr>'1-SUP'!Statename</vt:lpstr>
      <vt:lpstr>'1-TAX'!Statename</vt:lpstr>
      <vt:lpstr>'1-UI'!STATENAME</vt:lpstr>
      <vt:lpstr>'1-UIP'!Statename</vt:lpstr>
      <vt:lpstr>'1-WK'!Statename</vt:lpstr>
      <vt:lpstr>'1-WR'!Statename</vt:lpstr>
      <vt:lpstr>'3'!Statename</vt:lpstr>
      <vt:lpstr>'4-APP'!Statename</vt:lpstr>
      <vt:lpstr>'4-IC'!Statename</vt:lpstr>
      <vt:lpstr>'4-NMD'!Statename</vt:lpstr>
      <vt:lpstr>'4-TAX'!Statename</vt:lpstr>
      <vt:lpstr>'4-WK'!Statename</vt:lpstr>
      <vt:lpstr>'4-WR'!Statename</vt:lpstr>
      <vt:lpstr>'5-AST'!Statename</vt:lpstr>
      <vt:lpstr>'5-BPC'!Statename</vt:lpstr>
      <vt:lpstr>'5-MPU'!Statename</vt:lpstr>
      <vt:lpstr>'5-SUM'!Statename</vt:lpstr>
      <vt:lpstr>'5-SUP'!Statename</vt:lpstr>
      <vt:lpstr>'5-UIP'!Statename</vt:lpstr>
      <vt:lpstr>'ACCT SUM'!STATENAME</vt:lpstr>
      <vt:lpstr>DATA!STATENAME</vt:lpstr>
      <vt:lpstr>STATENAME</vt:lpstr>
      <vt:lpstr>StateNameLIST</vt:lpstr>
      <vt:lpstr>StateNames</vt:lpstr>
      <vt:lpstr>StateTBL</vt:lpstr>
      <vt:lpstr>'1-RATES'!SUMMARY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RJM Database STARTUP Excel Workbook</dc:title>
  <dc:creator>2001 RJM Workgroup</dc:creator>
  <cp:lastModifiedBy>Thompson, Miriam - ETA</cp:lastModifiedBy>
  <cp:lastPrinted>2017-01-13T19:06:53Z</cp:lastPrinted>
  <dcterms:created xsi:type="dcterms:W3CDTF">1999-10-07T16:26:10Z</dcterms:created>
  <dcterms:modified xsi:type="dcterms:W3CDTF">2019-03-13T20:06:19Z</dcterms:modified>
</cp:coreProperties>
</file>