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23A3B111-0C38-4B59-99BC-418865212906}" xr6:coauthVersionLast="31" xr6:coauthVersionMax="31" xr10:uidLastSave="{00000000-0000-0000-0000-000000000000}"/>
  <bookViews>
    <workbookView xWindow="0" yWindow="0" windowWidth="19200" windowHeight="7335" xr2:uid="{00000000-000D-0000-FFFF-FFFF00000000}"/>
  </bookViews>
  <sheets>
    <sheet name="# Respondents" sheetId="4" r:id="rId1"/>
    <sheet name="# Responses" sheetId="5" r:id="rId2"/>
    <sheet name="Respondent Burden" sheetId="1" r:id="rId3"/>
    <sheet name="Agency Burden" sheetId="3" r:id="rId4"/>
    <sheet name="Capital &amp; O&amp;M" sheetId="6" r:id="rId5"/>
  </sheets>
  <definedNames>
    <definedName name="OLE_LINK1" localSheetId="3">'Agency Burden'!#REF!</definedName>
  </definedNames>
  <calcPr calcId="179017"/>
</workbook>
</file>

<file path=xl/calcChain.xml><?xml version="1.0" encoding="utf-8"?>
<calcChain xmlns="http://schemas.openxmlformats.org/spreadsheetml/2006/main">
  <c r="G57" i="1" l="1"/>
  <c r="J32" i="1" l="1"/>
  <c r="G56" i="1"/>
  <c r="G32" i="1"/>
  <c r="J9" i="1"/>
  <c r="G9" i="1"/>
  <c r="I9" i="1" s="1"/>
  <c r="E9" i="1"/>
  <c r="F9" i="1"/>
  <c r="H9" i="1" l="1"/>
  <c r="M9" i="1"/>
  <c r="M8" i="1"/>
  <c r="D21" i="5"/>
  <c r="E12" i="3"/>
  <c r="E13" i="3"/>
  <c r="G13" i="3" s="1"/>
  <c r="H13" i="3" s="1"/>
  <c r="E20" i="3"/>
  <c r="G20" i="3" s="1"/>
  <c r="E11" i="3"/>
  <c r="G11" i="3" s="1"/>
  <c r="D7" i="4"/>
  <c r="F10" i="4"/>
  <c r="E40" i="1"/>
  <c r="F40" i="1"/>
  <c r="C22" i="5"/>
  <c r="C20" i="5"/>
  <c r="C16" i="5"/>
  <c r="D16" i="5"/>
  <c r="C15" i="5"/>
  <c r="C5" i="5"/>
  <c r="F5" i="5" s="1"/>
  <c r="E18" i="3"/>
  <c r="G18" i="3" s="1"/>
  <c r="H18" i="3" s="1"/>
  <c r="E24" i="1"/>
  <c r="G24" i="1" s="1"/>
  <c r="H24" i="1" s="1"/>
  <c r="D15" i="5"/>
  <c r="D22" i="5"/>
  <c r="E30" i="1"/>
  <c r="G30" i="1" s="1"/>
  <c r="E23" i="3"/>
  <c r="F24" i="3"/>
  <c r="E24" i="3"/>
  <c r="E6" i="3"/>
  <c r="F17" i="3"/>
  <c r="E17" i="3"/>
  <c r="E22" i="3"/>
  <c r="F7" i="3"/>
  <c r="E52" i="1"/>
  <c r="E47" i="1"/>
  <c r="E45" i="1"/>
  <c r="F43" i="1"/>
  <c r="F42" i="1"/>
  <c r="F41" i="1"/>
  <c r="E50" i="1"/>
  <c r="G50" i="1" s="1"/>
  <c r="E49" i="1"/>
  <c r="G49" i="1" s="1"/>
  <c r="F52" i="1"/>
  <c r="F53" i="1"/>
  <c r="E53" i="1"/>
  <c r="F54" i="1"/>
  <c r="F29" i="1"/>
  <c r="F23" i="3" s="1"/>
  <c r="F12" i="1"/>
  <c r="F6" i="3" s="1"/>
  <c r="E23" i="1"/>
  <c r="G23" i="1" s="1"/>
  <c r="H23" i="1" s="1"/>
  <c r="E12" i="1"/>
  <c r="E28" i="1"/>
  <c r="G28" i="1" s="1"/>
  <c r="H28" i="1" s="1"/>
  <c r="F14" i="1"/>
  <c r="C6" i="5" s="1"/>
  <c r="D20" i="5"/>
  <c r="C21" i="5" l="1"/>
  <c r="F21" i="5" s="1"/>
  <c r="G12" i="3"/>
  <c r="I13" i="3"/>
  <c r="J13" i="3" s="1"/>
  <c r="H20" i="3"/>
  <c r="I20" i="3"/>
  <c r="H11" i="3"/>
  <c r="I11" i="3"/>
  <c r="G40" i="1"/>
  <c r="I40" i="1" s="1"/>
  <c r="F6" i="5"/>
  <c r="F20" i="5"/>
  <c r="F16" i="5"/>
  <c r="C4" i="5"/>
  <c r="F4" i="5" s="1"/>
  <c r="F15" i="5"/>
  <c r="F22" i="5"/>
  <c r="I18" i="3"/>
  <c r="J18" i="3" s="1"/>
  <c r="I24" i="1"/>
  <c r="J24" i="1" s="1"/>
  <c r="I30" i="1"/>
  <c r="H30" i="1"/>
  <c r="G23" i="3"/>
  <c r="G6" i="3"/>
  <c r="G24" i="3"/>
  <c r="G17" i="3"/>
  <c r="H17" i="3" s="1"/>
  <c r="G22" i="3"/>
  <c r="G12" i="1"/>
  <c r="G53" i="1"/>
  <c r="I53" i="1" s="1"/>
  <c r="G52" i="1"/>
  <c r="H52" i="1" s="1"/>
  <c r="I49" i="1"/>
  <c r="H49" i="1"/>
  <c r="I50" i="1"/>
  <c r="H50" i="1"/>
  <c r="I28" i="1"/>
  <c r="I23" i="1"/>
  <c r="J23" i="1" s="1"/>
  <c r="E7" i="3"/>
  <c r="G7" i="3" s="1"/>
  <c r="F24" i="5" l="1"/>
  <c r="H6" i="3"/>
  <c r="I12" i="3"/>
  <c r="H12" i="3"/>
  <c r="J20" i="3"/>
  <c r="H12" i="1"/>
  <c r="J11" i="3"/>
  <c r="H40" i="1"/>
  <c r="J40" i="1" s="1"/>
  <c r="H24" i="3"/>
  <c r="I24" i="3"/>
  <c r="I23" i="3"/>
  <c r="J28" i="1"/>
  <c r="I12" i="1"/>
  <c r="J30" i="1"/>
  <c r="H53" i="1"/>
  <c r="J53" i="1" s="1"/>
  <c r="H23" i="3"/>
  <c r="I6" i="3"/>
  <c r="H22" i="3"/>
  <c r="I22" i="3"/>
  <c r="I17" i="3"/>
  <c r="J17" i="3" s="1"/>
  <c r="H7" i="3"/>
  <c r="I7" i="3"/>
  <c r="I52" i="1"/>
  <c r="J52" i="1" s="1"/>
  <c r="J49" i="1"/>
  <c r="J50" i="1"/>
  <c r="G26" i="3" l="1"/>
  <c r="J6" i="3"/>
  <c r="J12" i="3"/>
  <c r="J12" i="1"/>
  <c r="J24" i="3"/>
  <c r="J23" i="3"/>
  <c r="J22" i="3"/>
  <c r="J7" i="3"/>
  <c r="J26" i="3" l="1"/>
  <c r="E54" i="1"/>
  <c r="G54" i="1" s="1"/>
  <c r="G47" i="1"/>
  <c r="G45" i="1"/>
  <c r="E46" i="1"/>
  <c r="G46" i="1" s="1"/>
  <c r="E43" i="1"/>
  <c r="G43" i="1" s="1"/>
  <c r="E42" i="1"/>
  <c r="G42" i="1" s="1"/>
  <c r="E41" i="1"/>
  <c r="G41" i="1" s="1"/>
  <c r="E29" i="1"/>
  <c r="G29" i="1" s="1"/>
  <c r="E13" i="1"/>
  <c r="G13" i="1" s="1"/>
  <c r="E14" i="1"/>
  <c r="G14" i="1" s="1"/>
  <c r="E10" i="4"/>
  <c r="I41" i="1" l="1"/>
  <c r="H41" i="1"/>
  <c r="H45" i="1"/>
  <c r="I45" i="1"/>
  <c r="H46" i="1"/>
  <c r="I46" i="1"/>
  <c r="I29" i="1"/>
  <c r="H29" i="1"/>
  <c r="I43" i="1"/>
  <c r="H43" i="1"/>
  <c r="I54" i="1"/>
  <c r="H54" i="1"/>
  <c r="H13" i="1"/>
  <c r="I13" i="1"/>
  <c r="I42" i="1"/>
  <c r="H42" i="1"/>
  <c r="H47" i="1"/>
  <c r="I47" i="1"/>
  <c r="H14" i="1"/>
  <c r="I14" i="1"/>
  <c r="G7" i="4"/>
  <c r="D8" i="4" l="1"/>
  <c r="G8" i="4" s="1"/>
  <c r="D9" i="4" s="1"/>
  <c r="G9" i="4" s="1"/>
  <c r="G10" i="4" s="1"/>
  <c r="J13" i="1"/>
  <c r="J29" i="1"/>
  <c r="J14" i="1"/>
  <c r="J42" i="1"/>
  <c r="J43" i="1"/>
  <c r="J47" i="1"/>
  <c r="J54" i="1"/>
  <c r="J41" i="1"/>
  <c r="J46" i="1"/>
  <c r="J45" i="1"/>
  <c r="C10" i="4"/>
  <c r="J56" i="1" l="1"/>
  <c r="D10" i="4"/>
  <c r="F25" i="5"/>
  <c r="J57" i="1" l="1"/>
  <c r="J59" i="1" s="1"/>
</calcChain>
</file>

<file path=xl/sharedStrings.xml><?xml version="1.0" encoding="utf-8"?>
<sst xmlns="http://schemas.openxmlformats.org/spreadsheetml/2006/main" count="249" uniqueCount="171">
  <si>
    <t>(A)</t>
  </si>
  <si>
    <t>(B)</t>
  </si>
  <si>
    <t>(C)</t>
  </si>
  <si>
    <t>(D)</t>
  </si>
  <si>
    <t>(E)</t>
  </si>
  <si>
    <t>1.  Applications</t>
  </si>
  <si>
    <t>Reporting Subtotal</t>
  </si>
  <si>
    <t>Total</t>
  </si>
  <si>
    <t>Burden item</t>
  </si>
  <si>
    <t>A</t>
  </si>
  <si>
    <t>B</t>
  </si>
  <si>
    <t>C</t>
  </si>
  <si>
    <t>D</t>
  </si>
  <si>
    <t>E</t>
  </si>
  <si>
    <t>F</t>
  </si>
  <si>
    <t>G</t>
  </si>
  <si>
    <t>H</t>
  </si>
  <si>
    <t>TECH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</si>
  <si>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</si>
  <si>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</si>
  <si>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</si>
  <si>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</si>
  <si>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</si>
  <si>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</si>
  <si>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</si>
  <si>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</si>
  <si>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MGMT</t>
  </si>
  <si>
    <t>N/A</t>
  </si>
  <si>
    <t>CLER</t>
  </si>
  <si>
    <t>2.  Surveys and studies</t>
  </si>
  <si>
    <t>Source Type</t>
  </si>
  <si>
    <t>No.</t>
  </si>
  <si>
    <t>B.  Required activities</t>
  </si>
  <si>
    <t>Existing</t>
  </si>
  <si>
    <t>New</t>
  </si>
  <si>
    <t>Number of Respondents</t>
  </si>
  <si>
    <t>Respondents That Submit Reports</t>
  </si>
  <si>
    <t>Respondents That Do Not Submit Any Reports</t>
  </si>
  <si>
    <t>Year</t>
  </si>
  <si>
    <t>Number of Existing Respondents</t>
  </si>
  <si>
    <t>Number of Existing  Respondents that keep records but do not submit reports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</si>
  <si>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</si>
  <si>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</si>
  <si>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</si>
  <si>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</si>
  <si>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</si>
  <si>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</si>
  <si>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</si>
  <si>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</si>
  <si>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C.  Create information</t>
  </si>
  <si>
    <t>EPA
person-hours
per occurrence</t>
  </si>
  <si>
    <t>EPA
person-hours
per respondent
per year (AxB)</t>
  </si>
  <si>
    <t>Technical hours
per year
(CxD)</t>
  </si>
  <si>
    <t>Management
hours per year
(Ex0.05)</t>
  </si>
  <si>
    <t>Assumptions:</t>
  </si>
  <si>
    <t>Recordkeeping Subtotal</t>
  </si>
  <si>
    <t>D.  Gather existing information</t>
  </si>
  <si>
    <t>Implement work practice plan</t>
  </si>
  <si>
    <t>Implement startup, shutdown, and malfunction plan</t>
  </si>
  <si>
    <t>G.  Time to transmit or disclose information</t>
  </si>
  <si>
    <t>H.  Time to train personnel</t>
  </si>
  <si>
    <t>I.  Time for audits</t>
  </si>
  <si>
    <t>See 5B</t>
  </si>
  <si>
    <t>Table 1: Annual Respondent Burden and Cost – NESHAP for Coke Oven Batteries (40 CFR Part 63, Subpart L) (Renewal)</t>
  </si>
  <si>
    <t>Table 2: Average Annual EPA Burden and Cost – NESHAP for Coke Oven Batteries (40 CFR Part 63, Subpart L) (Renewal)</t>
  </si>
  <si>
    <t>4.  Reporting requirements</t>
  </si>
  <si>
    <t>5.  Recordkeeping requirements</t>
  </si>
  <si>
    <t>3.  Acquisition, installation, and utilization of technology and systems</t>
  </si>
  <si>
    <t>See 5E</t>
  </si>
  <si>
    <t>C.  Write notifications/reports</t>
  </si>
  <si>
    <t>Semiannual compliance certifications</t>
  </si>
  <si>
    <t>B.  Plan activities</t>
  </si>
  <si>
    <t>F.  Time to record information required by rule</t>
  </si>
  <si>
    <t>E.  Implement activities</t>
  </si>
  <si>
    <t>See 5F</t>
  </si>
  <si>
    <t>All plants</t>
  </si>
  <si>
    <t>Non-recovery plants</t>
  </si>
  <si>
    <t>By-product plants</t>
  </si>
  <si>
    <t>Daily leak inspection of collecting main</t>
  </si>
  <si>
    <t>1.  Report reviews</t>
  </si>
  <si>
    <r>
      <t xml:space="preserve">Notification of battery construction/reconstruction (new, brownfield, and padup rebuild batteries) </t>
    </r>
    <r>
      <rPr>
        <vertAlign val="superscript"/>
        <sz val="10"/>
        <rFont val="Times New Roman"/>
        <family val="1"/>
      </rPr>
      <t>d</t>
    </r>
  </si>
  <si>
    <t>Notification of election of compliance track</t>
  </si>
  <si>
    <t>Notification of battery closure</t>
  </si>
  <si>
    <t>Report of coke oven gas venting through bypass/bleeder stack flare</t>
  </si>
  <si>
    <t>Initial compliance certification</t>
  </si>
  <si>
    <t>Notification of malfunction</t>
  </si>
  <si>
    <t>No capital and O&amp;M costs for this ICR.</t>
  </si>
  <si>
    <t>hrs/response:</t>
  </si>
  <si>
    <t>Notification of performance test</t>
  </si>
  <si>
    <t>Reschedule of performance test</t>
  </si>
  <si>
    <t>Adjustments to time periods or timelines</t>
  </si>
  <si>
    <t>Changes in information already provided</t>
  </si>
  <si>
    <t>Emission control work practice plan</t>
  </si>
  <si>
    <t>Revised emission control work practice plan</t>
  </si>
  <si>
    <t>Performance test results</t>
  </si>
  <si>
    <r>
      <rPr>
        <vertAlign val="superscript"/>
        <sz val="10"/>
        <rFont val="Times New Roman"/>
        <family val="1"/>
      </rPr>
      <t>1</t>
    </r>
    <r>
      <rPr>
        <sz val="11"/>
        <rFont val="Times New Roman"/>
        <family val="1"/>
      </rPr>
      <t xml:space="preserve"> New respondents include sources with constructed, reconstructed, and modified affected facilities.</t>
    </r>
  </si>
  <si>
    <t>Notification of compliance status</t>
  </si>
  <si>
    <t>Request for an extension of compliance</t>
  </si>
  <si>
    <t>T.  Performance test results</t>
  </si>
  <si>
    <t>Notification of source being subject to special requirements, including site-specific test plan</t>
  </si>
  <si>
    <t>NESHAP waiver application</t>
  </si>
  <si>
    <t>D.  Notification of performance test</t>
  </si>
  <si>
    <t>E.  Reschedule of performance test</t>
  </si>
  <si>
    <t>F.  Request for an extension of compliance</t>
  </si>
  <si>
    <t>G.  NESHAP waiver application</t>
  </si>
  <si>
    <t>I.  Notification of compliance status</t>
  </si>
  <si>
    <t>J.  Adjustments to time periods or timelines</t>
  </si>
  <si>
    <t>K.  Changes in information already provided</t>
  </si>
  <si>
    <r>
      <t xml:space="preserve">L.  Notification of battery closure </t>
    </r>
    <r>
      <rPr>
        <vertAlign val="superscript"/>
        <sz val="10"/>
        <rFont val="Times New Roman"/>
        <family val="1"/>
      </rPr>
      <t>g</t>
    </r>
  </si>
  <si>
    <t>P.  Revised emission control work practice plan</t>
  </si>
  <si>
    <t>c  This burden applies to new sources only.  All existing sources have previously submitted initial compliance certifications.</t>
  </si>
  <si>
    <r>
      <t xml:space="preserve">Initial compliance certification </t>
    </r>
    <r>
      <rPr>
        <vertAlign val="superscript"/>
        <sz val="10"/>
        <rFont val="Times New Roman"/>
        <family val="1"/>
      </rPr>
      <t>c</t>
    </r>
  </si>
  <si>
    <r>
      <t xml:space="preserve">Notification of election of compliance track </t>
    </r>
    <r>
      <rPr>
        <vertAlign val="superscript"/>
        <sz val="10"/>
        <rFont val="Times New Roman"/>
        <family val="1"/>
      </rPr>
      <t>e</t>
    </r>
  </si>
  <si>
    <t>e  This burden applies to new sources only.  All existing sources have previously submitted this notification.</t>
  </si>
  <si>
    <t>h  EPA assumes two plants per year may experience a malfunction, requiring EPA notification and a written report.</t>
  </si>
  <si>
    <r>
      <t xml:space="preserve">Report of malfunction (including findings of whether work practices caused exceedances of emission limit) </t>
    </r>
    <r>
      <rPr>
        <vertAlign val="superscript"/>
        <sz val="10"/>
        <rFont val="Times New Roman"/>
        <family val="1"/>
      </rPr>
      <t>h</t>
    </r>
  </si>
  <si>
    <r>
      <t xml:space="preserve">Notification of battery closure </t>
    </r>
    <r>
      <rPr>
        <vertAlign val="superscript"/>
        <sz val="10"/>
        <rFont val="Times New Roman"/>
        <family val="1"/>
      </rPr>
      <t>g</t>
    </r>
  </si>
  <si>
    <r>
      <t xml:space="preserve">Notification of source being subject to special requirements, including site-specific test plan </t>
    </r>
    <r>
      <rPr>
        <vertAlign val="superscript"/>
        <sz val="10"/>
        <rFont val="Times New Roman"/>
        <family val="1"/>
      </rPr>
      <t>f</t>
    </r>
  </si>
  <si>
    <t>f  None of the plants with cokeside sheds have applied for the alternative door standard.</t>
  </si>
  <si>
    <t>q  None of the plants with cokeside sheds have applied for the alternative door standard.</t>
  </si>
  <si>
    <r>
      <t xml:space="preserve">Initial/regular performance test/monitoring of opacity (coke oven doors with sheds complying with alternative standard) </t>
    </r>
    <r>
      <rPr>
        <vertAlign val="superscript"/>
        <sz val="10"/>
        <rFont val="Times New Roman"/>
        <family val="1"/>
      </rPr>
      <t>q</t>
    </r>
  </si>
  <si>
    <r>
      <t xml:space="preserve">Bypass/bleeder stack/flare system inspection </t>
    </r>
    <r>
      <rPr>
        <vertAlign val="superscript"/>
        <sz val="10"/>
        <rFont val="Times New Roman"/>
        <family val="1"/>
      </rPr>
      <t>p</t>
    </r>
  </si>
  <si>
    <t>p  All 16 by-product coke plants must install and maintain flares.</t>
  </si>
  <si>
    <r>
      <t xml:space="preserve">Charging operations: control equipment work practices </t>
    </r>
    <r>
      <rPr>
        <vertAlign val="superscript"/>
        <sz val="10"/>
        <rFont val="Times New Roman"/>
        <family val="1"/>
      </rPr>
      <t>o</t>
    </r>
  </si>
  <si>
    <t>o  Owners or operators of three existing non-recovery plants are required to implement specified work practices for the control of emissions from charging operations and to document the performance of each procedure.</t>
  </si>
  <si>
    <r>
      <t xml:space="preserve">Coke oven doors: leak detection procedures </t>
    </r>
    <r>
      <rPr>
        <vertAlign val="superscript"/>
        <sz val="10"/>
        <rFont val="Times New Roman"/>
        <family val="1"/>
      </rPr>
      <t>n</t>
    </r>
  </si>
  <si>
    <t>n  The promulgated rule amendments (70 FR 19992, April 15, 2005) require visible emission observations of doors for two non-recovery plants that are not on the lowest achievable emissions rate (LAER) extension track.</t>
  </si>
  <si>
    <t>m  Owners or operators of three existing non-recovery plants are required to either conduct leak detection procedures or monitor oven pressure daily.  These plants have elected to monitor pressure.</t>
  </si>
  <si>
    <r>
      <t xml:space="preserve">Coke oven doors: daily pressure monitoring </t>
    </r>
    <r>
      <rPr>
        <vertAlign val="superscript"/>
        <sz val="10"/>
        <rFont val="Times New Roman"/>
        <family val="1"/>
      </rPr>
      <t>m</t>
    </r>
  </si>
  <si>
    <r>
      <t xml:space="preserve">Certification program </t>
    </r>
    <r>
      <rPr>
        <vertAlign val="superscript"/>
        <sz val="10"/>
        <rFont val="Times New Roman"/>
        <family val="1"/>
      </rPr>
      <t>l</t>
    </r>
  </si>
  <si>
    <t>l  This burden includes the indirect costs to respondents to provide certification to the observer provided by the State enforcement agency, or its contractor, including a 3-day EPA certification course.</t>
  </si>
  <si>
    <r>
      <t xml:space="preserve">Daily performance tests/visible observations </t>
    </r>
    <r>
      <rPr>
        <vertAlign val="superscript"/>
        <sz val="10"/>
        <rFont val="Times New Roman"/>
        <family val="1"/>
      </rPr>
      <t>k</t>
    </r>
  </si>
  <si>
    <r>
      <t xml:space="preserve">Report of coke oven gas venting through bypass/bleeder stack flare </t>
    </r>
    <r>
      <rPr>
        <vertAlign val="superscript"/>
        <sz val="10"/>
        <rFont val="Times New Roman"/>
        <family val="1"/>
      </rPr>
      <t>j</t>
    </r>
  </si>
  <si>
    <t>j  EPA expects 10% of the 16 by-product plants (1.6 plants) to experience a venting episode where emissions are released through bypass/bleeder stacks without flaring, requiring notification and a written report.</t>
  </si>
  <si>
    <r>
      <t xml:space="preserve">Request for startup of cold-idle battery </t>
    </r>
    <r>
      <rPr>
        <vertAlign val="superscript"/>
        <sz val="10"/>
        <rFont val="Times New Roman"/>
        <family val="1"/>
      </rPr>
      <t>i</t>
    </r>
  </si>
  <si>
    <r>
      <t xml:space="preserve">A.  Initial compliance certification </t>
    </r>
    <r>
      <rPr>
        <vertAlign val="superscript"/>
        <sz val="10"/>
        <rFont val="Times New Roman"/>
        <family val="1"/>
      </rPr>
      <t>c</t>
    </r>
  </si>
  <si>
    <r>
      <t xml:space="preserve">B.  Notification of battery construction/reconstruction (new, brownfield, and padup rebuild batteries) </t>
    </r>
    <r>
      <rPr>
        <vertAlign val="superscript"/>
        <sz val="10"/>
        <rFont val="Times New Roman"/>
        <family val="1"/>
      </rPr>
      <t>d</t>
    </r>
  </si>
  <si>
    <r>
      <t xml:space="preserve">C.  Notification of election of compliance track </t>
    </r>
    <r>
      <rPr>
        <vertAlign val="superscript"/>
        <sz val="10"/>
        <rFont val="Times New Roman"/>
        <family val="1"/>
      </rPr>
      <t>e</t>
    </r>
  </si>
  <si>
    <r>
      <t xml:space="preserve">H.  Notification of source being subject to special requirements, including site-specific test plan </t>
    </r>
    <r>
      <rPr>
        <vertAlign val="superscript"/>
        <sz val="10"/>
        <rFont val="Times New Roman"/>
        <family val="1"/>
      </rPr>
      <t>f</t>
    </r>
  </si>
  <si>
    <r>
      <t xml:space="preserve">M.  Notification of malfunction </t>
    </r>
    <r>
      <rPr>
        <vertAlign val="superscript"/>
        <sz val="10"/>
        <rFont val="Times New Roman"/>
        <family val="1"/>
      </rPr>
      <t>h</t>
    </r>
  </si>
  <si>
    <r>
      <t xml:space="preserve">N.  Request for startup of cold-idle battery </t>
    </r>
    <r>
      <rPr>
        <vertAlign val="superscript"/>
        <sz val="10"/>
        <rFont val="Times New Roman"/>
        <family val="1"/>
      </rPr>
      <t>i</t>
    </r>
  </si>
  <si>
    <t>i  None of the plants have batteries on cold idle.</t>
  </si>
  <si>
    <r>
      <t xml:space="preserve">Q.  Report of malfunction (including findings of whether work practices caused exceedances of emission limit) </t>
    </r>
    <r>
      <rPr>
        <vertAlign val="superscript"/>
        <sz val="10"/>
        <rFont val="Times New Roman"/>
        <family val="1"/>
      </rPr>
      <t>h</t>
    </r>
  </si>
  <si>
    <r>
      <t xml:space="preserve">R.  Semiannual compliance certifications </t>
    </r>
    <r>
      <rPr>
        <vertAlign val="superscript"/>
        <sz val="10"/>
        <rFont val="Times New Roman"/>
        <family val="1"/>
      </rPr>
      <t>k</t>
    </r>
  </si>
  <si>
    <t>k  All plants are required to submit semiannual compliance certifications.</t>
  </si>
  <si>
    <r>
      <t xml:space="preserve">O.  Emission control work practice plan </t>
    </r>
    <r>
      <rPr>
        <vertAlign val="superscript"/>
        <sz val="10"/>
        <rFont val="Times New Roman"/>
        <family val="1"/>
      </rPr>
      <t>j</t>
    </r>
  </si>
  <si>
    <t>l  EPA expects 10% of the 16 by-product plants (1.6 plants) to experience a venting episode where emissions are released through bypass/bleeder stacks without flaring, requiring notification and a written report.</t>
  </si>
  <si>
    <r>
      <t xml:space="preserve">S.  Report of coke oven gas venting through bypass/bleeder stack flare </t>
    </r>
    <r>
      <rPr>
        <vertAlign val="superscript"/>
        <sz val="10"/>
        <rFont val="Times New Roman"/>
        <family val="1"/>
      </rPr>
      <t>l</t>
    </r>
  </si>
  <si>
    <t>j  All existing sources have previously submitted this plan.</t>
  </si>
  <si>
    <t>N/A - Not applicable</t>
  </si>
  <si>
    <r>
      <t xml:space="preserve">Notification of malfunction </t>
    </r>
    <r>
      <rPr>
        <vertAlign val="superscript"/>
        <sz val="10"/>
        <rFont val="Times New Roman"/>
        <family val="1"/>
      </rPr>
      <t>h</t>
    </r>
  </si>
  <si>
    <t>Request for startup of cold-idle battery</t>
  </si>
  <si>
    <t>Report of malfunction (including findings of whether work practices caused exceedances of emission limit)</t>
  </si>
  <si>
    <t>k  Daily performance tests are conducted by a certified observer provided by the State enforcement agency for each emission point on each battery.  Respondents reimburse States through permit fees.  Based on an average of 3 coke ovens batteries per plant, the total person hours for inspections is estimated to be 8.25 hours, using the cost formula for calculating reimbursement costs included in the rule.</t>
  </si>
  <si>
    <r>
      <t xml:space="preserve">Notification of battery construction/ reconstruction (new, brownfield, and padup rebuild batteries) </t>
    </r>
    <r>
      <rPr>
        <strike/>
        <vertAlign val="superscript"/>
        <sz val="9"/>
        <color rgb="FFFF0000"/>
        <rFont val="Times New Roman"/>
        <family val="1"/>
      </rPr>
      <t>1</t>
    </r>
  </si>
  <si>
    <t>Updated labor rates.</t>
  </si>
  <si>
    <t>A.  Familiarization with regulatory instructions</t>
  </si>
  <si>
    <t>r Totals have been rounded to 3 significant figures. Figures may not add exactly due to rounding.</t>
  </si>
  <si>
    <t>b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t>
  </si>
  <si>
    <r>
      <t>TOTAL LABOR BURDEN AND COST (rounded)</t>
    </r>
    <r>
      <rPr>
        <b/>
        <vertAlign val="superscript"/>
        <sz val="10"/>
        <rFont val="Times New Roman"/>
        <family val="1"/>
      </rPr>
      <t>r</t>
    </r>
  </si>
  <si>
    <r>
      <t>TOTAL CAPITAL AND O&amp;M COST (rounded)</t>
    </r>
    <r>
      <rPr>
        <b/>
        <vertAlign val="superscript"/>
        <sz val="10"/>
        <rFont val="Times New Roman"/>
        <family val="1"/>
      </rPr>
      <t>r</t>
    </r>
  </si>
  <si>
    <r>
      <t>GRAND TOTAL (rounded)</t>
    </r>
    <r>
      <rPr>
        <b/>
        <vertAlign val="superscript"/>
        <sz val="10"/>
        <rFont val="Times New Roman"/>
        <family val="1"/>
      </rPr>
      <t>r</t>
    </r>
  </si>
  <si>
    <t>m Totals have been rounded to 3 significant figures. Figures may not add exactly due to rounding.</t>
  </si>
  <si>
    <r>
      <t>TOTAL ANNUAL BURDEN AND COST (rounded)</t>
    </r>
    <r>
      <rPr>
        <b/>
        <vertAlign val="superscript"/>
        <sz val="10"/>
        <rFont val="Times New Roman"/>
        <family val="1"/>
      </rPr>
      <t>m</t>
    </r>
  </si>
  <si>
    <t>b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</si>
  <si>
    <t>g  No facilities are anticipated to permanently close over the 3-year ICR period.</t>
  </si>
  <si>
    <t>See 4A</t>
  </si>
  <si>
    <t>a  EPA estimates an average of 19 existing coke plants will operate 58 coke oven batteries over the next 3 years.  Of these plants, 16 will operate 46 by-product batteries and 3 will operate 12 non‑recovery batteries.  The distribution of by-product versus non-recovery batteries is based on historical ICR data showing that by-product batteries account for 80% of all coke oven batteries.  Non-recovery batteries account for the remaining 20%.</t>
  </si>
  <si>
    <t>d  No reconstructions are assumed to occur during the 3 year renewal period.</t>
  </si>
  <si>
    <t>Number of Existing Respondents That Are Also New Respondents</t>
  </si>
  <si>
    <r>
      <t xml:space="preserve">Number of New Respondents </t>
    </r>
    <r>
      <rPr>
        <vertAlign val="superscript"/>
        <sz val="10"/>
        <color rgb="FF00000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</si>
</sst>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_);_(&quot;$&quot;* \(#,##0\);_(&quot;$&quot;* &quot;-&quot;??_);_(@_)"/>
  </numFmts>
  <fonts count="27"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u/>
      <sz val="10"/>
      <name val="Times New Roman"/>
      <family val="1"/>
    </font>
    <font>
      <sz val="11"/>
      <name val="Calibri"/>
      <family val="2"/>
      <scheme val="minor"/>
    </font>
    <font>
      <sz val="11"/>
      <color theme="1"/>
      <name val="Calibri"/>
      <family val="2"/>
      <scheme val="minor"/>
    </font>
    <font>
      <i/>
      <sz val="10"/>
      <color theme="1"/>
      <name val="Times New Roman"/>
      <family val="1"/>
    </font>
    <font>
      <sz val="11"/>
      <color rgb="FFFF0000"/>
      <name val="Calibri"/>
      <family val="2"/>
      <scheme val="minor"/>
    </font>
    <font>
      <vertAlign val="superscript"/>
      <sz val="10"/>
      <color rgb="FF000000"/>
      <name val="Times New Roman"/>
      <family val="1"/>
    </font>
    <font>
      <sz val="11"/>
      <name val="Times New Roman"/>
      <family val="1"/>
    </font>
    <font>
      <sz val="10"/>
      <color rgb="FFFF0000"/>
      <name val="Arial"/>
      <family val="2"/>
    </font>
    <font>
      <strike/>
      <sz val="10"/>
      <color rgb="FFFF0000"/>
      <name val="Times New Roman"/>
      <family val="1"/>
    </font>
    <font>
      <sz val="10"/>
      <color rgb="FFFF0000"/>
      <name val="Times New Roman"/>
      <family val="1"/>
    </font>
    <font>
      <strike/>
      <vertAlign val="superscript"/>
      <sz val="9"/>
      <color rgb="FFFF0000"/>
      <name val="Times New Roman"/>
      <family val="1"/>
    </font>
    <font>
      <strike/>
      <sz val="10"/>
      <name val="Times New Roman"/>
      <family val="1"/>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7" fillId="0" borderId="0"/>
    <xf numFmtId="43" fontId="17" fillId="0" borderId="0" applyFont="0" applyFill="0" applyBorder="0" applyAlignment="0" applyProtection="0"/>
    <xf numFmtId="44" fontId="17" fillId="0" borderId="0" applyFont="0" applyFill="0" applyBorder="0" applyAlignment="0" applyProtection="0"/>
  </cellStyleXfs>
  <cellXfs count="133">
    <xf numFmtId="0" fontId="0" fillId="0" borderId="0" xfId="0"/>
    <xf numFmtId="0" fontId="1" fillId="0" borderId="0" xfId="0" applyFont="1"/>
    <xf numFmtId="0" fontId="3" fillId="0" borderId="0" xfId="0" applyFont="1" applyFill="1"/>
    <xf numFmtId="0" fontId="4" fillId="0" borderId="0" xfId="0" applyFont="1" applyFill="1"/>
    <xf numFmtId="4" fontId="3" fillId="0" borderId="0" xfId="0" applyNumberFormat="1" applyFont="1" applyFill="1"/>
    <xf numFmtId="0" fontId="3" fillId="0" borderId="0" xfId="0" applyFont="1"/>
    <xf numFmtId="4" fontId="3" fillId="0" borderId="0" xfId="0" applyNumberFormat="1" applyFont="1"/>
    <xf numFmtId="0" fontId="3" fillId="0" borderId="0" xfId="0" applyNumberFormat="1" applyFont="1" applyFill="1" applyAlignment="1"/>
    <xf numFmtId="0"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0" fontId="3" fillId="0" borderId="0" xfId="0" applyNumberFormat="1" applyFont="1" applyAlignment="1"/>
    <xf numFmtId="0" fontId="3" fillId="0" borderId="0" xfId="0" applyFont="1" applyAlignment="1"/>
    <xf numFmtId="164" fontId="3" fillId="0" borderId="0" xfId="0" applyNumberFormat="1" applyFont="1" applyAlignme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3" fillId="0" borderId="2" xfId="0" applyFont="1" applyFill="1" applyBorder="1" applyAlignment="1">
      <alignment horizontal="center" vertical="top" wrapText="1"/>
    </xf>
    <xf numFmtId="0" fontId="3" fillId="0" borderId="0" xfId="0" applyFont="1" applyFill="1" applyAlignment="1"/>
    <xf numFmtId="3"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right" vertical="top" wrapText="1"/>
    </xf>
    <xf numFmtId="0" fontId="5" fillId="2" borderId="2" xfId="0" applyFont="1" applyFill="1" applyBorder="1"/>
    <xf numFmtId="0" fontId="3" fillId="0" borderId="2" xfId="0" applyFont="1" applyBorder="1"/>
    <xf numFmtId="3" fontId="3" fillId="0" borderId="2" xfId="0" applyNumberFormat="1" applyFont="1" applyFill="1" applyBorder="1"/>
    <xf numFmtId="0" fontId="3" fillId="0" borderId="2" xfId="0" applyFont="1" applyFill="1" applyBorder="1" applyAlignment="1">
      <alignment horizontal="left" vertical="top" wrapText="1" indent="3"/>
    </xf>
    <xf numFmtId="0" fontId="3" fillId="0" borderId="6" xfId="0" applyFont="1" applyFill="1" applyBorder="1" applyAlignment="1">
      <alignment horizontal="center" vertical="top" wrapText="1"/>
    </xf>
    <xf numFmtId="0" fontId="7" fillId="0" borderId="0" xfId="1"/>
    <xf numFmtId="0" fontId="8" fillId="0" borderId="4"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8" xfId="1" applyFont="1" applyBorder="1" applyAlignment="1">
      <alignment horizontal="center" vertical="top" wrapText="1"/>
    </xf>
    <xf numFmtId="0" fontId="10" fillId="0" borderId="8"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2" xfId="1" applyFont="1" applyFill="1" applyBorder="1" applyAlignment="1">
      <alignment horizontal="center" vertical="top" wrapText="1"/>
    </xf>
    <xf numFmtId="0" fontId="12" fillId="0" borderId="2" xfId="1" applyFont="1" applyBorder="1" applyAlignment="1">
      <alignment horizontal="center" vertical="top" wrapText="1"/>
    </xf>
    <xf numFmtId="0" fontId="11" fillId="0" borderId="2" xfId="1" applyFont="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1" fillId="0" borderId="0" xfId="1" quotePrefix="1" applyFont="1" applyAlignment="1">
      <alignment horizontal="left"/>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right" vertical="top" wrapText="1"/>
    </xf>
    <xf numFmtId="0" fontId="5" fillId="0" borderId="0" xfId="0" applyFont="1" applyFill="1" applyBorder="1" applyAlignment="1">
      <alignment vertical="top" wrapText="1"/>
    </xf>
    <xf numFmtId="0" fontId="3" fillId="0" borderId="0" xfId="0" quotePrefix="1" applyFont="1" applyFill="1"/>
    <xf numFmtId="0" fontId="5" fillId="0" borderId="2"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Alignment="1">
      <alignment horizontal="left" vertical="top"/>
    </xf>
    <xf numFmtId="164" fontId="3" fillId="0" borderId="0" xfId="0" applyNumberFormat="1" applyFont="1" applyFill="1" applyAlignment="1">
      <alignment horizontal="right" vertical="top"/>
    </xf>
    <xf numFmtId="0" fontId="3" fillId="0" borderId="0" xfId="0" applyNumberFormat="1" applyFont="1" applyFill="1" applyBorder="1" applyAlignment="1"/>
    <xf numFmtId="0" fontId="3" fillId="0" borderId="0" xfId="0" applyFont="1" applyFill="1" applyAlignment="1">
      <alignment horizontal="left"/>
    </xf>
    <xf numFmtId="3" fontId="3" fillId="0" borderId="0" xfId="0" applyNumberFormat="1" applyFont="1" applyFill="1"/>
    <xf numFmtId="3" fontId="5"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indent="1"/>
    </xf>
    <xf numFmtId="0" fontId="2" fillId="0" borderId="2" xfId="0" applyFont="1" applyFill="1" applyBorder="1"/>
    <xf numFmtId="0" fontId="13" fillId="0" borderId="2" xfId="0"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3" fontId="1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xf>
    <xf numFmtId="165" fontId="3" fillId="0" borderId="2" xfId="0" applyNumberFormat="1" applyFont="1" applyFill="1" applyBorder="1" applyAlignment="1">
      <alignment horizontal="center" vertical="top" wrapText="1"/>
    </xf>
    <xf numFmtId="165" fontId="3"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2" fontId="3" fillId="0" borderId="0" xfId="0" applyNumberFormat="1" applyFont="1" applyFill="1" applyAlignment="1">
      <alignment vertical="top"/>
    </xf>
    <xf numFmtId="0" fontId="12" fillId="0" borderId="2" xfId="1" applyFont="1" applyFill="1" applyBorder="1" applyAlignment="1">
      <alignment horizontal="left" vertical="top" wrapText="1"/>
    </xf>
    <xf numFmtId="3" fontId="12" fillId="0" borderId="2"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3" fillId="0" borderId="2" xfId="1" applyFont="1" applyFill="1" applyBorder="1" applyAlignment="1">
      <alignment horizontal="center" vertical="top" wrapText="1"/>
    </xf>
    <xf numFmtId="0" fontId="1" fillId="0" borderId="0" xfId="0" applyFont="1" applyFill="1"/>
    <xf numFmtId="0" fontId="3" fillId="0" borderId="0" xfId="0" applyFont="1" applyFill="1" applyAlignment="1">
      <alignment vertical="top"/>
    </xf>
    <xf numFmtId="164" fontId="3" fillId="0" borderId="0" xfId="0" applyNumberFormat="1" applyFont="1" applyFill="1" applyAlignment="1">
      <alignment vertical="top"/>
    </xf>
    <xf numFmtId="0" fontId="5" fillId="0" borderId="0" xfId="0" applyFont="1"/>
    <xf numFmtId="0" fontId="3" fillId="0" borderId="0" xfId="0" applyNumberFormat="1" applyFont="1" applyFill="1" applyAlignment="1">
      <alignment vertical="top" wrapText="1"/>
    </xf>
    <xf numFmtId="0" fontId="15" fillId="0" borderId="2" xfId="0" applyFont="1" applyFill="1" applyBorder="1" applyAlignment="1">
      <alignment horizontal="left" vertical="top" wrapText="1" indent="3"/>
    </xf>
    <xf numFmtId="0" fontId="3" fillId="0" borderId="2" xfId="0" applyFont="1" applyFill="1" applyBorder="1" applyAlignment="1">
      <alignment horizontal="left" vertical="top" wrapText="1" indent="4"/>
    </xf>
    <xf numFmtId="0" fontId="13" fillId="0" borderId="0" xfId="0" applyFont="1" applyFill="1" applyAlignment="1">
      <alignment horizontal="left" vertical="top"/>
    </xf>
    <xf numFmtId="0" fontId="3" fillId="0" borderId="0" xfId="0" applyFont="1" applyFill="1" applyBorder="1" applyAlignment="1">
      <alignment horizontal="left"/>
    </xf>
    <xf numFmtId="0" fontId="16" fillId="0" borderId="0" xfId="0" applyFont="1"/>
    <xf numFmtId="165" fontId="12" fillId="0" borderId="2" xfId="1" applyNumberFormat="1" applyFont="1" applyFill="1" applyBorder="1" applyAlignment="1">
      <alignment horizontal="center" vertical="top" wrapText="1"/>
    </xf>
    <xf numFmtId="0" fontId="1" fillId="0" borderId="0" xfId="1" applyFont="1"/>
    <xf numFmtId="0" fontId="18" fillId="0" borderId="0" xfId="1" applyFont="1" applyAlignment="1">
      <alignment horizontal="right"/>
    </xf>
    <xf numFmtId="166" fontId="18" fillId="0" borderId="0" xfId="2" applyNumberFormat="1" applyFont="1"/>
    <xf numFmtId="4" fontId="5" fillId="0" borderId="2" xfId="0" applyNumberFormat="1" applyFont="1" applyFill="1" applyBorder="1" applyAlignment="1">
      <alignment horizontal="center" wrapText="1"/>
    </xf>
    <xf numFmtId="2" fontId="3" fillId="0" borderId="0" xfId="0" applyNumberFormat="1" applyFont="1" applyFill="1" applyAlignment="1">
      <alignment horizontal="left" vertical="top" wrapText="1"/>
    </xf>
    <xf numFmtId="0" fontId="3" fillId="0" borderId="0" xfId="0" applyFont="1" applyFill="1" applyBorder="1" applyAlignment="1">
      <alignment horizontal="left" vertical="top" wrapText="1"/>
    </xf>
    <xf numFmtId="4" fontId="3" fillId="0" borderId="2" xfId="1" applyNumberFormat="1" applyFont="1" applyFill="1" applyBorder="1" applyAlignment="1">
      <alignment horizontal="center" vertical="top" wrapText="1"/>
    </xf>
    <xf numFmtId="0" fontId="19" fillId="0" borderId="0" xfId="0" applyFont="1"/>
    <xf numFmtId="0" fontId="3" fillId="0" borderId="2" xfId="0" applyFont="1" applyFill="1" applyBorder="1"/>
    <xf numFmtId="0" fontId="11" fillId="0" borderId="2" xfId="1" applyFont="1" applyFill="1" applyBorder="1" applyAlignment="1">
      <alignment horizontal="left" vertical="top" wrapText="1"/>
    </xf>
    <xf numFmtId="0" fontId="7" fillId="0" borderId="2" xfId="1" applyFont="1" applyBorder="1"/>
    <xf numFmtId="0" fontId="3" fillId="0" borderId="0" xfId="1" applyFont="1" applyBorder="1" applyAlignment="1">
      <alignment vertical="top" wrapText="1"/>
    </xf>
    <xf numFmtId="0" fontId="3" fillId="0" borderId="2" xfId="0" applyFont="1" applyBorder="1" applyAlignment="1">
      <alignment horizontal="left" indent="1"/>
    </xf>
    <xf numFmtId="0" fontId="22" fillId="0" borderId="0" xfId="1" applyFont="1"/>
    <xf numFmtId="0" fontId="24" fillId="0" borderId="0" xfId="0" applyFont="1" applyFill="1" applyAlignment="1">
      <alignment horizontal="left" vertical="top"/>
    </xf>
    <xf numFmtId="0" fontId="24" fillId="0" borderId="0" xfId="1" applyFont="1" applyBorder="1" applyAlignment="1">
      <alignment horizontal="left" vertical="top"/>
    </xf>
    <xf numFmtId="0" fontId="24" fillId="0" borderId="0" xfId="0" applyFont="1"/>
    <xf numFmtId="44" fontId="3" fillId="0" borderId="2" xfId="3" applyFont="1" applyFill="1" applyBorder="1" applyAlignment="1">
      <alignment horizontal="right" vertical="top" wrapText="1"/>
    </xf>
    <xf numFmtId="167" fontId="5" fillId="0" borderId="2" xfId="3" applyNumberFormat="1" applyFont="1" applyFill="1" applyBorder="1" applyAlignment="1">
      <alignment horizontal="right" vertical="top" wrapText="1"/>
    </xf>
    <xf numFmtId="167" fontId="13" fillId="0" borderId="2" xfId="3" applyNumberFormat="1" applyFont="1" applyFill="1" applyBorder="1" applyAlignment="1">
      <alignment horizontal="right" vertical="top" wrapText="1"/>
    </xf>
    <xf numFmtId="0" fontId="24" fillId="0" borderId="0" xfId="0" applyNumberFormat="1" applyFont="1" applyFill="1" applyAlignment="1"/>
    <xf numFmtId="0" fontId="24" fillId="0" borderId="0" xfId="0" applyFont="1" applyFill="1"/>
    <xf numFmtId="0" fontId="16" fillId="0" borderId="0" xfId="0" applyFont="1" applyFill="1"/>
    <xf numFmtId="0" fontId="8" fillId="0" borderId="5" xfId="1" applyFont="1" applyBorder="1" applyAlignment="1">
      <alignment horizontal="center" vertical="top" wrapText="1"/>
    </xf>
    <xf numFmtId="0" fontId="8" fillId="0" borderId="7" xfId="1" applyFont="1" applyBorder="1" applyAlignment="1">
      <alignment horizontal="center" vertical="top" wrapText="1"/>
    </xf>
    <xf numFmtId="0" fontId="8" fillId="0" borderId="6" xfId="1" applyFont="1" applyBorder="1" applyAlignment="1">
      <alignment horizontal="center" vertical="top" wrapText="1"/>
    </xf>
    <xf numFmtId="0" fontId="9" fillId="0" borderId="5" xfId="1" applyFont="1" applyBorder="1" applyAlignment="1">
      <alignment horizontal="center" vertical="top" wrapText="1"/>
    </xf>
    <xf numFmtId="0" fontId="9" fillId="0" borderId="6" xfId="1" applyFont="1" applyBorder="1" applyAlignment="1">
      <alignment horizontal="center" vertical="top" wrapText="1"/>
    </xf>
    <xf numFmtId="0" fontId="23" fillId="0" borderId="0" xfId="1" applyFont="1" applyAlignment="1">
      <alignment horizontal="left" vertical="top" wrapText="1"/>
    </xf>
    <xf numFmtId="0" fontId="3" fillId="0" borderId="0" xfId="1" applyFont="1" applyAlignment="1">
      <alignment horizontal="left" vertical="top" wrapText="1"/>
    </xf>
    <xf numFmtId="0" fontId="3" fillId="0" borderId="9" xfId="1" applyFont="1" applyBorder="1" applyAlignment="1">
      <alignment horizontal="left" vertical="top" wrapText="1"/>
    </xf>
    <xf numFmtId="0" fontId="8" fillId="0" borderId="2" xfId="1" applyFont="1" applyBorder="1" applyAlignment="1">
      <alignment horizontal="center" vertical="top" wrapText="1"/>
    </xf>
    <xf numFmtId="0" fontId="23" fillId="0" borderId="0" xfId="1" applyFont="1" applyBorder="1" applyAlignment="1">
      <alignment horizontal="left" vertical="top" wrapText="1"/>
    </xf>
    <xf numFmtId="0" fontId="3" fillId="0" borderId="0" xfId="0" applyNumberFormat="1" applyFont="1" applyFill="1" applyAlignment="1">
      <alignment horizontal="left" vertical="top" wrapText="1"/>
    </xf>
    <xf numFmtId="2" fontId="3" fillId="0" borderId="0" xfId="0" applyNumberFormat="1" applyFont="1" applyFill="1" applyAlignment="1">
      <alignment horizontal="left" vertical="top" wrapText="1"/>
    </xf>
    <xf numFmtId="0" fontId="26" fillId="0" borderId="0" xfId="0" applyNumberFormat="1" applyFont="1" applyFill="1" applyAlignment="1">
      <alignment horizontal="left" vertical="top" wrapText="1"/>
    </xf>
    <xf numFmtId="0" fontId="5" fillId="0" borderId="1" xfId="0" applyNumberFormat="1" applyFont="1" applyFill="1" applyBorder="1" applyAlignment="1">
      <alignment horizontal="left" wrapText="1"/>
    </xf>
    <xf numFmtId="0" fontId="5" fillId="0" borderId="3" xfId="0" applyNumberFormat="1" applyFont="1" applyFill="1" applyBorder="1" applyAlignment="1">
      <alignment horizontal="left" wrapText="1"/>
    </xf>
    <xf numFmtId="3" fontId="13" fillId="0" borderId="5"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3" fontId="13" fillId="0" borderId="6" xfId="0" applyNumberFormat="1"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NumberFormat="1" applyFont="1" applyFill="1" applyBorder="1" applyAlignment="1">
      <alignment horizontal="left" wrapText="1"/>
    </xf>
  </cellXfs>
  <cellStyles count="4">
    <cellStyle name="Comma" xfId="2" builtinId="3"/>
    <cellStyle name="Currency" xfId="3" builtinId="4"/>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2"/>
  <sheetViews>
    <sheetView tabSelected="1" workbookViewId="0">
      <selection activeCell="I5" sqref="I5"/>
    </sheetView>
  </sheetViews>
  <sheetFormatPr defaultColWidth="9.140625" defaultRowHeight="12.75" x14ac:dyDescent="0.2"/>
  <cols>
    <col min="1" max="1" width="1" style="25" customWidth="1"/>
    <col min="2" max="2" width="9.7109375" style="25" customWidth="1"/>
    <col min="3" max="3" width="12.85546875" style="25" bestFit="1" customWidth="1"/>
    <col min="4" max="4" width="15.5703125" style="25" bestFit="1" customWidth="1"/>
    <col min="5" max="5" width="18.5703125" style="25" customWidth="1"/>
    <col min="6" max="6" width="15.5703125" style="25" bestFit="1" customWidth="1"/>
    <col min="7" max="7" width="12.85546875" style="25" customWidth="1"/>
    <col min="8" max="16384" width="9.140625" style="25"/>
  </cols>
  <sheetData>
    <row r="2" spans="2:8" ht="15.75" x14ac:dyDescent="0.2">
      <c r="B2" s="110" t="s">
        <v>35</v>
      </c>
      <c r="C2" s="111"/>
      <c r="D2" s="111"/>
      <c r="E2" s="111"/>
      <c r="F2" s="111"/>
      <c r="G2" s="112"/>
    </row>
    <row r="3" spans="2:8" ht="24" customHeight="1" x14ac:dyDescent="0.2">
      <c r="B3" s="26"/>
      <c r="C3" s="113" t="s">
        <v>36</v>
      </c>
      <c r="D3" s="114"/>
      <c r="E3" s="27" t="s">
        <v>37</v>
      </c>
      <c r="F3" s="113"/>
      <c r="G3" s="114"/>
    </row>
    <row r="4" spans="2:8" x14ac:dyDescent="0.2">
      <c r="B4" s="28"/>
      <c r="C4" s="29" t="s">
        <v>0</v>
      </c>
      <c r="D4" s="29" t="s">
        <v>1</v>
      </c>
      <c r="E4" s="29" t="s">
        <v>2</v>
      </c>
      <c r="F4" s="29" t="s">
        <v>3</v>
      </c>
      <c r="G4" s="29" t="s">
        <v>4</v>
      </c>
    </row>
    <row r="5" spans="2:8" ht="51" x14ac:dyDescent="0.2">
      <c r="B5" s="29" t="s">
        <v>38</v>
      </c>
      <c r="C5" s="29" t="s">
        <v>170</v>
      </c>
      <c r="D5" s="29" t="s">
        <v>39</v>
      </c>
      <c r="E5" s="30" t="s">
        <v>40</v>
      </c>
      <c r="F5" s="29" t="s">
        <v>169</v>
      </c>
      <c r="G5" s="29" t="s">
        <v>35</v>
      </c>
    </row>
    <row r="6" spans="2:8" x14ac:dyDescent="0.2">
      <c r="B6" s="29"/>
      <c r="C6" s="29"/>
      <c r="D6" s="29"/>
      <c r="E6" s="29"/>
      <c r="F6" s="29"/>
      <c r="G6" s="29" t="s">
        <v>41</v>
      </c>
    </row>
    <row r="7" spans="2:8" x14ac:dyDescent="0.2">
      <c r="B7" s="73">
        <v>1</v>
      </c>
      <c r="C7" s="74">
        <v>0</v>
      </c>
      <c r="D7" s="74">
        <f>'Respondent Burden'!M7</f>
        <v>19</v>
      </c>
      <c r="E7" s="75">
        <v>0</v>
      </c>
      <c r="F7" s="93">
        <v>0</v>
      </c>
      <c r="G7" s="74">
        <f>C7+D7+E7-F7</f>
        <v>19</v>
      </c>
      <c r="H7" s="100"/>
    </row>
    <row r="8" spans="2:8" x14ac:dyDescent="0.2">
      <c r="B8" s="73">
        <v>2</v>
      </c>
      <c r="C8" s="74">
        <v>0</v>
      </c>
      <c r="D8" s="74">
        <f>G7</f>
        <v>19</v>
      </c>
      <c r="E8" s="75">
        <v>0</v>
      </c>
      <c r="F8" s="93">
        <v>0</v>
      </c>
      <c r="G8" s="75">
        <f t="shared" ref="G8:G9" si="0">C8+D8+E8-F8</f>
        <v>19</v>
      </c>
      <c r="H8" s="100"/>
    </row>
    <row r="9" spans="2:8" x14ac:dyDescent="0.2">
      <c r="B9" s="73">
        <v>3</v>
      </c>
      <c r="C9" s="74">
        <v>0</v>
      </c>
      <c r="D9" s="74">
        <f>G8</f>
        <v>19</v>
      </c>
      <c r="E9" s="75">
        <v>0</v>
      </c>
      <c r="F9" s="93">
        <v>0</v>
      </c>
      <c r="G9" s="75">
        <f t="shared" si="0"/>
        <v>19</v>
      </c>
      <c r="H9" s="100"/>
    </row>
    <row r="10" spans="2:8" s="31" customFormat="1" x14ac:dyDescent="0.2">
      <c r="B10" s="73" t="s">
        <v>42</v>
      </c>
      <c r="C10" s="74">
        <f>AVERAGE(C7:C9)</f>
        <v>0</v>
      </c>
      <c r="D10" s="74">
        <f t="shared" ref="D10:G10" si="1">AVERAGE(D7:D9)</f>
        <v>19</v>
      </c>
      <c r="E10" s="74">
        <f t="shared" si="1"/>
        <v>0</v>
      </c>
      <c r="F10" s="93">
        <f>AVERAGE(F7:F9)</f>
        <v>0</v>
      </c>
      <c r="G10" s="74">
        <f t="shared" si="1"/>
        <v>19</v>
      </c>
    </row>
    <row r="11" spans="2:8" ht="15.75" customHeight="1" x14ac:dyDescent="0.2">
      <c r="B11" s="117" t="s">
        <v>95</v>
      </c>
      <c r="C11" s="117"/>
      <c r="D11" s="117"/>
      <c r="E11" s="117"/>
      <c r="F11" s="117"/>
      <c r="G11" s="117"/>
    </row>
    <row r="12" spans="2:8" ht="47.25" customHeight="1" x14ac:dyDescent="0.2">
      <c r="B12" s="115"/>
      <c r="C12" s="116"/>
      <c r="D12" s="116"/>
      <c r="E12" s="116"/>
      <c r="F12" s="116"/>
      <c r="G12" s="116"/>
    </row>
  </sheetData>
  <mergeCells count="5">
    <mergeCell ref="B2:G2"/>
    <mergeCell ref="C3:D3"/>
    <mergeCell ref="F3:G3"/>
    <mergeCell ref="B12:G12"/>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6"/>
  <sheetViews>
    <sheetView workbookViewId="0">
      <selection activeCell="F25" sqref="F25"/>
    </sheetView>
  </sheetViews>
  <sheetFormatPr defaultColWidth="9.140625" defaultRowHeight="12.75" x14ac:dyDescent="0.2"/>
  <cols>
    <col min="1" max="1" width="0.7109375" style="31" customWidth="1"/>
    <col min="2" max="2" width="32.140625" style="31" customWidth="1"/>
    <col min="3" max="4" width="10" style="31" customWidth="1"/>
    <col min="5" max="5" width="16" style="31" customWidth="1"/>
    <col min="6" max="6" width="10.5703125" style="31" customWidth="1"/>
    <col min="7" max="7" width="1" style="31" customWidth="1"/>
    <col min="8" max="16384" width="9.140625" style="31"/>
  </cols>
  <sheetData>
    <row r="2" spans="2:8" ht="15.75" customHeight="1" x14ac:dyDescent="0.2">
      <c r="B2" s="118" t="s">
        <v>43</v>
      </c>
      <c r="C2" s="118"/>
      <c r="D2" s="118"/>
      <c r="E2" s="118"/>
      <c r="F2" s="118"/>
      <c r="G2" s="32"/>
    </row>
    <row r="3" spans="2:8" ht="63.75" customHeight="1" x14ac:dyDescent="0.2">
      <c r="B3" s="33" t="s">
        <v>44</v>
      </c>
      <c r="C3" s="34" t="s">
        <v>45</v>
      </c>
      <c r="D3" s="34" t="s">
        <v>46</v>
      </c>
      <c r="E3" s="35" t="s">
        <v>47</v>
      </c>
      <c r="F3" s="33" t="s">
        <v>48</v>
      </c>
      <c r="G3" s="36"/>
    </row>
    <row r="4" spans="2:8" x14ac:dyDescent="0.2">
      <c r="B4" s="69" t="s">
        <v>84</v>
      </c>
      <c r="C4" s="70">
        <f>'Respondent Burden'!F12</f>
        <v>0</v>
      </c>
      <c r="D4" s="70">
        <v>0</v>
      </c>
      <c r="E4" s="71">
        <v>0</v>
      </c>
      <c r="F4" s="71">
        <f>C4*D4+E4</f>
        <v>0</v>
      </c>
      <c r="G4" s="37"/>
      <c r="H4" s="102"/>
    </row>
    <row r="5" spans="2:8" ht="36.75" customHeight="1" x14ac:dyDescent="0.2">
      <c r="B5" s="69" t="s">
        <v>154</v>
      </c>
      <c r="C5" s="70">
        <f>'Respondent Burden'!F13</f>
        <v>0</v>
      </c>
      <c r="D5" s="70">
        <v>0</v>
      </c>
      <c r="E5" s="71">
        <v>0</v>
      </c>
      <c r="F5" s="71">
        <f>C5*D5+E5</f>
        <v>0</v>
      </c>
      <c r="G5" s="36"/>
      <c r="H5" s="102"/>
    </row>
    <row r="6" spans="2:8" x14ac:dyDescent="0.2">
      <c r="B6" s="69" t="s">
        <v>81</v>
      </c>
      <c r="C6" s="70">
        <f>'Respondent Burden'!F14</f>
        <v>0</v>
      </c>
      <c r="D6" s="70">
        <v>0</v>
      </c>
      <c r="E6" s="71">
        <v>0</v>
      </c>
      <c r="F6" s="71">
        <f>C6*D6+E6</f>
        <v>0</v>
      </c>
      <c r="G6" s="37"/>
      <c r="H6" s="102"/>
    </row>
    <row r="7" spans="2:8" x14ac:dyDescent="0.2">
      <c r="B7" s="96" t="s">
        <v>88</v>
      </c>
      <c r="C7" s="34" t="s">
        <v>27</v>
      </c>
      <c r="D7" s="34"/>
      <c r="E7" s="35"/>
      <c r="F7" s="33"/>
      <c r="G7" s="36"/>
    </row>
    <row r="8" spans="2:8" x14ac:dyDescent="0.2">
      <c r="B8" s="96" t="s">
        <v>89</v>
      </c>
      <c r="C8" s="34" t="s">
        <v>27</v>
      </c>
      <c r="D8" s="34"/>
      <c r="E8" s="35"/>
      <c r="F8" s="33"/>
      <c r="G8" s="36"/>
    </row>
    <row r="9" spans="2:8" x14ac:dyDescent="0.2">
      <c r="B9" s="96" t="s">
        <v>97</v>
      </c>
      <c r="C9" s="34" t="s">
        <v>27</v>
      </c>
      <c r="D9" s="34"/>
      <c r="E9" s="35"/>
      <c r="F9" s="33"/>
      <c r="G9" s="36"/>
    </row>
    <row r="10" spans="2:8" x14ac:dyDescent="0.2">
      <c r="B10" s="96" t="s">
        <v>100</v>
      </c>
      <c r="C10" s="34" t="s">
        <v>27</v>
      </c>
      <c r="D10" s="34"/>
      <c r="E10" s="35"/>
      <c r="F10" s="33"/>
      <c r="G10" s="36"/>
    </row>
    <row r="11" spans="2:8" ht="38.25" x14ac:dyDescent="0.2">
      <c r="B11" s="63" t="s">
        <v>99</v>
      </c>
      <c r="C11" s="34" t="s">
        <v>27</v>
      </c>
      <c r="D11" s="97"/>
      <c r="E11" s="97"/>
      <c r="F11" s="97"/>
      <c r="G11" s="37"/>
    </row>
    <row r="12" spans="2:8" x14ac:dyDescent="0.2">
      <c r="B12" s="63" t="s">
        <v>96</v>
      </c>
      <c r="C12" s="34" t="s">
        <v>27</v>
      </c>
      <c r="D12" s="97"/>
      <c r="E12" s="97"/>
      <c r="F12" s="97"/>
      <c r="G12" s="37"/>
    </row>
    <row r="13" spans="2:8" ht="25.5" x14ac:dyDescent="0.2">
      <c r="B13" s="63" t="s">
        <v>90</v>
      </c>
      <c r="C13" s="34" t="s">
        <v>27</v>
      </c>
      <c r="D13" s="97"/>
      <c r="E13" s="97"/>
      <c r="F13" s="97"/>
      <c r="G13" s="37"/>
    </row>
    <row r="14" spans="2:8" ht="25.5" x14ac:dyDescent="0.2">
      <c r="B14" s="63" t="s">
        <v>91</v>
      </c>
      <c r="C14" s="34" t="s">
        <v>27</v>
      </c>
      <c r="D14" s="97"/>
      <c r="E14" s="97"/>
      <c r="F14" s="97"/>
      <c r="G14" s="37"/>
    </row>
    <row r="15" spans="2:8" x14ac:dyDescent="0.2">
      <c r="B15" s="69" t="s">
        <v>82</v>
      </c>
      <c r="C15" s="70">
        <f>'Respondent Burden'!F23</f>
        <v>0</v>
      </c>
      <c r="D15" s="70">
        <f>'Respondent Burden'!D14</f>
        <v>1</v>
      </c>
      <c r="E15" s="71">
        <v>0</v>
      </c>
      <c r="F15" s="71">
        <f t="shared" ref="F15:F22" si="0">C15*D15+E15</f>
        <v>0</v>
      </c>
      <c r="G15" s="37"/>
      <c r="H15" s="100"/>
    </row>
    <row r="16" spans="2:8" x14ac:dyDescent="0.2">
      <c r="B16" s="69" t="s">
        <v>85</v>
      </c>
      <c r="C16" s="70">
        <f>'Respondent Burden'!F24</f>
        <v>2</v>
      </c>
      <c r="D16" s="70">
        <f>'Respondent Burden'!D14</f>
        <v>1</v>
      </c>
      <c r="E16" s="71">
        <v>0</v>
      </c>
      <c r="F16" s="71">
        <f t="shared" si="0"/>
        <v>2</v>
      </c>
      <c r="G16" s="37"/>
    </row>
    <row r="17" spans="2:8" x14ac:dyDescent="0.2">
      <c r="B17" s="63" t="s">
        <v>151</v>
      </c>
      <c r="C17" s="34" t="s">
        <v>27</v>
      </c>
      <c r="D17" s="97"/>
      <c r="E17" s="97"/>
      <c r="F17" s="97"/>
      <c r="G17" s="37"/>
    </row>
    <row r="18" spans="2:8" x14ac:dyDescent="0.2">
      <c r="B18" s="63" t="s">
        <v>92</v>
      </c>
      <c r="C18" s="34" t="s">
        <v>27</v>
      </c>
      <c r="D18" s="97"/>
      <c r="E18" s="97"/>
      <c r="F18" s="97"/>
      <c r="G18" s="37"/>
    </row>
    <row r="19" spans="2:8" ht="25.5" x14ac:dyDescent="0.2">
      <c r="B19" s="63" t="s">
        <v>93</v>
      </c>
      <c r="C19" s="34" t="s">
        <v>27</v>
      </c>
      <c r="D19" s="97"/>
      <c r="E19" s="97"/>
      <c r="F19" s="97"/>
      <c r="G19" s="37"/>
    </row>
    <row r="20" spans="2:8" ht="36" x14ac:dyDescent="0.2">
      <c r="B20" s="69" t="s">
        <v>152</v>
      </c>
      <c r="C20" s="70">
        <f>'Respondent Burden'!F28</f>
        <v>2</v>
      </c>
      <c r="D20" s="70">
        <f>'Respondent Burden'!D13</f>
        <v>1</v>
      </c>
      <c r="E20" s="71">
        <v>0</v>
      </c>
      <c r="F20" s="71">
        <f t="shared" si="0"/>
        <v>2</v>
      </c>
      <c r="G20" s="37"/>
    </row>
    <row r="21" spans="2:8" x14ac:dyDescent="0.2">
      <c r="B21" s="69" t="s">
        <v>70</v>
      </c>
      <c r="C21" s="70">
        <f>'Respondent Burden'!F29</f>
        <v>19</v>
      </c>
      <c r="D21" s="70">
        <f>'Respondent Burden'!D29</f>
        <v>2</v>
      </c>
      <c r="E21" s="71">
        <v>0</v>
      </c>
      <c r="F21" s="71">
        <f t="shared" ref="F21" si="1">C21*D21+E21</f>
        <v>38</v>
      </c>
      <c r="G21" s="37"/>
    </row>
    <row r="22" spans="2:8" ht="24" x14ac:dyDescent="0.2">
      <c r="B22" s="69" t="s">
        <v>83</v>
      </c>
      <c r="C22" s="86">
        <f>'Respondent Burden'!F30</f>
        <v>1.6</v>
      </c>
      <c r="D22" s="70">
        <f>'Respondent Burden'!D23</f>
        <v>1</v>
      </c>
      <c r="E22" s="71">
        <v>0</v>
      </c>
      <c r="F22" s="71">
        <f t="shared" si="0"/>
        <v>1.6</v>
      </c>
      <c r="G22" s="37"/>
    </row>
    <row r="23" spans="2:8" ht="13.5" x14ac:dyDescent="0.2">
      <c r="B23" s="69" t="s">
        <v>94</v>
      </c>
      <c r="C23" s="70" t="s">
        <v>27</v>
      </c>
      <c r="D23" s="70"/>
      <c r="E23" s="71"/>
      <c r="F23" s="71"/>
      <c r="G23" s="37"/>
      <c r="H23" s="83"/>
    </row>
    <row r="24" spans="2:8" x14ac:dyDescent="0.2">
      <c r="B24" s="72"/>
      <c r="C24" s="72"/>
      <c r="D24" s="72"/>
      <c r="E24" s="71" t="s">
        <v>7</v>
      </c>
      <c r="F24" s="71">
        <f>SUM(F4:F23)</f>
        <v>43.6</v>
      </c>
      <c r="G24" s="36"/>
      <c r="H24" s="38"/>
    </row>
    <row r="25" spans="2:8" x14ac:dyDescent="0.2">
      <c r="B25" s="87" t="s">
        <v>149</v>
      </c>
      <c r="E25" s="88" t="s">
        <v>87</v>
      </c>
      <c r="F25" s="89">
        <f>'Respondent Burden'!G57/44</f>
        <v>1813.6363636363637</v>
      </c>
    </row>
    <row r="26" spans="2:8" ht="62.25" customHeight="1" x14ac:dyDescent="0.2">
      <c r="B26" s="119"/>
      <c r="C26" s="119"/>
      <c r="D26" s="119"/>
      <c r="E26" s="119"/>
      <c r="F26" s="119"/>
      <c r="G26" s="98"/>
    </row>
  </sheetData>
  <mergeCells count="2">
    <mergeCell ref="B2:F2"/>
    <mergeCell ref="B26:F2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0"/>
  <sheetViews>
    <sheetView zoomScale="80" zoomScaleNormal="80" workbookViewId="0">
      <selection activeCell="B1" sqref="B1"/>
    </sheetView>
  </sheetViews>
  <sheetFormatPr defaultColWidth="9.140625" defaultRowHeight="12.75" x14ac:dyDescent="0.2"/>
  <cols>
    <col min="1" max="1" width="0.7109375" style="76" customWidth="1"/>
    <col min="2" max="2" width="44.42578125" style="1" customWidth="1"/>
    <col min="3" max="3" width="12.7109375" style="1" customWidth="1"/>
    <col min="4" max="4" width="12.5703125" style="1" customWidth="1"/>
    <col min="5" max="5" width="13.42578125" style="1" customWidth="1"/>
    <col min="6" max="6" width="11.140625" style="1" customWidth="1"/>
    <col min="7" max="7" width="10.28515625" style="1" customWidth="1"/>
    <col min="8" max="8" width="11.85546875" style="1" customWidth="1"/>
    <col min="9" max="9" width="12.140625" style="1" customWidth="1"/>
    <col min="10" max="10" width="14.7109375" style="1" customWidth="1"/>
    <col min="11" max="11" width="1" style="5" customWidth="1"/>
    <col min="12" max="12" width="17.85546875" style="5" customWidth="1"/>
    <col min="13" max="13" width="8.5703125" style="5" bestFit="1" customWidth="1"/>
    <col min="14" max="14" width="8" style="1" bestFit="1" customWidth="1"/>
    <col min="15" max="16384" width="9.140625" style="1"/>
  </cols>
  <sheetData>
    <row r="1" spans="1:14" s="5" customFormat="1" ht="15.75" x14ac:dyDescent="0.25">
      <c r="A1" s="2"/>
      <c r="B1" s="3" t="s">
        <v>63</v>
      </c>
      <c r="C1" s="2"/>
      <c r="D1" s="2"/>
      <c r="E1" s="2"/>
      <c r="F1" s="2"/>
      <c r="G1" s="2"/>
      <c r="H1" s="2"/>
      <c r="I1" s="2"/>
      <c r="J1" s="4"/>
      <c r="L1" s="107" t="s">
        <v>155</v>
      </c>
    </row>
    <row r="2" spans="1:14" s="5" customFormat="1" x14ac:dyDescent="0.2">
      <c r="A2" s="2"/>
      <c r="J2" s="6"/>
      <c r="L2" s="11" t="s">
        <v>17</v>
      </c>
      <c r="M2" s="12">
        <v>112.98</v>
      </c>
    </row>
    <row r="3" spans="1:14" s="10" customFormat="1" ht="12.75" customHeight="1" x14ac:dyDescent="0.2">
      <c r="A3" s="7"/>
      <c r="B3" s="123" t="s">
        <v>8</v>
      </c>
      <c r="C3" s="8" t="s">
        <v>9</v>
      </c>
      <c r="D3" s="8" t="s">
        <v>10</v>
      </c>
      <c r="E3" s="8" t="s">
        <v>11</v>
      </c>
      <c r="F3" s="8" t="s">
        <v>12</v>
      </c>
      <c r="G3" s="8" t="s">
        <v>13</v>
      </c>
      <c r="H3" s="8" t="s">
        <v>14</v>
      </c>
      <c r="I3" s="8" t="s">
        <v>15</v>
      </c>
      <c r="J3" s="9" t="s">
        <v>16</v>
      </c>
      <c r="L3" s="11" t="s">
        <v>26</v>
      </c>
      <c r="M3" s="12">
        <v>149.35</v>
      </c>
    </row>
    <row r="4" spans="1:14" s="15" customFormat="1" ht="51" x14ac:dyDescent="0.2">
      <c r="A4" s="13"/>
      <c r="B4" s="124"/>
      <c r="C4" s="14" t="s">
        <v>18</v>
      </c>
      <c r="D4" s="14" t="s">
        <v>19</v>
      </c>
      <c r="E4" s="14" t="s">
        <v>20</v>
      </c>
      <c r="F4" s="14" t="s">
        <v>21</v>
      </c>
      <c r="G4" s="14" t="s">
        <v>22</v>
      </c>
      <c r="H4" s="14" t="s">
        <v>23</v>
      </c>
      <c r="I4" s="14" t="s">
        <v>24</v>
      </c>
      <c r="J4" s="90" t="s">
        <v>25</v>
      </c>
      <c r="L4" s="77" t="s">
        <v>28</v>
      </c>
      <c r="M4" s="78">
        <v>54.81</v>
      </c>
    </row>
    <row r="5" spans="1:14" s="2" customFormat="1" x14ac:dyDescent="0.2">
      <c r="B5" s="56" t="s">
        <v>5</v>
      </c>
      <c r="C5" s="16" t="s">
        <v>27</v>
      </c>
      <c r="D5" s="16"/>
      <c r="E5" s="16"/>
      <c r="F5" s="16"/>
      <c r="G5" s="16"/>
      <c r="H5" s="16"/>
      <c r="I5" s="16"/>
      <c r="J5" s="57"/>
    </row>
    <row r="6" spans="1:14" s="5" customFormat="1" x14ac:dyDescent="0.2">
      <c r="A6" s="2"/>
      <c r="B6" s="56" t="s">
        <v>29</v>
      </c>
      <c r="C6" s="16" t="s">
        <v>27</v>
      </c>
      <c r="D6" s="16"/>
      <c r="E6" s="16"/>
      <c r="F6" s="16"/>
      <c r="G6" s="16"/>
      <c r="H6" s="16"/>
      <c r="I6" s="16"/>
      <c r="J6" s="57"/>
      <c r="L6" s="20" t="s">
        <v>30</v>
      </c>
      <c r="M6" s="20" t="s">
        <v>31</v>
      </c>
    </row>
    <row r="7" spans="1:14" s="2" customFormat="1" ht="25.5" x14ac:dyDescent="0.2">
      <c r="B7" s="56" t="s">
        <v>67</v>
      </c>
      <c r="C7" s="16" t="s">
        <v>27</v>
      </c>
      <c r="D7" s="16"/>
      <c r="E7" s="16"/>
      <c r="F7" s="16"/>
      <c r="G7" s="16"/>
      <c r="H7" s="16"/>
      <c r="I7" s="16"/>
      <c r="J7" s="57"/>
      <c r="K7" s="5"/>
      <c r="L7" s="21" t="s">
        <v>33</v>
      </c>
      <c r="M7" s="22">
        <v>19</v>
      </c>
    </row>
    <row r="8" spans="1:14" s="5" customFormat="1" x14ac:dyDescent="0.2">
      <c r="A8" s="2"/>
      <c r="B8" s="56" t="s">
        <v>65</v>
      </c>
      <c r="C8" s="16"/>
      <c r="D8" s="16"/>
      <c r="E8" s="16"/>
      <c r="F8" s="16"/>
      <c r="G8" s="16"/>
      <c r="H8" s="16"/>
      <c r="I8" s="16"/>
      <c r="J8" s="57"/>
      <c r="K8" s="2"/>
      <c r="L8" s="99" t="s">
        <v>77</v>
      </c>
      <c r="M8" s="21">
        <f>ROUND(58*0.8,0)</f>
        <v>46</v>
      </c>
      <c r="N8" s="103"/>
    </row>
    <row r="9" spans="1:14" s="5" customFormat="1" x14ac:dyDescent="0.2">
      <c r="A9" s="2"/>
      <c r="B9" s="58" t="s">
        <v>156</v>
      </c>
      <c r="C9" s="16">
        <v>8</v>
      </c>
      <c r="D9" s="16">
        <v>1</v>
      </c>
      <c r="E9" s="18">
        <f>C9*D9</f>
        <v>8</v>
      </c>
      <c r="F9" s="18">
        <f>M7</f>
        <v>19</v>
      </c>
      <c r="G9" s="18">
        <f t="shared" ref="G9" si="0">E9*F9</f>
        <v>152</v>
      </c>
      <c r="H9" s="18">
        <f t="shared" ref="H9" si="1">G9*0.05</f>
        <v>7.6000000000000005</v>
      </c>
      <c r="I9" s="18">
        <f t="shared" ref="I9" si="2">G9*0.1</f>
        <v>15.200000000000001</v>
      </c>
      <c r="J9" s="104">
        <f>G9*$M$2+H9*$M$3+I9*$M$4</f>
        <v>19141.132000000001</v>
      </c>
      <c r="L9" s="99" t="s">
        <v>76</v>
      </c>
      <c r="M9" s="21">
        <f>ROUND(58*0.2,0)</f>
        <v>12</v>
      </c>
    </row>
    <row r="10" spans="1:14" s="5" customFormat="1" x14ac:dyDescent="0.2">
      <c r="A10" s="2"/>
      <c r="B10" s="58" t="s">
        <v>32</v>
      </c>
      <c r="C10" s="16" t="s">
        <v>62</v>
      </c>
      <c r="D10" s="16"/>
      <c r="E10" s="16"/>
      <c r="F10" s="16"/>
      <c r="G10" s="16"/>
      <c r="H10" s="16"/>
      <c r="I10" s="16"/>
      <c r="J10" s="57"/>
      <c r="L10" s="21" t="s">
        <v>34</v>
      </c>
      <c r="M10" s="22">
        <v>0</v>
      </c>
    </row>
    <row r="11" spans="1:14" s="5" customFormat="1" x14ac:dyDescent="0.2">
      <c r="A11" s="2"/>
      <c r="B11" s="58" t="s">
        <v>69</v>
      </c>
      <c r="C11" s="16"/>
      <c r="D11" s="16"/>
      <c r="E11" s="18"/>
      <c r="F11" s="18"/>
      <c r="G11" s="18"/>
      <c r="H11" s="18"/>
      <c r="I11" s="18"/>
      <c r="J11" s="19"/>
    </row>
    <row r="12" spans="1:14" s="5" customFormat="1" ht="15.75" x14ac:dyDescent="0.2">
      <c r="A12" s="2"/>
      <c r="B12" s="23" t="s">
        <v>111</v>
      </c>
      <c r="C12" s="16">
        <v>3</v>
      </c>
      <c r="D12" s="24">
        <v>1</v>
      </c>
      <c r="E12" s="18">
        <f>C12*D12</f>
        <v>3</v>
      </c>
      <c r="F12" s="18">
        <f>M10</f>
        <v>0</v>
      </c>
      <c r="G12" s="18">
        <f t="shared" ref="G12" si="3">E12*F12</f>
        <v>0</v>
      </c>
      <c r="H12" s="18">
        <f t="shared" ref="H12" si="4">G12*0.05</f>
        <v>0</v>
      </c>
      <c r="I12" s="18">
        <f t="shared" ref="I12" si="5">G12*0.1</f>
        <v>0</v>
      </c>
      <c r="J12" s="19">
        <f>G12*$M$2+H12*$M$3+I12*$M$4</f>
        <v>0</v>
      </c>
    </row>
    <row r="13" spans="1:14" s="5" customFormat="1" ht="29.25" customHeight="1" x14ac:dyDescent="0.2">
      <c r="A13" s="2"/>
      <c r="B13" s="23" t="s">
        <v>80</v>
      </c>
      <c r="C13" s="16">
        <v>2</v>
      </c>
      <c r="D13" s="24">
        <v>1</v>
      </c>
      <c r="E13" s="18">
        <f t="shared" ref="E13:E28" si="6">C13*D13</f>
        <v>2</v>
      </c>
      <c r="F13" s="18">
        <v>0</v>
      </c>
      <c r="G13" s="18">
        <f>E13*F13</f>
        <v>0</v>
      </c>
      <c r="H13" s="18">
        <f>G13*0.05</f>
        <v>0</v>
      </c>
      <c r="I13" s="18">
        <f>G13*0.1</f>
        <v>0</v>
      </c>
      <c r="J13" s="19">
        <f>G13*$M$2+H13*$M$3+I13*$M$4</f>
        <v>0</v>
      </c>
      <c r="L13" s="101"/>
    </row>
    <row r="14" spans="1:14" s="5" customFormat="1" ht="15.75" x14ac:dyDescent="0.2">
      <c r="A14" s="2"/>
      <c r="B14" s="23" t="s">
        <v>112</v>
      </c>
      <c r="C14" s="16">
        <v>2</v>
      </c>
      <c r="D14" s="24">
        <v>1</v>
      </c>
      <c r="E14" s="18">
        <f>C14*D14</f>
        <v>2</v>
      </c>
      <c r="F14" s="18">
        <f>M10</f>
        <v>0</v>
      </c>
      <c r="G14" s="18">
        <f t="shared" ref="G14" si="7">E14*F14</f>
        <v>0</v>
      </c>
      <c r="H14" s="18">
        <f t="shared" ref="H14" si="8">G14*0.05</f>
        <v>0</v>
      </c>
      <c r="I14" s="18">
        <f t="shared" ref="I14" si="9">G14*0.1</f>
        <v>0</v>
      </c>
      <c r="J14" s="19">
        <f>G14*$M$2+H14*$M$3+I14*$M$4</f>
        <v>0</v>
      </c>
    </row>
    <row r="15" spans="1:14" s="5" customFormat="1" ht="13.5" x14ac:dyDescent="0.2">
      <c r="A15" s="2"/>
      <c r="B15" s="23" t="s">
        <v>88</v>
      </c>
      <c r="C15" s="16" t="s">
        <v>27</v>
      </c>
      <c r="D15" s="24"/>
      <c r="E15" s="18"/>
      <c r="F15" s="67"/>
      <c r="G15" s="67"/>
      <c r="H15" s="67"/>
      <c r="I15" s="67"/>
      <c r="J15" s="57"/>
      <c r="L15" s="83"/>
    </row>
    <row r="16" spans="1:14" s="5" customFormat="1" ht="13.5" x14ac:dyDescent="0.2">
      <c r="A16" s="2"/>
      <c r="B16" s="23" t="s">
        <v>89</v>
      </c>
      <c r="C16" s="16" t="s">
        <v>27</v>
      </c>
      <c r="D16" s="24"/>
      <c r="E16" s="18"/>
      <c r="F16" s="67"/>
      <c r="G16" s="67"/>
      <c r="H16" s="67"/>
      <c r="I16" s="67"/>
      <c r="J16" s="57"/>
      <c r="L16" s="83"/>
    </row>
    <row r="17" spans="1:12" s="5" customFormat="1" ht="13.5" x14ac:dyDescent="0.2">
      <c r="A17" s="2"/>
      <c r="B17" s="23" t="s">
        <v>97</v>
      </c>
      <c r="C17" s="16" t="s">
        <v>27</v>
      </c>
      <c r="D17" s="24"/>
      <c r="E17" s="18"/>
      <c r="F17" s="67"/>
      <c r="G17" s="67"/>
      <c r="H17" s="67"/>
      <c r="I17" s="67"/>
      <c r="J17" s="57"/>
      <c r="L17" s="83"/>
    </row>
    <row r="18" spans="1:12" s="5" customFormat="1" x14ac:dyDescent="0.2">
      <c r="A18" s="2"/>
      <c r="B18" s="23" t="s">
        <v>100</v>
      </c>
      <c r="C18" s="16" t="s">
        <v>27</v>
      </c>
      <c r="D18" s="24"/>
      <c r="E18" s="18"/>
      <c r="F18" s="18"/>
      <c r="G18" s="18"/>
      <c r="H18" s="18"/>
      <c r="I18" s="18"/>
      <c r="J18" s="19"/>
    </row>
    <row r="19" spans="1:12" s="5" customFormat="1" ht="28.5" x14ac:dyDescent="0.2">
      <c r="A19" s="2"/>
      <c r="B19" s="23" t="s">
        <v>117</v>
      </c>
      <c r="C19" s="16" t="s">
        <v>27</v>
      </c>
      <c r="D19" s="24"/>
      <c r="E19" s="18"/>
      <c r="F19" s="67"/>
      <c r="G19" s="67"/>
      <c r="H19" s="67"/>
      <c r="I19" s="67"/>
      <c r="J19" s="57"/>
      <c r="L19" s="83"/>
    </row>
    <row r="20" spans="1:12" s="5" customFormat="1" ht="13.5" x14ac:dyDescent="0.2">
      <c r="A20" s="2"/>
      <c r="B20" s="23" t="s">
        <v>96</v>
      </c>
      <c r="C20" s="16" t="s">
        <v>27</v>
      </c>
      <c r="D20" s="24"/>
      <c r="E20" s="18"/>
      <c r="F20" s="67"/>
      <c r="G20" s="67"/>
      <c r="H20" s="67"/>
      <c r="I20" s="67"/>
      <c r="J20" s="57"/>
      <c r="L20" s="83"/>
    </row>
    <row r="21" spans="1:12" s="5" customFormat="1" ht="13.5" x14ac:dyDescent="0.2">
      <c r="A21" s="2"/>
      <c r="B21" s="23" t="s">
        <v>90</v>
      </c>
      <c r="C21" s="16" t="s">
        <v>27</v>
      </c>
      <c r="D21" s="24"/>
      <c r="E21" s="18"/>
      <c r="F21" s="67"/>
      <c r="G21" s="67"/>
      <c r="H21" s="67"/>
      <c r="I21" s="67"/>
      <c r="J21" s="57"/>
      <c r="L21" s="83"/>
    </row>
    <row r="22" spans="1:12" s="5" customFormat="1" ht="13.5" x14ac:dyDescent="0.2">
      <c r="A22" s="2"/>
      <c r="B22" s="23" t="s">
        <v>91</v>
      </c>
      <c r="C22" s="16" t="s">
        <v>27</v>
      </c>
      <c r="D22" s="24"/>
      <c r="E22" s="18"/>
      <c r="F22" s="67"/>
      <c r="G22" s="67"/>
      <c r="H22" s="67"/>
      <c r="I22" s="67"/>
      <c r="J22" s="57"/>
      <c r="L22" s="83"/>
    </row>
    <row r="23" spans="1:12" s="5" customFormat="1" ht="15.75" x14ac:dyDescent="0.2">
      <c r="A23" s="2"/>
      <c r="B23" s="23" t="s">
        <v>116</v>
      </c>
      <c r="C23" s="16">
        <v>2</v>
      </c>
      <c r="D23" s="24">
        <v>1</v>
      </c>
      <c r="E23" s="18">
        <f t="shared" si="6"/>
        <v>2</v>
      </c>
      <c r="F23" s="18">
        <v>0</v>
      </c>
      <c r="G23" s="18">
        <f t="shared" ref="G23" si="10">E23*F23</f>
        <v>0</v>
      </c>
      <c r="H23" s="18">
        <f t="shared" ref="H23" si="11">G23*0.05</f>
        <v>0</v>
      </c>
      <c r="I23" s="18">
        <f t="shared" ref="I23" si="12">G23*0.1</f>
        <v>0</v>
      </c>
      <c r="J23" s="19">
        <f t="shared" ref="J23" si="13">G23*$M$2+H23*$M$3+I23*$M$4</f>
        <v>0</v>
      </c>
      <c r="L23" s="101"/>
    </row>
    <row r="24" spans="1:12" s="5" customFormat="1" ht="15.75" x14ac:dyDescent="0.2">
      <c r="A24" s="2"/>
      <c r="B24" s="23" t="s">
        <v>150</v>
      </c>
      <c r="C24" s="16">
        <v>26</v>
      </c>
      <c r="D24" s="24">
        <v>1</v>
      </c>
      <c r="E24" s="18">
        <f t="shared" si="6"/>
        <v>26</v>
      </c>
      <c r="F24" s="18">
        <v>2</v>
      </c>
      <c r="G24" s="18">
        <f>E24*F24</f>
        <v>52</v>
      </c>
      <c r="H24" s="64">
        <f>G24*0.05</f>
        <v>2.6</v>
      </c>
      <c r="I24" s="64">
        <f>G24*0.1</f>
        <v>5.2</v>
      </c>
      <c r="J24" s="104">
        <f>G24*$M$2+H24*$M$3+I24*$M$4</f>
        <v>6548.2820000000002</v>
      </c>
    </row>
    <row r="25" spans="1:12" s="5" customFormat="1" ht="15.75" x14ac:dyDescent="0.2">
      <c r="A25" s="2"/>
      <c r="B25" s="23" t="s">
        <v>134</v>
      </c>
      <c r="C25" s="16" t="s">
        <v>27</v>
      </c>
      <c r="D25" s="24"/>
      <c r="E25" s="18"/>
      <c r="F25" s="18"/>
      <c r="G25" s="18"/>
      <c r="H25" s="64"/>
      <c r="I25" s="64"/>
      <c r="J25" s="57"/>
    </row>
    <row r="26" spans="1:12" s="5" customFormat="1" ht="13.5" x14ac:dyDescent="0.2">
      <c r="A26" s="2"/>
      <c r="B26" s="23" t="s">
        <v>92</v>
      </c>
      <c r="C26" s="16" t="s">
        <v>27</v>
      </c>
      <c r="D26" s="24"/>
      <c r="E26" s="18"/>
      <c r="F26" s="67"/>
      <c r="G26" s="67"/>
      <c r="H26" s="67"/>
      <c r="I26" s="67"/>
      <c r="J26" s="57"/>
      <c r="L26" s="83"/>
    </row>
    <row r="27" spans="1:12" s="5" customFormat="1" ht="13.5" x14ac:dyDescent="0.2">
      <c r="A27" s="2"/>
      <c r="B27" s="23" t="s">
        <v>93</v>
      </c>
      <c r="C27" s="16" t="s">
        <v>27</v>
      </c>
      <c r="D27" s="24"/>
      <c r="E27" s="18"/>
      <c r="F27" s="67"/>
      <c r="G27" s="67"/>
      <c r="H27" s="67"/>
      <c r="I27" s="67"/>
      <c r="J27" s="57"/>
      <c r="L27" s="83"/>
    </row>
    <row r="28" spans="1:12" s="5" customFormat="1" ht="41.25" x14ac:dyDescent="0.2">
      <c r="A28" s="2"/>
      <c r="B28" s="23" t="s">
        <v>115</v>
      </c>
      <c r="C28" s="16">
        <v>26</v>
      </c>
      <c r="D28" s="24">
        <v>1</v>
      </c>
      <c r="E28" s="18">
        <f t="shared" si="6"/>
        <v>26</v>
      </c>
      <c r="F28" s="18">
        <v>2</v>
      </c>
      <c r="G28" s="18">
        <f>E28*F28</f>
        <v>52</v>
      </c>
      <c r="H28" s="64">
        <f>G28*0.05</f>
        <v>2.6</v>
      </c>
      <c r="I28" s="64">
        <f>G28*0.1</f>
        <v>5.2</v>
      </c>
      <c r="J28" s="104">
        <f>G28*$M$2+H28*$M$3+I28*$M$4</f>
        <v>6548.2820000000002</v>
      </c>
    </row>
    <row r="29" spans="1:12" s="5" customFormat="1" x14ac:dyDescent="0.2">
      <c r="A29" s="2"/>
      <c r="B29" s="23" t="s">
        <v>70</v>
      </c>
      <c r="C29" s="16">
        <v>2</v>
      </c>
      <c r="D29" s="24">
        <v>2</v>
      </c>
      <c r="E29" s="18">
        <f>C29*D29</f>
        <v>4</v>
      </c>
      <c r="F29" s="18">
        <f>M7</f>
        <v>19</v>
      </c>
      <c r="G29" s="18">
        <f>E29*F29</f>
        <v>76</v>
      </c>
      <c r="H29" s="64">
        <f>G29*0.05</f>
        <v>3.8000000000000003</v>
      </c>
      <c r="I29" s="64">
        <f>G29*0.1</f>
        <v>7.6000000000000005</v>
      </c>
      <c r="J29" s="104">
        <f>G29*$M$2+H29*$M$3+I29*$M$4</f>
        <v>9570.5660000000007</v>
      </c>
    </row>
    <row r="30" spans="1:12" s="5" customFormat="1" ht="28.5" x14ac:dyDescent="0.2">
      <c r="A30" s="2"/>
      <c r="B30" s="23" t="s">
        <v>132</v>
      </c>
      <c r="C30" s="16">
        <v>25</v>
      </c>
      <c r="D30" s="24">
        <v>1</v>
      </c>
      <c r="E30" s="18">
        <f>C30*D30</f>
        <v>25</v>
      </c>
      <c r="F30" s="64">
        <v>1.6</v>
      </c>
      <c r="G30" s="18">
        <f>E30*F30</f>
        <v>40</v>
      </c>
      <c r="H30" s="18">
        <f>G30*0.05</f>
        <v>2</v>
      </c>
      <c r="I30" s="18">
        <f>G30*0.1</f>
        <v>4</v>
      </c>
      <c r="J30" s="104">
        <f>G30*$M$2+H30*$M$3+I30*$M$4</f>
        <v>5037.1399999999994</v>
      </c>
    </row>
    <row r="31" spans="1:12" s="5" customFormat="1" ht="13.5" x14ac:dyDescent="0.2">
      <c r="A31" s="2"/>
      <c r="B31" s="23" t="s">
        <v>94</v>
      </c>
      <c r="C31" s="16" t="s">
        <v>27</v>
      </c>
      <c r="D31" s="24"/>
      <c r="E31" s="18"/>
      <c r="F31" s="67"/>
      <c r="G31" s="67"/>
      <c r="H31" s="67"/>
      <c r="I31" s="67"/>
      <c r="J31" s="57"/>
      <c r="L31" s="83"/>
    </row>
    <row r="32" spans="1:12" s="2" customFormat="1" ht="13.5" x14ac:dyDescent="0.25">
      <c r="B32" s="59" t="s">
        <v>6</v>
      </c>
      <c r="C32" s="60"/>
      <c r="D32" s="60"/>
      <c r="E32" s="61"/>
      <c r="F32" s="61"/>
      <c r="G32" s="125">
        <f>ROUND(SUM(G9:I31), 0)</f>
        <v>428</v>
      </c>
      <c r="H32" s="126"/>
      <c r="I32" s="127"/>
      <c r="J32" s="62">
        <f>SUM(J9:J31)</f>
        <v>46845.402000000002</v>
      </c>
      <c r="K32" s="5"/>
    </row>
    <row r="33" spans="1:14" s="5" customFormat="1" x14ac:dyDescent="0.2">
      <c r="A33" s="2"/>
      <c r="B33" s="56" t="s">
        <v>66</v>
      </c>
      <c r="C33" s="16"/>
      <c r="D33" s="16"/>
      <c r="E33" s="16"/>
      <c r="F33" s="16"/>
      <c r="G33" s="16"/>
      <c r="H33" s="16"/>
      <c r="I33" s="16"/>
      <c r="J33" s="57"/>
      <c r="K33" s="2"/>
    </row>
    <row r="34" spans="1:14" s="2" customFormat="1" x14ac:dyDescent="0.2">
      <c r="B34" s="58" t="s">
        <v>156</v>
      </c>
      <c r="C34" s="16" t="s">
        <v>166</v>
      </c>
      <c r="D34" s="24"/>
      <c r="E34" s="18"/>
      <c r="F34" s="18"/>
      <c r="G34" s="18"/>
      <c r="H34" s="64"/>
      <c r="I34" s="64"/>
      <c r="J34" s="104"/>
      <c r="L34" s="108"/>
    </row>
    <row r="35" spans="1:14" s="2" customFormat="1" x14ac:dyDescent="0.2">
      <c r="B35" s="58" t="s">
        <v>71</v>
      </c>
      <c r="C35" s="16" t="s">
        <v>68</v>
      </c>
      <c r="D35" s="16"/>
      <c r="E35" s="18"/>
      <c r="F35" s="18"/>
      <c r="G35" s="18"/>
      <c r="H35" s="18"/>
      <c r="I35" s="18"/>
      <c r="J35" s="19"/>
    </row>
    <row r="36" spans="1:14" s="2" customFormat="1" x14ac:dyDescent="0.2">
      <c r="B36" s="58" t="s">
        <v>49</v>
      </c>
      <c r="C36" s="16" t="s">
        <v>74</v>
      </c>
      <c r="D36" s="16"/>
      <c r="E36" s="18"/>
      <c r="F36" s="18"/>
      <c r="G36" s="18"/>
      <c r="H36" s="18"/>
      <c r="I36" s="18"/>
      <c r="J36" s="19"/>
    </row>
    <row r="37" spans="1:14" s="2" customFormat="1" x14ac:dyDescent="0.2">
      <c r="B37" s="58" t="s">
        <v>56</v>
      </c>
      <c r="C37" s="16" t="s">
        <v>68</v>
      </c>
      <c r="D37" s="16"/>
      <c r="E37" s="18"/>
      <c r="F37" s="18"/>
      <c r="G37" s="18"/>
      <c r="H37" s="18"/>
      <c r="I37" s="18"/>
      <c r="J37" s="19"/>
      <c r="N37" s="5"/>
    </row>
    <row r="38" spans="1:14" s="5" customFormat="1" x14ac:dyDescent="0.2">
      <c r="A38" s="2"/>
      <c r="B38" s="58" t="s">
        <v>73</v>
      </c>
      <c r="C38" s="16"/>
      <c r="D38" s="16"/>
      <c r="E38" s="18"/>
      <c r="F38" s="18"/>
      <c r="G38" s="18"/>
      <c r="H38" s="18"/>
      <c r="I38" s="18"/>
      <c r="J38" s="19"/>
      <c r="K38" s="2"/>
      <c r="N38" s="2"/>
    </row>
    <row r="39" spans="1:14" s="2" customFormat="1" x14ac:dyDescent="0.2">
      <c r="B39" s="81" t="s">
        <v>75</v>
      </c>
      <c r="C39" s="16"/>
      <c r="D39" s="24"/>
      <c r="E39" s="18"/>
      <c r="F39" s="18"/>
      <c r="G39" s="18"/>
      <c r="H39" s="64"/>
      <c r="I39" s="64"/>
      <c r="J39" s="57"/>
      <c r="K39" s="5"/>
    </row>
    <row r="40" spans="1:14" s="2" customFormat="1" ht="15.75" x14ac:dyDescent="0.2">
      <c r="B40" s="82" t="s">
        <v>131</v>
      </c>
      <c r="C40" s="16">
        <v>8.25</v>
      </c>
      <c r="D40" s="24">
        <v>365</v>
      </c>
      <c r="E40" s="67">
        <f>C40*D40</f>
        <v>3011.25</v>
      </c>
      <c r="F40" s="18">
        <f>M7</f>
        <v>19</v>
      </c>
      <c r="G40" s="67">
        <f t="shared" ref="G40:G43" si="14">E40*F40</f>
        <v>57213.75</v>
      </c>
      <c r="H40" s="67">
        <f t="shared" ref="H40:H43" si="15">G40*0.05</f>
        <v>2860.6875</v>
      </c>
      <c r="I40" s="67">
        <f t="shared" ref="I40:I43" si="16">G40*0.1</f>
        <v>5721.375</v>
      </c>
      <c r="J40" s="104">
        <f t="shared" ref="J40:J43" si="17">G40*$M$2+H40*$M$3+I40*$M$4</f>
        <v>7204841.7168749999</v>
      </c>
    </row>
    <row r="41" spans="1:14" s="2" customFormat="1" ht="15.75" x14ac:dyDescent="0.2">
      <c r="B41" s="82" t="s">
        <v>129</v>
      </c>
      <c r="C41" s="16">
        <v>24</v>
      </c>
      <c r="D41" s="24">
        <v>1</v>
      </c>
      <c r="E41" s="18">
        <f t="shared" ref="E41:E54" si="18">C41*D41</f>
        <v>24</v>
      </c>
      <c r="F41" s="18">
        <f>M7</f>
        <v>19</v>
      </c>
      <c r="G41" s="18">
        <f t="shared" si="14"/>
        <v>456</v>
      </c>
      <c r="H41" s="64">
        <f t="shared" si="15"/>
        <v>22.8</v>
      </c>
      <c r="I41" s="64">
        <f t="shared" si="16"/>
        <v>45.6</v>
      </c>
      <c r="J41" s="104">
        <f t="shared" si="17"/>
        <v>57423.396000000008</v>
      </c>
    </row>
    <row r="42" spans="1:14" s="2" customFormat="1" x14ac:dyDescent="0.2">
      <c r="B42" s="82" t="s">
        <v>57</v>
      </c>
      <c r="C42" s="16">
        <v>40</v>
      </c>
      <c r="D42" s="24">
        <v>1</v>
      </c>
      <c r="E42" s="18">
        <f t="shared" si="18"/>
        <v>40</v>
      </c>
      <c r="F42" s="18">
        <f>M7</f>
        <v>19</v>
      </c>
      <c r="G42" s="18">
        <f t="shared" si="14"/>
        <v>760</v>
      </c>
      <c r="H42" s="18">
        <f t="shared" si="15"/>
        <v>38</v>
      </c>
      <c r="I42" s="18">
        <f t="shared" si="16"/>
        <v>76</v>
      </c>
      <c r="J42" s="104">
        <f t="shared" si="17"/>
        <v>95705.66</v>
      </c>
    </row>
    <row r="43" spans="1:14" s="2" customFormat="1" ht="25.5" x14ac:dyDescent="0.2">
      <c r="B43" s="82" t="s">
        <v>58</v>
      </c>
      <c r="C43" s="16">
        <v>40</v>
      </c>
      <c r="D43" s="24">
        <v>1</v>
      </c>
      <c r="E43" s="18">
        <f t="shared" si="18"/>
        <v>40</v>
      </c>
      <c r="F43" s="18">
        <f>M7</f>
        <v>19</v>
      </c>
      <c r="G43" s="18">
        <f t="shared" si="14"/>
        <v>760</v>
      </c>
      <c r="H43" s="18">
        <f t="shared" si="15"/>
        <v>38</v>
      </c>
      <c r="I43" s="18">
        <f t="shared" si="16"/>
        <v>76</v>
      </c>
      <c r="J43" s="104">
        <f t="shared" si="17"/>
        <v>95705.66</v>
      </c>
    </row>
    <row r="44" spans="1:14" s="2" customFormat="1" x14ac:dyDescent="0.2">
      <c r="B44" s="81" t="s">
        <v>76</v>
      </c>
      <c r="C44" s="16"/>
      <c r="D44" s="24"/>
      <c r="E44" s="18"/>
      <c r="F44" s="18"/>
      <c r="G44" s="18"/>
      <c r="H44" s="64"/>
      <c r="I44" s="64"/>
      <c r="J44" s="57"/>
    </row>
    <row r="45" spans="1:14" s="2" customFormat="1" ht="15.75" x14ac:dyDescent="0.2">
      <c r="B45" s="82" t="s">
        <v>128</v>
      </c>
      <c r="C45" s="16">
        <v>0.5</v>
      </c>
      <c r="D45" s="24">
        <v>365</v>
      </c>
      <c r="E45" s="64">
        <f>C45*D45</f>
        <v>182.5</v>
      </c>
      <c r="F45" s="18">
        <v>3</v>
      </c>
      <c r="G45" s="64">
        <f t="shared" ref="G45:G47" si="19">E45*F45</f>
        <v>547.5</v>
      </c>
      <c r="H45" s="67">
        <f t="shared" ref="H45:H47" si="20">G45*0.05</f>
        <v>27.375</v>
      </c>
      <c r="I45" s="67">
        <f t="shared" ref="I45:I47" si="21">G45*0.1</f>
        <v>54.75</v>
      </c>
      <c r="J45" s="104">
        <f t="shared" ref="J45:J47" si="22">G45*$M$2+H45*$M$3+I45*$M$4</f>
        <v>68945.853750000009</v>
      </c>
    </row>
    <row r="46" spans="1:14" s="2" customFormat="1" ht="15.75" x14ac:dyDescent="0.2">
      <c r="B46" s="82" t="s">
        <v>125</v>
      </c>
      <c r="C46" s="16">
        <v>1</v>
      </c>
      <c r="D46" s="24">
        <v>365</v>
      </c>
      <c r="E46" s="18">
        <f t="shared" si="18"/>
        <v>365</v>
      </c>
      <c r="F46" s="18">
        <v>2</v>
      </c>
      <c r="G46" s="18">
        <f t="shared" si="19"/>
        <v>730</v>
      </c>
      <c r="H46" s="64">
        <f t="shared" si="20"/>
        <v>36.5</v>
      </c>
      <c r="I46" s="18">
        <f t="shared" si="21"/>
        <v>73</v>
      </c>
      <c r="J46" s="104">
        <f t="shared" si="22"/>
        <v>91927.805000000008</v>
      </c>
    </row>
    <row r="47" spans="1:14" s="2" customFormat="1" ht="28.5" x14ac:dyDescent="0.2">
      <c r="B47" s="82" t="s">
        <v>123</v>
      </c>
      <c r="C47" s="16">
        <v>0.5</v>
      </c>
      <c r="D47" s="24">
        <v>365</v>
      </c>
      <c r="E47" s="64">
        <f>C47*D47</f>
        <v>182.5</v>
      </c>
      <c r="F47" s="18">
        <v>3</v>
      </c>
      <c r="G47" s="64">
        <f t="shared" si="19"/>
        <v>547.5</v>
      </c>
      <c r="H47" s="67">
        <f t="shared" si="20"/>
        <v>27.375</v>
      </c>
      <c r="I47" s="67">
        <f t="shared" si="21"/>
        <v>54.75</v>
      </c>
      <c r="J47" s="104">
        <f t="shared" si="22"/>
        <v>68945.853750000009</v>
      </c>
    </row>
    <row r="48" spans="1:14" s="2" customFormat="1" x14ac:dyDescent="0.2">
      <c r="B48" s="81" t="s">
        <v>77</v>
      </c>
      <c r="C48" s="16"/>
      <c r="D48" s="24"/>
      <c r="E48" s="18"/>
      <c r="F48" s="18"/>
      <c r="G48" s="18"/>
      <c r="H48" s="64"/>
      <c r="I48" s="64"/>
      <c r="J48" s="57"/>
    </row>
    <row r="49" spans="1:14" s="2" customFormat="1" x14ac:dyDescent="0.2">
      <c r="B49" s="82" t="s">
        <v>78</v>
      </c>
      <c r="C49" s="16">
        <v>0.5</v>
      </c>
      <c r="D49" s="24">
        <v>365</v>
      </c>
      <c r="E49" s="67">
        <f t="shared" ref="E49:E50" si="23">C49*D49</f>
        <v>182.5</v>
      </c>
      <c r="F49" s="18">
        <v>16</v>
      </c>
      <c r="G49" s="18">
        <f t="shared" ref="G49:G50" si="24">E49*F49</f>
        <v>2920</v>
      </c>
      <c r="H49" s="18">
        <f t="shared" ref="H49:H50" si="25">G49*0.05</f>
        <v>146</v>
      </c>
      <c r="I49" s="18">
        <f t="shared" ref="I49:I50" si="26">G49*0.1</f>
        <v>292</v>
      </c>
      <c r="J49" s="104">
        <f t="shared" ref="J49:J50" si="27">G49*$M$2+H49*$M$3+I49*$M$4</f>
        <v>367711.22000000003</v>
      </c>
      <c r="L49" s="47"/>
    </row>
    <row r="50" spans="1:14" s="2" customFormat="1" ht="15.75" x14ac:dyDescent="0.2">
      <c r="B50" s="82" t="s">
        <v>121</v>
      </c>
      <c r="C50" s="16">
        <v>0.5</v>
      </c>
      <c r="D50" s="24">
        <v>365</v>
      </c>
      <c r="E50" s="67">
        <f t="shared" si="23"/>
        <v>182.5</v>
      </c>
      <c r="F50" s="18">
        <v>16</v>
      </c>
      <c r="G50" s="18">
        <f t="shared" si="24"/>
        <v>2920</v>
      </c>
      <c r="H50" s="18">
        <f t="shared" si="25"/>
        <v>146</v>
      </c>
      <c r="I50" s="18">
        <f t="shared" si="26"/>
        <v>292</v>
      </c>
      <c r="J50" s="104">
        <f t="shared" si="27"/>
        <v>367711.22000000003</v>
      </c>
      <c r="L50" s="47"/>
    </row>
    <row r="51" spans="1:14" s="2" customFormat="1" ht="41.25" x14ac:dyDescent="0.2">
      <c r="B51" s="82" t="s">
        <v>120</v>
      </c>
      <c r="C51" s="16" t="s">
        <v>27</v>
      </c>
      <c r="D51" s="24"/>
      <c r="E51" s="18"/>
      <c r="F51" s="18"/>
      <c r="G51" s="18"/>
      <c r="H51" s="64"/>
      <c r="I51" s="64"/>
      <c r="J51" s="57"/>
      <c r="N51" s="5"/>
    </row>
    <row r="52" spans="1:14" s="5" customFormat="1" x14ac:dyDescent="0.2">
      <c r="A52" s="2"/>
      <c r="B52" s="58" t="s">
        <v>72</v>
      </c>
      <c r="C52" s="16">
        <v>1.5</v>
      </c>
      <c r="D52" s="16">
        <v>52</v>
      </c>
      <c r="E52" s="18">
        <f>C52*D52</f>
        <v>78</v>
      </c>
      <c r="F52" s="18">
        <f>M7</f>
        <v>19</v>
      </c>
      <c r="G52" s="18">
        <f t="shared" ref="G52:G54" si="28">E52*F52</f>
        <v>1482</v>
      </c>
      <c r="H52" s="64">
        <f t="shared" ref="H52:H54" si="29">G52*0.05</f>
        <v>74.100000000000009</v>
      </c>
      <c r="I52" s="64">
        <f t="shared" ref="I52:I54" si="30">G52*0.1</f>
        <v>148.20000000000002</v>
      </c>
      <c r="J52" s="104">
        <f t="shared" ref="J52:J54" si="31">G52*$M$2+H52*$M$3+I52*$M$4</f>
        <v>186626.03700000001</v>
      </c>
      <c r="K52" s="2"/>
    </row>
    <row r="53" spans="1:14" s="5" customFormat="1" x14ac:dyDescent="0.2">
      <c r="A53" s="2"/>
      <c r="B53" s="58" t="s">
        <v>59</v>
      </c>
      <c r="C53" s="16">
        <v>1</v>
      </c>
      <c r="D53" s="16">
        <v>2</v>
      </c>
      <c r="E53" s="18">
        <f t="shared" ref="E53" si="32">C53*D53</f>
        <v>2</v>
      </c>
      <c r="F53" s="18">
        <f>M7</f>
        <v>19</v>
      </c>
      <c r="G53" s="18">
        <f t="shared" si="28"/>
        <v>38</v>
      </c>
      <c r="H53" s="64">
        <f t="shared" si="29"/>
        <v>1.9000000000000001</v>
      </c>
      <c r="I53" s="64">
        <f t="shared" si="30"/>
        <v>3.8000000000000003</v>
      </c>
      <c r="J53" s="104">
        <f t="shared" si="31"/>
        <v>4785.2830000000004</v>
      </c>
      <c r="K53" s="2"/>
    </row>
    <row r="54" spans="1:14" s="5" customFormat="1" x14ac:dyDescent="0.2">
      <c r="A54" s="2"/>
      <c r="B54" s="58" t="s">
        <v>60</v>
      </c>
      <c r="C54" s="16">
        <v>32</v>
      </c>
      <c r="D54" s="16">
        <v>1</v>
      </c>
      <c r="E54" s="18">
        <f t="shared" si="18"/>
        <v>32</v>
      </c>
      <c r="F54" s="18">
        <f>M7</f>
        <v>19</v>
      </c>
      <c r="G54" s="18">
        <f t="shared" si="28"/>
        <v>608</v>
      </c>
      <c r="H54" s="64">
        <f t="shared" si="29"/>
        <v>30.400000000000002</v>
      </c>
      <c r="I54" s="64">
        <f t="shared" si="30"/>
        <v>60.800000000000004</v>
      </c>
      <c r="J54" s="104">
        <f t="shared" si="31"/>
        <v>76564.528000000006</v>
      </c>
      <c r="K54" s="2"/>
    </row>
    <row r="55" spans="1:14" s="5" customFormat="1" x14ac:dyDescent="0.2">
      <c r="A55" s="2"/>
      <c r="B55" s="58" t="s">
        <v>61</v>
      </c>
      <c r="C55" s="16" t="s">
        <v>27</v>
      </c>
      <c r="D55" s="16"/>
      <c r="E55" s="18"/>
      <c r="F55" s="18"/>
      <c r="G55" s="18"/>
      <c r="H55" s="18"/>
      <c r="I55" s="18"/>
      <c r="J55" s="19"/>
    </row>
    <row r="56" spans="1:14" s="5" customFormat="1" ht="13.5" x14ac:dyDescent="0.25">
      <c r="A56" s="2"/>
      <c r="B56" s="59" t="s">
        <v>55</v>
      </c>
      <c r="C56" s="60"/>
      <c r="D56" s="60"/>
      <c r="E56" s="61"/>
      <c r="F56" s="61"/>
      <c r="G56" s="125">
        <f>ROUND(SUM(G34:I55), 0)</f>
        <v>79330</v>
      </c>
      <c r="H56" s="126"/>
      <c r="I56" s="127"/>
      <c r="J56" s="106">
        <f>SUM(J34:J55)</f>
        <v>8686894.2333749998</v>
      </c>
    </row>
    <row r="57" spans="1:14" s="5" customFormat="1" ht="15.75" x14ac:dyDescent="0.2">
      <c r="A57" s="2"/>
      <c r="B57" s="43" t="s">
        <v>159</v>
      </c>
      <c r="C57" s="60"/>
      <c r="D57" s="44"/>
      <c r="E57" s="43"/>
      <c r="F57" s="44"/>
      <c r="G57" s="128">
        <f>ROUND(G32+G56, -2)</f>
        <v>79800</v>
      </c>
      <c r="H57" s="128"/>
      <c r="I57" s="128"/>
      <c r="J57" s="105">
        <f>ROUND(J32+J56,-4)</f>
        <v>8730000</v>
      </c>
      <c r="L57" s="2"/>
    </row>
    <row r="58" spans="1:14" s="5" customFormat="1" ht="15.75" x14ac:dyDescent="0.2">
      <c r="A58" s="2"/>
      <c r="B58" s="43" t="s">
        <v>160</v>
      </c>
      <c r="C58" s="60"/>
      <c r="D58" s="44"/>
      <c r="E58" s="43"/>
      <c r="F58" s="44"/>
      <c r="G58" s="55"/>
      <c r="H58" s="55"/>
      <c r="I58" s="55"/>
      <c r="J58" s="45">
        <v>0</v>
      </c>
      <c r="K58" s="42"/>
      <c r="L58" s="2"/>
      <c r="N58" s="2"/>
    </row>
    <row r="59" spans="1:14" s="2" customFormat="1" ht="15.75" x14ac:dyDescent="0.2">
      <c r="B59" s="43" t="s">
        <v>161</v>
      </c>
      <c r="C59" s="60"/>
      <c r="D59" s="44"/>
      <c r="E59" s="43"/>
      <c r="F59" s="44"/>
      <c r="G59" s="55"/>
      <c r="H59" s="55"/>
      <c r="I59" s="55"/>
      <c r="J59" s="105">
        <f>J57+J58</f>
        <v>8730000</v>
      </c>
      <c r="K59" s="42"/>
      <c r="N59" s="5"/>
    </row>
    <row r="60" spans="1:14" s="5" customFormat="1" x14ac:dyDescent="0.2">
      <c r="A60" s="2"/>
      <c r="B60" s="92"/>
      <c r="C60" s="46"/>
      <c r="D60" s="40"/>
      <c r="E60" s="40"/>
      <c r="F60" s="41"/>
      <c r="G60" s="47"/>
      <c r="H60" s="2"/>
      <c r="I60" s="2"/>
      <c r="J60" s="2"/>
      <c r="K60" s="42"/>
    </row>
    <row r="61" spans="1:14" s="5" customFormat="1" x14ac:dyDescent="0.2">
      <c r="A61" s="2"/>
      <c r="B61" s="39"/>
      <c r="C61" s="46"/>
      <c r="D61" s="40"/>
      <c r="E61" s="40"/>
      <c r="F61" s="41"/>
      <c r="G61" s="47"/>
      <c r="H61" s="2"/>
      <c r="I61" s="2"/>
      <c r="J61" s="2"/>
      <c r="K61" s="42"/>
    </row>
    <row r="62" spans="1:14" s="5" customFormat="1" ht="12.75" customHeight="1" x14ac:dyDescent="0.2">
      <c r="A62" s="2"/>
      <c r="B62" s="79" t="s">
        <v>54</v>
      </c>
    </row>
    <row r="63" spans="1:14" s="5" customFormat="1" ht="40.5" customHeight="1" x14ac:dyDescent="0.2">
      <c r="A63" s="2"/>
      <c r="B63" s="120" t="s">
        <v>167</v>
      </c>
      <c r="C63" s="120"/>
      <c r="D63" s="120"/>
      <c r="E63" s="120"/>
      <c r="F63" s="120"/>
      <c r="G63" s="120"/>
      <c r="H63" s="120"/>
      <c r="I63" s="120"/>
      <c r="J63" s="120"/>
      <c r="L63" s="2"/>
    </row>
    <row r="64" spans="1:14" s="5" customFormat="1" ht="39" customHeight="1" x14ac:dyDescent="0.2">
      <c r="A64" s="2"/>
      <c r="B64" s="121" t="s">
        <v>158</v>
      </c>
      <c r="C64" s="121"/>
      <c r="D64" s="121"/>
      <c r="E64" s="121"/>
      <c r="F64" s="121"/>
      <c r="G64" s="121"/>
      <c r="H64" s="121"/>
      <c r="I64" s="121"/>
      <c r="J64" s="121"/>
      <c r="L64" s="2"/>
    </row>
    <row r="65" spans="1:14" s="5" customFormat="1" x14ac:dyDescent="0.2">
      <c r="A65" s="2"/>
      <c r="B65" s="120" t="s">
        <v>110</v>
      </c>
      <c r="C65" s="120"/>
      <c r="D65" s="120"/>
      <c r="E65" s="120"/>
      <c r="F65" s="120"/>
      <c r="G65" s="120"/>
      <c r="H65" s="120"/>
      <c r="I65" s="120"/>
      <c r="J65" s="120"/>
    </row>
    <row r="66" spans="1:14" s="5" customFormat="1" x14ac:dyDescent="0.2">
      <c r="A66" s="2"/>
      <c r="B66" s="120" t="s">
        <v>168</v>
      </c>
      <c r="C66" s="122"/>
      <c r="D66" s="122"/>
      <c r="E66" s="122"/>
      <c r="F66" s="122"/>
      <c r="G66" s="122"/>
      <c r="H66" s="122"/>
      <c r="I66" s="122"/>
      <c r="J66" s="122"/>
      <c r="L66" s="2"/>
    </row>
    <row r="67" spans="1:14" s="5" customFormat="1" x14ac:dyDescent="0.2">
      <c r="A67" s="2"/>
      <c r="B67" s="120" t="s">
        <v>113</v>
      </c>
      <c r="C67" s="120"/>
      <c r="D67" s="120"/>
      <c r="E67" s="120"/>
      <c r="F67" s="120"/>
      <c r="G67" s="120"/>
      <c r="H67" s="120"/>
      <c r="I67" s="120"/>
      <c r="J67" s="120"/>
    </row>
    <row r="68" spans="1:14" s="5" customFormat="1" x14ac:dyDescent="0.2">
      <c r="A68" s="2"/>
      <c r="B68" s="120" t="s">
        <v>118</v>
      </c>
      <c r="C68" s="120"/>
      <c r="D68" s="120"/>
      <c r="E68" s="120"/>
      <c r="F68" s="120"/>
      <c r="G68" s="120"/>
      <c r="H68" s="120"/>
      <c r="I68" s="120"/>
      <c r="J68" s="120"/>
    </row>
    <row r="69" spans="1:14" s="5" customFormat="1" x14ac:dyDescent="0.2">
      <c r="A69" s="2"/>
      <c r="B69" s="120" t="s">
        <v>165</v>
      </c>
      <c r="C69" s="120"/>
      <c r="D69" s="120"/>
      <c r="E69" s="120"/>
      <c r="F69" s="120"/>
      <c r="G69" s="120"/>
      <c r="H69" s="120"/>
      <c r="I69" s="120"/>
      <c r="J69" s="120"/>
    </row>
    <row r="70" spans="1:14" s="5" customFormat="1" x14ac:dyDescent="0.2">
      <c r="A70" s="2"/>
      <c r="B70" s="120" t="s">
        <v>114</v>
      </c>
      <c r="C70" s="120"/>
      <c r="D70" s="120"/>
      <c r="E70" s="120"/>
      <c r="F70" s="120"/>
      <c r="G70" s="120"/>
      <c r="H70" s="120"/>
      <c r="I70" s="120"/>
      <c r="J70" s="120"/>
    </row>
    <row r="71" spans="1:14" s="5" customFormat="1" x14ac:dyDescent="0.2">
      <c r="A71" s="2"/>
      <c r="B71" s="120" t="s">
        <v>141</v>
      </c>
      <c r="C71" s="120"/>
      <c r="D71" s="120"/>
      <c r="E71" s="120"/>
      <c r="F71" s="120"/>
      <c r="G71" s="120"/>
      <c r="H71" s="120"/>
      <c r="I71" s="120"/>
      <c r="J71" s="120"/>
    </row>
    <row r="72" spans="1:14" s="5" customFormat="1" ht="26.25" customHeight="1" x14ac:dyDescent="0.2">
      <c r="A72" s="2"/>
      <c r="B72" s="120" t="s">
        <v>133</v>
      </c>
      <c r="C72" s="120"/>
      <c r="D72" s="120"/>
      <c r="E72" s="120"/>
      <c r="F72" s="120"/>
      <c r="G72" s="120"/>
      <c r="H72" s="120"/>
      <c r="I72" s="120"/>
      <c r="J72" s="120"/>
    </row>
    <row r="73" spans="1:14" s="5" customFormat="1" ht="39" customHeight="1" x14ac:dyDescent="0.2">
      <c r="A73" s="2"/>
      <c r="B73" s="120" t="s">
        <v>153</v>
      </c>
      <c r="C73" s="120"/>
      <c r="D73" s="120"/>
      <c r="E73" s="120"/>
      <c r="F73" s="120"/>
      <c r="G73" s="120"/>
      <c r="H73" s="120"/>
      <c r="I73" s="120"/>
      <c r="J73" s="120"/>
    </row>
    <row r="74" spans="1:14" s="5" customFormat="1" ht="25.5" customHeight="1" x14ac:dyDescent="0.2">
      <c r="A74" s="2"/>
      <c r="B74" s="120" t="s">
        <v>130</v>
      </c>
      <c r="C74" s="120"/>
      <c r="D74" s="120"/>
      <c r="E74" s="120"/>
      <c r="F74" s="120"/>
      <c r="G74" s="120"/>
      <c r="H74" s="120"/>
      <c r="I74" s="120"/>
      <c r="J74" s="120"/>
    </row>
    <row r="75" spans="1:14" s="5" customFormat="1" ht="26.25" customHeight="1" x14ac:dyDescent="0.2">
      <c r="A75" s="2"/>
      <c r="B75" s="120" t="s">
        <v>127</v>
      </c>
      <c r="C75" s="120"/>
      <c r="D75" s="120"/>
      <c r="E75" s="120"/>
      <c r="F75" s="120"/>
      <c r="G75" s="120"/>
      <c r="H75" s="120"/>
      <c r="I75" s="120"/>
      <c r="J75" s="120"/>
    </row>
    <row r="76" spans="1:14" s="5" customFormat="1" ht="26.25" customHeight="1" x14ac:dyDescent="0.2">
      <c r="A76" s="2"/>
      <c r="B76" s="120" t="s">
        <v>126</v>
      </c>
      <c r="C76" s="120"/>
      <c r="D76" s="120"/>
      <c r="E76" s="120"/>
      <c r="F76" s="120"/>
      <c r="G76" s="120"/>
      <c r="H76" s="120"/>
      <c r="I76" s="120"/>
      <c r="J76" s="120"/>
    </row>
    <row r="77" spans="1:14" s="5" customFormat="1" ht="26.25" customHeight="1" x14ac:dyDescent="0.2">
      <c r="A77" s="2"/>
      <c r="B77" s="120" t="s">
        <v>124</v>
      </c>
      <c r="C77" s="120"/>
      <c r="D77" s="120"/>
      <c r="E77" s="120"/>
      <c r="F77" s="120"/>
      <c r="G77" s="120"/>
      <c r="H77" s="120"/>
      <c r="I77" s="120"/>
      <c r="J77" s="120"/>
    </row>
    <row r="78" spans="1:14" s="5" customFormat="1" x14ac:dyDescent="0.2">
      <c r="A78" s="2"/>
      <c r="B78" s="120" t="s">
        <v>122</v>
      </c>
      <c r="C78" s="120"/>
      <c r="D78" s="120"/>
      <c r="E78" s="120"/>
      <c r="F78" s="120"/>
      <c r="G78" s="120"/>
      <c r="H78" s="120"/>
      <c r="I78" s="120"/>
      <c r="J78" s="120"/>
    </row>
    <row r="79" spans="1:14" s="5" customFormat="1" x14ac:dyDescent="0.2">
      <c r="A79" s="2"/>
      <c r="B79" s="120" t="s">
        <v>119</v>
      </c>
      <c r="C79" s="120"/>
      <c r="D79" s="120"/>
      <c r="E79" s="120"/>
      <c r="F79" s="120"/>
      <c r="G79" s="120"/>
      <c r="H79" s="120"/>
      <c r="I79" s="120"/>
      <c r="J79" s="120"/>
      <c r="N79" s="1"/>
    </row>
    <row r="80" spans="1:14" x14ac:dyDescent="0.2">
      <c r="B80" s="76" t="s">
        <v>157</v>
      </c>
    </row>
  </sheetData>
  <mergeCells count="21">
    <mergeCell ref="B3:B4"/>
    <mergeCell ref="G32:I32"/>
    <mergeCell ref="G56:I56"/>
    <mergeCell ref="G57:I57"/>
    <mergeCell ref="B76:J76"/>
    <mergeCell ref="B68:J68"/>
    <mergeCell ref="B71:J71"/>
    <mergeCell ref="B77:J77"/>
    <mergeCell ref="B78:J78"/>
    <mergeCell ref="B79:J79"/>
    <mergeCell ref="B63:J63"/>
    <mergeCell ref="B72:J72"/>
    <mergeCell ref="B73:J73"/>
    <mergeCell ref="B65:J65"/>
    <mergeCell ref="B74:J74"/>
    <mergeCell ref="B75:J75"/>
    <mergeCell ref="B64:J64"/>
    <mergeCell ref="B67:J67"/>
    <mergeCell ref="B66:J66"/>
    <mergeCell ref="B70:J70"/>
    <mergeCell ref="B69:J6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topLeftCell="B1" zoomScale="90" zoomScaleNormal="90" workbookViewId="0">
      <selection activeCell="L17" sqref="L17"/>
    </sheetView>
  </sheetViews>
  <sheetFormatPr defaultColWidth="9.140625" defaultRowHeight="15" x14ac:dyDescent="0.25"/>
  <cols>
    <col min="1" max="1" width="0.85546875" customWidth="1"/>
    <col min="2" max="2" width="39.140625" customWidth="1"/>
    <col min="3" max="3" width="12.85546875" bestFit="1" customWidth="1"/>
    <col min="4" max="5" width="12.5703125" bestFit="1" customWidth="1"/>
    <col min="6" max="6" width="11.7109375" customWidth="1"/>
    <col min="7" max="7" width="13.85546875" bestFit="1" customWidth="1"/>
    <col min="8" max="9" width="12.42578125" bestFit="1" customWidth="1"/>
    <col min="10" max="10" width="10.28515625" bestFit="1" customWidth="1"/>
    <col min="11" max="11" width="2" style="85" customWidth="1"/>
    <col min="12" max="12" width="6.7109375" style="85" bestFit="1" customWidth="1"/>
    <col min="13" max="13" width="7.7109375" style="85" customWidth="1"/>
    <col min="14" max="14" width="3.42578125" style="85" customWidth="1"/>
    <col min="15" max="16" width="9.140625" style="85"/>
  </cols>
  <sheetData>
    <row r="1" spans="2:14" ht="15.75" x14ac:dyDescent="0.25">
      <c r="B1" s="3" t="s">
        <v>64</v>
      </c>
    </row>
    <row r="2" spans="2:14" x14ac:dyDescent="0.25">
      <c r="L2" s="107" t="s">
        <v>155</v>
      </c>
    </row>
    <row r="3" spans="2:14" s="7" customFormat="1" ht="12.75" x14ac:dyDescent="0.2">
      <c r="B3" s="132" t="s">
        <v>8</v>
      </c>
      <c r="C3" s="48" t="s">
        <v>9</v>
      </c>
      <c r="D3" s="48" t="s">
        <v>10</v>
      </c>
      <c r="E3" s="48" t="s">
        <v>11</v>
      </c>
      <c r="F3" s="48" t="s">
        <v>12</v>
      </c>
      <c r="G3" s="48" t="s">
        <v>13</v>
      </c>
      <c r="H3" s="48" t="s">
        <v>14</v>
      </c>
      <c r="I3" s="48" t="s">
        <v>15</v>
      </c>
      <c r="J3" s="48" t="s">
        <v>16</v>
      </c>
      <c r="K3" s="49"/>
      <c r="L3" s="50" t="s">
        <v>17</v>
      </c>
      <c r="M3" s="51">
        <v>48.08</v>
      </c>
    </row>
    <row r="4" spans="2:14" s="13" customFormat="1" ht="51" x14ac:dyDescent="0.2">
      <c r="B4" s="132"/>
      <c r="C4" s="14" t="s">
        <v>50</v>
      </c>
      <c r="D4" s="14" t="s">
        <v>19</v>
      </c>
      <c r="E4" s="14" t="s">
        <v>51</v>
      </c>
      <c r="F4" s="14" t="s">
        <v>21</v>
      </c>
      <c r="G4" s="14" t="s">
        <v>52</v>
      </c>
      <c r="H4" s="14" t="s">
        <v>53</v>
      </c>
      <c r="I4" s="14" t="s">
        <v>24</v>
      </c>
      <c r="J4" s="14" t="s">
        <v>25</v>
      </c>
      <c r="K4" s="52"/>
      <c r="L4" s="50" t="s">
        <v>26</v>
      </c>
      <c r="M4" s="51">
        <v>64.8</v>
      </c>
    </row>
    <row r="5" spans="2:14" s="2" customFormat="1" ht="12.75" x14ac:dyDescent="0.2">
      <c r="B5" s="63" t="s">
        <v>79</v>
      </c>
      <c r="C5" s="16"/>
      <c r="D5" s="16"/>
      <c r="E5" s="16"/>
      <c r="F5" s="18"/>
      <c r="G5" s="18"/>
      <c r="H5" s="64"/>
      <c r="I5" s="18"/>
      <c r="J5" s="65"/>
      <c r="L5" s="50" t="s">
        <v>28</v>
      </c>
      <c r="M5" s="51">
        <v>26.02</v>
      </c>
    </row>
    <row r="6" spans="2:14" s="2" customFormat="1" ht="15.75" x14ac:dyDescent="0.2">
      <c r="B6" s="58" t="s">
        <v>135</v>
      </c>
      <c r="C6" s="16">
        <v>2</v>
      </c>
      <c r="D6" s="16">
        <v>1</v>
      </c>
      <c r="E6" s="66">
        <f>C6*D6</f>
        <v>2</v>
      </c>
      <c r="F6" s="18">
        <f>'Respondent Burden'!F12</f>
        <v>0</v>
      </c>
      <c r="G6" s="18">
        <f t="shared" ref="G6" si="0">E6*F6</f>
        <v>0</v>
      </c>
      <c r="H6" s="18">
        <f>G6*0.05</f>
        <v>0</v>
      </c>
      <c r="I6" s="18">
        <f>G6*0.1</f>
        <v>0</v>
      </c>
      <c r="J6" s="19">
        <f>G6*$M$3+H6*$M$4+I6*$M$5</f>
        <v>0</v>
      </c>
      <c r="M6" s="53"/>
    </row>
    <row r="7" spans="2:14" s="2" customFormat="1" ht="41.25" x14ac:dyDescent="0.2">
      <c r="B7" s="58" t="s">
        <v>136</v>
      </c>
      <c r="C7" s="16">
        <v>2</v>
      </c>
      <c r="D7" s="16">
        <v>1</v>
      </c>
      <c r="E7" s="66">
        <f>C7*D7</f>
        <v>2</v>
      </c>
      <c r="F7" s="18">
        <f>'Respondent Burden'!F13</f>
        <v>0</v>
      </c>
      <c r="G7" s="18">
        <f>E7*F7</f>
        <v>0</v>
      </c>
      <c r="H7" s="18">
        <f>G7*0.05</f>
        <v>0</v>
      </c>
      <c r="I7" s="18">
        <f>G7*0.1</f>
        <v>0</v>
      </c>
      <c r="J7" s="19">
        <f>G7*$M$3+H7*$M$4+I7*$M$5</f>
        <v>0</v>
      </c>
      <c r="L7" s="101"/>
    </row>
    <row r="8" spans="2:14" s="2" customFormat="1" ht="15.75" x14ac:dyDescent="0.2">
      <c r="B8" s="58" t="s">
        <v>137</v>
      </c>
      <c r="C8" s="16" t="s">
        <v>27</v>
      </c>
      <c r="D8" s="16"/>
      <c r="E8" s="66"/>
      <c r="F8" s="18"/>
      <c r="G8" s="18"/>
      <c r="H8" s="18"/>
      <c r="I8" s="18"/>
      <c r="J8" s="65"/>
      <c r="L8" s="53"/>
    </row>
    <row r="9" spans="2:14" s="2" customFormat="1" ht="12.75" x14ac:dyDescent="0.2">
      <c r="B9" s="58" t="s">
        <v>101</v>
      </c>
      <c r="C9" s="16" t="s">
        <v>27</v>
      </c>
      <c r="D9" s="16"/>
      <c r="E9" s="66"/>
      <c r="F9" s="67"/>
      <c r="G9" s="67"/>
      <c r="H9" s="67"/>
      <c r="I9" s="67"/>
      <c r="J9" s="57"/>
      <c r="L9" s="53"/>
    </row>
    <row r="10" spans="2:14" s="2" customFormat="1" ht="12.75" x14ac:dyDescent="0.2">
      <c r="B10" s="58" t="s">
        <v>102</v>
      </c>
      <c r="C10" s="16" t="s">
        <v>27</v>
      </c>
      <c r="D10" s="16"/>
      <c r="E10" s="66"/>
      <c r="F10" s="67"/>
      <c r="G10" s="67"/>
      <c r="H10" s="67"/>
      <c r="I10" s="67"/>
      <c r="J10" s="57"/>
      <c r="L10" s="53"/>
    </row>
    <row r="11" spans="2:14" s="2" customFormat="1" ht="12.75" x14ac:dyDescent="0.2">
      <c r="B11" s="58" t="s">
        <v>103</v>
      </c>
      <c r="C11" s="16">
        <v>4</v>
      </c>
      <c r="D11" s="16">
        <v>1</v>
      </c>
      <c r="E11" s="66">
        <f>C11*D11</f>
        <v>4</v>
      </c>
      <c r="F11" s="18">
        <v>0</v>
      </c>
      <c r="G11" s="18">
        <f>E11*F11</f>
        <v>0</v>
      </c>
      <c r="H11" s="18">
        <f>G11*0.05</f>
        <v>0</v>
      </c>
      <c r="I11" s="18">
        <f>G11*0.1</f>
        <v>0</v>
      </c>
      <c r="J11" s="19">
        <f>G11*$M$3+H11*$M$4+I11*$M$5</f>
        <v>0</v>
      </c>
      <c r="L11" s="53"/>
    </row>
    <row r="12" spans="2:14" s="2" customFormat="1" ht="12.75" x14ac:dyDescent="0.2">
      <c r="B12" s="58" t="s">
        <v>104</v>
      </c>
      <c r="C12" s="16">
        <v>4</v>
      </c>
      <c r="D12" s="16">
        <v>1</v>
      </c>
      <c r="E12" s="66">
        <f>C12*D12</f>
        <v>4</v>
      </c>
      <c r="F12" s="18">
        <v>0</v>
      </c>
      <c r="G12" s="18">
        <f>E12*F12</f>
        <v>0</v>
      </c>
      <c r="H12" s="18">
        <f>G12*0.05</f>
        <v>0</v>
      </c>
      <c r="I12" s="18">
        <f>G12*0.1</f>
        <v>0</v>
      </c>
      <c r="J12" s="19">
        <f>G12*$M$3+H12*$M$4+I12*$M$5</f>
        <v>0</v>
      </c>
      <c r="L12" s="53"/>
      <c r="N12" s="17"/>
    </row>
    <row r="13" spans="2:14" s="2" customFormat="1" ht="41.25" x14ac:dyDescent="0.2">
      <c r="B13" s="58" t="s">
        <v>138</v>
      </c>
      <c r="C13" s="16">
        <v>16</v>
      </c>
      <c r="D13" s="16">
        <v>1</v>
      </c>
      <c r="E13" s="66">
        <f>C13*D13</f>
        <v>16</v>
      </c>
      <c r="F13" s="18">
        <v>0</v>
      </c>
      <c r="G13" s="18">
        <f>E13*F13</f>
        <v>0</v>
      </c>
      <c r="H13" s="18">
        <f>G13*0.05</f>
        <v>0</v>
      </c>
      <c r="I13" s="18">
        <f>G13*0.1</f>
        <v>0</v>
      </c>
      <c r="J13" s="19">
        <f>G13*$M$3+H13*$M$4+I13*$M$5</f>
        <v>0</v>
      </c>
      <c r="L13" s="53"/>
    </row>
    <row r="14" spans="2:14" s="2" customFormat="1" ht="12.75" x14ac:dyDescent="0.2">
      <c r="B14" s="58" t="s">
        <v>105</v>
      </c>
      <c r="C14" s="16" t="s">
        <v>27</v>
      </c>
      <c r="D14" s="16"/>
      <c r="E14" s="66"/>
      <c r="F14" s="67"/>
      <c r="G14" s="67"/>
      <c r="H14" s="67"/>
      <c r="I14" s="67"/>
      <c r="J14" s="57"/>
      <c r="L14" s="53"/>
    </row>
    <row r="15" spans="2:14" s="2" customFormat="1" ht="12.75" x14ac:dyDescent="0.2">
      <c r="B15" s="58" t="s">
        <v>106</v>
      </c>
      <c r="C15" s="16" t="s">
        <v>27</v>
      </c>
      <c r="D15" s="16"/>
      <c r="E15" s="66"/>
      <c r="F15" s="67"/>
      <c r="G15" s="67"/>
      <c r="H15" s="67"/>
      <c r="I15" s="67"/>
      <c r="J15" s="57"/>
      <c r="L15" s="53"/>
    </row>
    <row r="16" spans="2:14" s="2" customFormat="1" ht="12.75" x14ac:dyDescent="0.2">
      <c r="B16" s="58" t="s">
        <v>107</v>
      </c>
      <c r="C16" s="16" t="s">
        <v>27</v>
      </c>
      <c r="D16" s="16"/>
      <c r="E16" s="66"/>
      <c r="F16" s="67"/>
      <c r="G16" s="67"/>
      <c r="H16" s="67"/>
      <c r="I16" s="67"/>
      <c r="J16" s="57"/>
      <c r="L16" s="53"/>
    </row>
    <row r="17" spans="1:16" s="2" customFormat="1" ht="15.75" x14ac:dyDescent="0.2">
      <c r="B17" s="58" t="s">
        <v>108</v>
      </c>
      <c r="C17" s="16">
        <v>2</v>
      </c>
      <c r="D17" s="16">
        <v>1</v>
      </c>
      <c r="E17" s="66">
        <f>C17*D17</f>
        <v>2</v>
      </c>
      <c r="F17" s="18">
        <f>'Respondent Burden'!F23</f>
        <v>0</v>
      </c>
      <c r="G17" s="18">
        <f>E17*F17</f>
        <v>0</v>
      </c>
      <c r="H17" s="18">
        <f t="shared" ref="H17" si="1">G17*0.05</f>
        <v>0</v>
      </c>
      <c r="I17" s="18">
        <f t="shared" ref="I17" si="2">G17*0.1</f>
        <v>0</v>
      </c>
      <c r="J17" s="19">
        <f t="shared" ref="J17" si="3">G17*$M$3+H17*$M$4+I17*$M$5</f>
        <v>0</v>
      </c>
      <c r="L17" s="101"/>
    </row>
    <row r="18" spans="1:16" s="2" customFormat="1" ht="15.75" x14ac:dyDescent="0.2">
      <c r="B18" s="58" t="s">
        <v>139</v>
      </c>
      <c r="C18" s="16">
        <v>2</v>
      </c>
      <c r="D18" s="16">
        <v>1</v>
      </c>
      <c r="E18" s="66">
        <f t="shared" ref="E18:E22" si="4">C18*D18</f>
        <v>2</v>
      </c>
      <c r="F18" s="18">
        <v>2</v>
      </c>
      <c r="G18" s="18">
        <f t="shared" ref="G18" si="5">E18*F18</f>
        <v>4</v>
      </c>
      <c r="H18" s="64">
        <f t="shared" ref="H18" si="6">G18*0.05</f>
        <v>0.2</v>
      </c>
      <c r="I18" s="64">
        <f t="shared" ref="I18" si="7">G18*0.1</f>
        <v>0.4</v>
      </c>
      <c r="J18" s="104">
        <f>G18*$M$3+H18*$M$4+I18*$M$5</f>
        <v>215.68799999999999</v>
      </c>
      <c r="L18" s="53"/>
    </row>
    <row r="19" spans="1:16" s="2" customFormat="1" ht="15.75" x14ac:dyDescent="0.2">
      <c r="B19" s="58" t="s">
        <v>140</v>
      </c>
      <c r="C19" s="16" t="s">
        <v>27</v>
      </c>
      <c r="D19" s="16"/>
      <c r="E19" s="66"/>
      <c r="F19" s="18"/>
      <c r="G19" s="18"/>
      <c r="H19" s="18"/>
      <c r="I19" s="18"/>
      <c r="J19" s="19"/>
      <c r="L19" s="53"/>
      <c r="N19" s="17"/>
    </row>
    <row r="20" spans="1:16" s="2" customFormat="1" ht="15.75" x14ac:dyDescent="0.2">
      <c r="B20" s="58" t="s">
        <v>145</v>
      </c>
      <c r="C20" s="16">
        <v>24</v>
      </c>
      <c r="D20" s="16">
        <v>1</v>
      </c>
      <c r="E20" s="66">
        <f>C20*D20</f>
        <v>24</v>
      </c>
      <c r="F20" s="18">
        <v>0</v>
      </c>
      <c r="G20" s="18">
        <f>E20*F20</f>
        <v>0</v>
      </c>
      <c r="H20" s="18">
        <f>G20*0.05</f>
        <v>0</v>
      </c>
      <c r="I20" s="18">
        <f>G20*0.1</f>
        <v>0</v>
      </c>
      <c r="J20" s="19">
        <f>G20*$M$3+H20*$M$4+I20*$M$5</f>
        <v>0</v>
      </c>
      <c r="L20" s="53"/>
    </row>
    <row r="21" spans="1:16" s="2" customFormat="1" ht="12.75" x14ac:dyDescent="0.2">
      <c r="B21" s="58" t="s">
        <v>109</v>
      </c>
      <c r="C21" s="95"/>
      <c r="D21" s="95"/>
      <c r="E21" s="95"/>
      <c r="F21" s="95"/>
      <c r="G21" s="95"/>
      <c r="H21" s="95"/>
      <c r="I21" s="95"/>
      <c r="J21" s="95"/>
      <c r="M21" s="53"/>
    </row>
    <row r="22" spans="1:16" s="2" customFormat="1" ht="41.25" x14ac:dyDescent="0.2">
      <c r="B22" s="58" t="s">
        <v>142</v>
      </c>
      <c r="C22" s="16">
        <v>8</v>
      </c>
      <c r="D22" s="16">
        <v>1</v>
      </c>
      <c r="E22" s="66">
        <f t="shared" si="4"/>
        <v>8</v>
      </c>
      <c r="F22" s="18">
        <v>2</v>
      </c>
      <c r="G22" s="18">
        <f t="shared" ref="G22" si="8">E22*F22</f>
        <v>16</v>
      </c>
      <c r="H22" s="64">
        <f t="shared" ref="H22" si="9">G22*0.05</f>
        <v>0.8</v>
      </c>
      <c r="I22" s="64">
        <f t="shared" ref="I22" si="10">G22*0.1</f>
        <v>1.6</v>
      </c>
      <c r="J22" s="104">
        <f>G22*$M$3+H22*$M$4+I22*$M$5</f>
        <v>862.75199999999995</v>
      </c>
      <c r="L22" s="84"/>
      <c r="M22" s="53"/>
    </row>
    <row r="23" spans="1:16" s="2" customFormat="1" ht="15.75" x14ac:dyDescent="0.2">
      <c r="B23" s="58" t="s">
        <v>143</v>
      </c>
      <c r="C23" s="16">
        <v>2</v>
      </c>
      <c r="D23" s="16">
        <v>2</v>
      </c>
      <c r="E23" s="66">
        <f>C23*D23</f>
        <v>4</v>
      </c>
      <c r="F23" s="18">
        <f>'Respondent Burden'!F29</f>
        <v>19</v>
      </c>
      <c r="G23" s="18">
        <f>E23*F23</f>
        <v>76</v>
      </c>
      <c r="H23" s="64">
        <f t="shared" ref="H23" si="11">G23*0.05</f>
        <v>3.8000000000000003</v>
      </c>
      <c r="I23" s="64">
        <f t="shared" ref="I23" si="12">G23*0.1</f>
        <v>7.6000000000000005</v>
      </c>
      <c r="J23" s="104">
        <f t="shared" ref="J23" si="13">G23*$M$3+H23*$M$4+I23*$M$5</f>
        <v>4098.0720000000001</v>
      </c>
      <c r="M23" s="53"/>
      <c r="O23" s="17"/>
    </row>
    <row r="24" spans="1:16" s="2" customFormat="1" ht="28.5" x14ac:dyDescent="0.2">
      <c r="B24" s="58" t="s">
        <v>147</v>
      </c>
      <c r="C24" s="16">
        <v>2</v>
      </c>
      <c r="D24" s="16">
        <v>1</v>
      </c>
      <c r="E24" s="66">
        <f>C24*D24</f>
        <v>2</v>
      </c>
      <c r="F24" s="64">
        <f>'Respondent Burden'!F30</f>
        <v>1.6</v>
      </c>
      <c r="G24" s="64">
        <f>E24*F24</f>
        <v>3.2</v>
      </c>
      <c r="H24" s="67">
        <f t="shared" ref="H24" si="14">G24*0.05</f>
        <v>0.16000000000000003</v>
      </c>
      <c r="I24" s="67">
        <f>G24*0.1</f>
        <v>0.32000000000000006</v>
      </c>
      <c r="J24" s="104">
        <f t="shared" ref="J24" si="15">G24*$M$3+H24*$M$4+I24*$M$5</f>
        <v>172.5504</v>
      </c>
      <c r="M24" s="53"/>
    </row>
    <row r="25" spans="1:16" s="2" customFormat="1" ht="13.5" x14ac:dyDescent="0.2">
      <c r="B25" s="58" t="s">
        <v>98</v>
      </c>
      <c r="C25" s="16" t="s">
        <v>27</v>
      </c>
      <c r="D25" s="16"/>
      <c r="E25" s="66"/>
      <c r="F25" s="64"/>
      <c r="G25" s="64"/>
      <c r="H25" s="67"/>
      <c r="I25" s="67"/>
      <c r="J25" s="57"/>
      <c r="L25" s="83"/>
      <c r="M25" s="53"/>
    </row>
    <row r="26" spans="1:16" s="2" customFormat="1" ht="12.75" x14ac:dyDescent="0.2">
      <c r="B26" s="129" t="s">
        <v>163</v>
      </c>
      <c r="C26" s="130"/>
      <c r="D26" s="130"/>
      <c r="E26" s="130"/>
      <c r="F26" s="131"/>
      <c r="G26" s="128">
        <f>SUM(G6:I25)</f>
        <v>114.07999999999998</v>
      </c>
      <c r="H26" s="128"/>
      <c r="I26" s="128"/>
      <c r="J26" s="105">
        <f>ROUND(SUM(J6:J25),-1)</f>
        <v>5350</v>
      </c>
      <c r="K26" s="47"/>
      <c r="L26" s="42"/>
      <c r="M26" s="54"/>
    </row>
    <row r="27" spans="1:16" s="5" customFormat="1" ht="12.75" x14ac:dyDescent="0.2">
      <c r="A27" s="2"/>
      <c r="B27" s="92"/>
      <c r="C27" s="46"/>
      <c r="D27" s="40"/>
      <c r="E27" s="40"/>
      <c r="F27" s="41"/>
      <c r="G27" s="47"/>
      <c r="H27" s="2"/>
      <c r="I27" s="2"/>
      <c r="J27" s="2"/>
      <c r="K27" s="42"/>
    </row>
    <row r="28" spans="1:16" s="85" customFormat="1" x14ac:dyDescent="0.25">
      <c r="K28" s="47"/>
    </row>
    <row r="29" spans="1:16" s="85" customFormat="1" x14ac:dyDescent="0.25">
      <c r="B29" s="79" t="s">
        <v>54</v>
      </c>
      <c r="C29" s="5"/>
      <c r="D29" s="5"/>
      <c r="E29" s="5"/>
      <c r="F29" s="5"/>
      <c r="G29" s="5"/>
      <c r="H29" s="5"/>
      <c r="I29" s="5"/>
      <c r="J29" s="5"/>
      <c r="L29" s="5"/>
      <c r="M29" s="5"/>
    </row>
    <row r="30" spans="1:16" s="85" customFormat="1" ht="39" customHeight="1" x14ac:dyDescent="0.25">
      <c r="B30" s="120" t="s">
        <v>167</v>
      </c>
      <c r="C30" s="120"/>
      <c r="D30" s="120"/>
      <c r="E30" s="120"/>
      <c r="F30" s="120"/>
      <c r="G30" s="120"/>
      <c r="H30" s="120"/>
      <c r="I30" s="120"/>
      <c r="J30" s="120"/>
      <c r="K30" s="80"/>
      <c r="L30" s="80"/>
      <c r="M30" s="80"/>
    </row>
    <row r="31" spans="1:16" ht="26.25" customHeight="1" x14ac:dyDescent="0.25">
      <c r="B31" s="121" t="s">
        <v>164</v>
      </c>
      <c r="C31" s="121"/>
      <c r="D31" s="121"/>
      <c r="E31" s="121"/>
      <c r="F31" s="121"/>
      <c r="G31" s="121"/>
      <c r="H31" s="121"/>
      <c r="I31" s="121"/>
      <c r="J31" s="121"/>
      <c r="K31" s="68"/>
      <c r="L31" s="68"/>
      <c r="M31" s="68"/>
    </row>
    <row r="32" spans="1:16" s="5" customFormat="1" x14ac:dyDescent="0.25">
      <c r="A32" s="2"/>
      <c r="B32" s="120" t="s">
        <v>110</v>
      </c>
      <c r="C32" s="120"/>
      <c r="D32" s="120"/>
      <c r="E32" s="120"/>
      <c r="F32" s="120"/>
      <c r="G32" s="120"/>
      <c r="H32" s="120"/>
      <c r="I32" s="120"/>
      <c r="J32" s="120"/>
      <c r="P32" s="85"/>
    </row>
    <row r="33" spans="1:16" s="85" customFormat="1" x14ac:dyDescent="0.25">
      <c r="B33" s="121" t="s">
        <v>168</v>
      </c>
      <c r="C33" s="121"/>
      <c r="D33" s="121"/>
      <c r="E33" s="121"/>
      <c r="F33" s="121"/>
      <c r="G33" s="121"/>
      <c r="H33" s="121"/>
      <c r="I33" s="121"/>
      <c r="J33" s="121"/>
      <c r="M33" s="109"/>
    </row>
    <row r="34" spans="1:16" s="85" customFormat="1" x14ac:dyDescent="0.25">
      <c r="B34" s="68" t="s">
        <v>113</v>
      </c>
      <c r="C34" s="94"/>
      <c r="D34" s="94"/>
      <c r="E34" s="94"/>
      <c r="F34" s="94"/>
      <c r="G34" s="94"/>
      <c r="H34" s="94"/>
      <c r="I34" s="94"/>
      <c r="J34" s="94"/>
    </row>
    <row r="35" spans="1:16" s="5" customFormat="1" x14ac:dyDescent="0.25">
      <c r="A35" s="2"/>
      <c r="B35" s="120" t="s">
        <v>118</v>
      </c>
      <c r="C35" s="120"/>
      <c r="D35" s="120"/>
      <c r="E35" s="120"/>
      <c r="F35" s="120"/>
      <c r="G35" s="120"/>
      <c r="H35" s="120"/>
      <c r="I35" s="120"/>
      <c r="J35" s="120"/>
      <c r="P35" s="85"/>
    </row>
    <row r="36" spans="1:16" s="85" customFormat="1" x14ac:dyDescent="0.25">
      <c r="B36" s="121" t="s">
        <v>165</v>
      </c>
      <c r="C36" s="121"/>
      <c r="D36" s="121"/>
      <c r="E36" s="121"/>
      <c r="F36" s="121"/>
      <c r="G36" s="121"/>
      <c r="H36" s="121"/>
      <c r="I36" s="121"/>
      <c r="J36" s="121"/>
      <c r="M36" s="109"/>
    </row>
    <row r="37" spans="1:16" s="85" customFormat="1" x14ac:dyDescent="0.25">
      <c r="B37" s="68" t="s">
        <v>114</v>
      </c>
      <c r="C37" s="94"/>
      <c r="D37" s="94"/>
      <c r="E37" s="94"/>
      <c r="F37" s="94"/>
      <c r="G37" s="94"/>
      <c r="H37" s="94"/>
      <c r="I37" s="94"/>
      <c r="J37" s="94"/>
    </row>
    <row r="38" spans="1:16" s="5" customFormat="1" x14ac:dyDescent="0.25">
      <c r="A38" s="2"/>
      <c r="B38" s="120" t="s">
        <v>141</v>
      </c>
      <c r="C38" s="120"/>
      <c r="D38" s="120"/>
      <c r="E38" s="120"/>
      <c r="F38" s="120"/>
      <c r="G38" s="120"/>
      <c r="H38" s="120"/>
      <c r="I38" s="120"/>
      <c r="J38" s="120"/>
      <c r="P38" s="85"/>
    </row>
    <row r="39" spans="1:16" s="85" customFormat="1" x14ac:dyDescent="0.25">
      <c r="B39" s="68" t="s">
        <v>148</v>
      </c>
      <c r="C39" s="94"/>
      <c r="D39" s="94"/>
      <c r="E39" s="94"/>
      <c r="F39" s="94"/>
      <c r="G39" s="94"/>
      <c r="H39" s="94"/>
      <c r="I39" s="94"/>
      <c r="J39" s="94"/>
    </row>
    <row r="40" spans="1:16" x14ac:dyDescent="0.25">
      <c r="B40" s="120" t="s">
        <v>144</v>
      </c>
      <c r="C40" s="120"/>
      <c r="D40" s="120"/>
      <c r="E40" s="120"/>
      <c r="F40" s="120"/>
      <c r="G40" s="120"/>
      <c r="H40" s="120"/>
      <c r="I40" s="120"/>
      <c r="J40" s="120"/>
      <c r="K40" s="68"/>
      <c r="L40" s="68"/>
      <c r="M40" s="68"/>
    </row>
    <row r="41" spans="1:16" s="85" customFormat="1" ht="26.25" customHeight="1" x14ac:dyDescent="0.25">
      <c r="B41" s="121" t="s">
        <v>146</v>
      </c>
      <c r="C41" s="121"/>
      <c r="D41" s="121"/>
      <c r="E41" s="121"/>
      <c r="F41" s="121"/>
      <c r="G41" s="121"/>
      <c r="H41" s="121"/>
      <c r="I41" s="121"/>
      <c r="J41" s="121"/>
    </row>
    <row r="42" spans="1:16" ht="19.5" customHeight="1" x14ac:dyDescent="0.25">
      <c r="B42" s="76" t="s">
        <v>162</v>
      </c>
      <c r="C42" s="91"/>
      <c r="D42" s="91"/>
      <c r="E42" s="91"/>
      <c r="F42" s="91"/>
      <c r="G42" s="91"/>
      <c r="H42" s="91"/>
      <c r="I42" s="91"/>
      <c r="J42" s="91"/>
      <c r="K42" s="68"/>
      <c r="L42" s="68"/>
      <c r="M42" s="68"/>
    </row>
    <row r="43" spans="1:16" s="5" customFormat="1" x14ac:dyDescent="0.25">
      <c r="A43" s="2"/>
      <c r="P43" s="85"/>
    </row>
  </sheetData>
  <mergeCells count="12">
    <mergeCell ref="B26:F26"/>
    <mergeCell ref="B3:B4"/>
    <mergeCell ref="G26:I26"/>
    <mergeCell ref="B30:J30"/>
    <mergeCell ref="B31:J31"/>
    <mergeCell ref="B41:J41"/>
    <mergeCell ref="B32:J32"/>
    <mergeCell ref="B33:J33"/>
    <mergeCell ref="B40:J40"/>
    <mergeCell ref="B38:J38"/>
    <mergeCell ref="B35:J35"/>
    <mergeCell ref="B36:J3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
  <sheetViews>
    <sheetView workbookViewId="0">
      <selection activeCell="B4" sqref="B4"/>
    </sheetView>
  </sheetViews>
  <sheetFormatPr defaultColWidth="9.140625" defaultRowHeight="12.75" x14ac:dyDescent="0.2"/>
  <cols>
    <col min="1" max="1" width="1" style="1" customWidth="1"/>
    <col min="2" max="2" width="25.28515625" style="1" bestFit="1" customWidth="1"/>
    <col min="3" max="3" width="12.5703125" style="1" customWidth="1"/>
    <col min="4" max="4" width="12.7109375" style="1" customWidth="1"/>
    <col min="5" max="5" width="14.42578125" style="1" customWidth="1"/>
    <col min="6" max="6" width="12.5703125" style="1" customWidth="1"/>
    <col min="7" max="7" width="11.140625" style="1" customWidth="1"/>
    <col min="8" max="8" width="10" style="1" customWidth="1"/>
    <col min="9" max="9" width="8.5703125" style="1" bestFit="1" customWidth="1"/>
    <col min="10" max="10" width="8" style="1" bestFit="1" customWidth="1"/>
    <col min="11" max="13" width="9.140625" style="1"/>
    <col min="14" max="14" width="10.28515625" style="1" bestFit="1" customWidth="1"/>
    <col min="15" max="16384" width="9.140625" style="1"/>
  </cols>
  <sheetData>
    <row r="2" spans="2:2" x14ac:dyDescent="0.2">
      <c r="B2"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&amp;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wwrigley</cp:lastModifiedBy>
  <dcterms:created xsi:type="dcterms:W3CDTF">2014-10-21T14:07:44Z</dcterms:created>
  <dcterms:modified xsi:type="dcterms:W3CDTF">2018-12-10T19:18:04Z</dcterms:modified>
</cp:coreProperties>
</file>