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hristina.Sandberg\Documents\0584-0606 Generic Clearance to Conduct Pre-Testing of Surveys 2019 Renewal\School Nutrition and Meal Cost Study-II\Final 12.14.18\"/>
    </mc:Choice>
  </mc:AlternateContent>
  <bookViews>
    <workbookView xWindow="0" yWindow="0" windowWidth="21600" windowHeight="9420"/>
  </bookViews>
  <sheets>
    <sheet name="burden table" sheetId="1" r:id="rId1"/>
    <sheet name="burden details" sheetId="3" r:id="rId2"/>
    <sheet name="Sheet1 (modified)" sheetId="2" state="hidden" r:id="rId3"/>
  </sheets>
  <definedNames>
    <definedName name="_xlnm._FilterDatabase" localSheetId="0" hidden="1">'burden table'!$B$4:$Q$33</definedName>
    <definedName name="_xlnm.Print_Area" localSheetId="0">'burden table'!$B$2:$Q$37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1" l="1"/>
  <c r="G33" i="1" l="1"/>
  <c r="F25" i="3" l="1"/>
  <c r="E25" i="3"/>
  <c r="F24" i="3"/>
  <c r="E23" i="3"/>
  <c r="E22" i="3"/>
  <c r="E21" i="3"/>
  <c r="E20" i="3"/>
  <c r="E19" i="3"/>
  <c r="E17" i="3"/>
  <c r="E16" i="3"/>
  <c r="E15" i="3"/>
  <c r="J18" i="1"/>
  <c r="J15" i="1"/>
  <c r="L32" i="1"/>
  <c r="F32" i="1"/>
  <c r="L26" i="1"/>
  <c r="F26" i="1"/>
  <c r="L20" i="1"/>
  <c r="K9" i="1"/>
  <c r="I5" i="1"/>
  <c r="J5" i="1"/>
  <c r="K6" i="1"/>
  <c r="J7" i="1"/>
  <c r="K7" i="1" s="1"/>
  <c r="K8" i="1"/>
  <c r="K10" i="1"/>
  <c r="I11" i="1"/>
  <c r="J11" i="1"/>
  <c r="I12" i="1"/>
  <c r="J12" i="1"/>
  <c r="I13" i="1"/>
  <c r="K13" i="1"/>
  <c r="I14" i="1"/>
  <c r="K14" i="1" s="1"/>
  <c r="I15" i="1"/>
  <c r="I16" i="1"/>
  <c r="J16" i="1"/>
  <c r="I17" i="1"/>
  <c r="K17" i="1" s="1"/>
  <c r="I18" i="1"/>
  <c r="I19" i="1"/>
  <c r="J19" i="1"/>
  <c r="I21" i="1"/>
  <c r="J21" i="1"/>
  <c r="I22" i="1"/>
  <c r="J22" i="1"/>
  <c r="I23" i="1"/>
  <c r="K23" i="1" s="1"/>
  <c r="I24" i="1"/>
  <c r="J24" i="1"/>
  <c r="I25" i="1"/>
  <c r="J25" i="1"/>
  <c r="I27" i="1"/>
  <c r="J27" i="1"/>
  <c r="I28" i="1"/>
  <c r="J28" i="1"/>
  <c r="I29" i="1"/>
  <c r="K29" i="1" s="1"/>
  <c r="I30" i="1"/>
  <c r="J30" i="1"/>
  <c r="I31" i="1"/>
  <c r="J31" i="1"/>
  <c r="P29" i="1"/>
  <c r="P23" i="1"/>
  <c r="N17" i="1"/>
  <c r="P17" i="1" s="1"/>
  <c r="P14" i="1"/>
  <c r="N8" i="1"/>
  <c r="P8" i="1" s="1"/>
  <c r="N18" i="1"/>
  <c r="O18" i="1"/>
  <c r="N9" i="1"/>
  <c r="P9" i="1" s="1"/>
  <c r="O25" i="2"/>
  <c r="M25" i="2"/>
  <c r="L25" i="2"/>
  <c r="R23" i="2"/>
  <c r="O23" i="2"/>
  <c r="N23" i="2"/>
  <c r="J23" i="2"/>
  <c r="I23" i="2"/>
  <c r="F23" i="2"/>
  <c r="R22" i="2"/>
  <c r="O22" i="2"/>
  <c r="N22" i="2"/>
  <c r="J22" i="2"/>
  <c r="I22" i="2"/>
  <c r="F22" i="2"/>
  <c r="R21" i="2"/>
  <c r="O21" i="2"/>
  <c r="N21" i="2"/>
  <c r="P21" i="2" s="1"/>
  <c r="J21" i="2"/>
  <c r="I21" i="2"/>
  <c r="F21" i="2"/>
  <c r="R20" i="2"/>
  <c r="O20" i="2"/>
  <c r="N20" i="2"/>
  <c r="J20" i="2"/>
  <c r="I20" i="2"/>
  <c r="F20" i="2"/>
  <c r="R18" i="2"/>
  <c r="O18" i="2"/>
  <c r="N18" i="2"/>
  <c r="J18" i="2"/>
  <c r="I18" i="2"/>
  <c r="F18" i="2"/>
  <c r="R17" i="2"/>
  <c r="O17" i="2"/>
  <c r="N17" i="2"/>
  <c r="J17" i="2"/>
  <c r="I17" i="2"/>
  <c r="F17" i="2"/>
  <c r="R16" i="2"/>
  <c r="O16" i="2"/>
  <c r="N16" i="2"/>
  <c r="J16" i="2"/>
  <c r="I16" i="2"/>
  <c r="F16" i="2"/>
  <c r="R15" i="2"/>
  <c r="O15" i="2"/>
  <c r="N15" i="2"/>
  <c r="J15" i="2"/>
  <c r="I15" i="2"/>
  <c r="I19" i="2" s="1"/>
  <c r="H19" i="2" s="1"/>
  <c r="F15" i="2"/>
  <c r="G14" i="2"/>
  <c r="G25" i="2" s="1"/>
  <c r="R13" i="2"/>
  <c r="O13" i="2"/>
  <c r="N13" i="2"/>
  <c r="J13" i="2"/>
  <c r="I13" i="2"/>
  <c r="F13" i="2"/>
  <c r="R12" i="2"/>
  <c r="O12" i="2"/>
  <c r="N12" i="2"/>
  <c r="J12" i="2"/>
  <c r="I12" i="2"/>
  <c r="F12" i="2"/>
  <c r="R11" i="2"/>
  <c r="O11" i="2"/>
  <c r="P11" i="2" s="1"/>
  <c r="N11" i="2"/>
  <c r="J11" i="2"/>
  <c r="I11" i="2"/>
  <c r="F11" i="2"/>
  <c r="R10" i="2"/>
  <c r="O10" i="2"/>
  <c r="N10" i="2"/>
  <c r="J10" i="2"/>
  <c r="I10" i="2"/>
  <c r="F10" i="2"/>
  <c r="R9" i="2"/>
  <c r="O9" i="2"/>
  <c r="N9" i="2"/>
  <c r="P9" i="2" s="1"/>
  <c r="J9" i="2"/>
  <c r="I9" i="2"/>
  <c r="F9" i="2"/>
  <c r="R8" i="2"/>
  <c r="O8" i="2"/>
  <c r="N8" i="2"/>
  <c r="P8" i="2" s="1"/>
  <c r="J8" i="2"/>
  <c r="I8" i="2"/>
  <c r="F8" i="2"/>
  <c r="R7" i="2"/>
  <c r="O7" i="2"/>
  <c r="N7" i="2"/>
  <c r="P7" i="2" s="1"/>
  <c r="J7" i="2"/>
  <c r="I7" i="2"/>
  <c r="F7" i="2"/>
  <c r="F14" i="2" s="1"/>
  <c r="F25" i="2" s="1"/>
  <c r="R6" i="2"/>
  <c r="N6" i="2"/>
  <c r="P6" i="2" s="1"/>
  <c r="J6" i="2"/>
  <c r="K6" i="2" s="1"/>
  <c r="Q6" i="2" s="1"/>
  <c r="S6" i="2" s="1"/>
  <c r="R5" i="2"/>
  <c r="O5" i="2"/>
  <c r="N5" i="2"/>
  <c r="J5" i="2"/>
  <c r="K5" i="2" s="1"/>
  <c r="R4" i="2"/>
  <c r="O4" i="2"/>
  <c r="N4" i="2"/>
  <c r="J4" i="2"/>
  <c r="K4" i="2" s="1"/>
  <c r="R3" i="2"/>
  <c r="O3" i="2"/>
  <c r="N3" i="2"/>
  <c r="J3" i="2"/>
  <c r="I3" i="2"/>
  <c r="O28" i="1"/>
  <c r="N28" i="1"/>
  <c r="O22" i="1"/>
  <c r="O13" i="1"/>
  <c r="O12" i="1"/>
  <c r="O7" i="1"/>
  <c r="O6" i="1"/>
  <c r="O5" i="1"/>
  <c r="O11" i="1"/>
  <c r="N6" i="1"/>
  <c r="N7" i="1"/>
  <c r="P7" i="1" s="1"/>
  <c r="N10" i="1"/>
  <c r="P10" i="1" s="1"/>
  <c r="O31" i="1"/>
  <c r="O25" i="1"/>
  <c r="O30" i="1"/>
  <c r="O24" i="1"/>
  <c r="O27" i="1"/>
  <c r="O21" i="1"/>
  <c r="N31" i="1"/>
  <c r="N30" i="1"/>
  <c r="N27" i="1"/>
  <c r="N25" i="1"/>
  <c r="P25" i="1" s="1"/>
  <c r="N24" i="1"/>
  <c r="N22" i="1"/>
  <c r="O19" i="1"/>
  <c r="N19" i="1"/>
  <c r="O16" i="1"/>
  <c r="N16" i="1"/>
  <c r="N13" i="1"/>
  <c r="N12" i="1"/>
  <c r="O15" i="1"/>
  <c r="N15" i="1"/>
  <c r="N21" i="1"/>
  <c r="N11" i="1"/>
  <c r="P11" i="1" s="1"/>
  <c r="N5" i="1"/>
  <c r="O33" i="1"/>
  <c r="P3" i="2" l="1"/>
  <c r="P12" i="2"/>
  <c r="K13" i="2"/>
  <c r="K20" i="2"/>
  <c r="K12" i="2"/>
  <c r="I14" i="2"/>
  <c r="P15" i="2"/>
  <c r="P19" i="2" s="1"/>
  <c r="K16" i="2"/>
  <c r="Q16" i="2" s="1"/>
  <c r="S16" i="2" s="1"/>
  <c r="P17" i="2"/>
  <c r="K18" i="2"/>
  <c r="P20" i="2"/>
  <c r="P24" i="2" s="1"/>
  <c r="K21" i="2"/>
  <c r="Q21" i="2" s="1"/>
  <c r="S21" i="2" s="1"/>
  <c r="K23" i="2"/>
  <c r="P13" i="1"/>
  <c r="P30" i="1"/>
  <c r="Q23" i="1"/>
  <c r="P6" i="1"/>
  <c r="Q6" i="1" s="1"/>
  <c r="K25" i="1"/>
  <c r="Q8" i="1"/>
  <c r="P15" i="1"/>
  <c r="P27" i="1"/>
  <c r="P32" i="1" s="1"/>
  <c r="I32" i="1"/>
  <c r="H32" i="1" s="1"/>
  <c r="K15" i="1"/>
  <c r="P16" i="1"/>
  <c r="K21" i="1"/>
  <c r="K28" i="1"/>
  <c r="K27" i="1"/>
  <c r="P5" i="2"/>
  <c r="Q5" i="2" s="1"/>
  <c r="S5" i="2" s="1"/>
  <c r="P21" i="1"/>
  <c r="P26" i="1" s="1"/>
  <c r="P24" i="1"/>
  <c r="P31" i="1"/>
  <c r="P22" i="1"/>
  <c r="K7" i="2"/>
  <c r="Q7" i="2" s="1"/>
  <c r="S7" i="2" s="1"/>
  <c r="K10" i="2"/>
  <c r="K15" i="2"/>
  <c r="Q29" i="1"/>
  <c r="K24" i="1"/>
  <c r="K22" i="1"/>
  <c r="K19" i="1"/>
  <c r="K16" i="1"/>
  <c r="K11" i="1"/>
  <c r="Q11" i="1" s="1"/>
  <c r="L33" i="1"/>
  <c r="P4" i="2"/>
  <c r="P14" i="2" s="1"/>
  <c r="P25" i="2" s="1"/>
  <c r="Q7" i="1"/>
  <c r="P5" i="1"/>
  <c r="P12" i="1"/>
  <c r="P19" i="1"/>
  <c r="P28" i="1"/>
  <c r="N14" i="2"/>
  <c r="K9" i="2"/>
  <c r="Q9" i="2" s="1"/>
  <c r="S9" i="2" s="1"/>
  <c r="P16" i="2"/>
  <c r="K17" i="2"/>
  <c r="Q17" i="2" s="1"/>
  <c r="S17" i="2" s="1"/>
  <c r="P18" i="2"/>
  <c r="I24" i="2"/>
  <c r="H24" i="2" s="1"/>
  <c r="P22" i="2"/>
  <c r="P18" i="1"/>
  <c r="K31" i="1"/>
  <c r="K18" i="1"/>
  <c r="F33" i="1"/>
  <c r="K8" i="2"/>
  <c r="Q8" i="2" s="1"/>
  <c r="S8" i="2" s="1"/>
  <c r="P10" i="2"/>
  <c r="K11" i="2"/>
  <c r="Q11" i="2" s="1"/>
  <c r="S11" i="2" s="1"/>
  <c r="Q12" i="2"/>
  <c r="S12" i="2" s="1"/>
  <c r="P13" i="2"/>
  <c r="Q13" i="2" s="1"/>
  <c r="S13" i="2" s="1"/>
  <c r="K22" i="2"/>
  <c r="P23" i="2"/>
  <c r="Q23" i="2" s="1"/>
  <c r="S23" i="2" s="1"/>
  <c r="K30" i="1"/>
  <c r="Q17" i="1"/>
  <c r="Q14" i="1"/>
  <c r="K12" i="1"/>
  <c r="K5" i="1"/>
  <c r="I20" i="1"/>
  <c r="Q9" i="1"/>
  <c r="K24" i="2"/>
  <c r="Q20" i="2"/>
  <c r="S20" i="2" s="1"/>
  <c r="I25" i="2"/>
  <c r="H25" i="2" s="1"/>
  <c r="H14" i="2"/>
  <c r="Q18" i="2"/>
  <c r="S18" i="2" s="1"/>
  <c r="N19" i="2"/>
  <c r="N24" i="2" s="1"/>
  <c r="N25" i="2"/>
  <c r="Q10" i="1"/>
  <c r="Q25" i="1"/>
  <c r="Q22" i="2"/>
  <c r="S22" i="2" s="1"/>
  <c r="Q13" i="1"/>
  <c r="K3" i="2"/>
  <c r="I26" i="1"/>
  <c r="H26" i="1" s="1"/>
  <c r="N20" i="1"/>
  <c r="Q15" i="1" l="1"/>
  <c r="Q30" i="1"/>
  <c r="P20" i="1"/>
  <c r="P33" i="1" s="1"/>
  <c r="Q27" i="1"/>
  <c r="Q28" i="1"/>
  <c r="K26" i="1"/>
  <c r="Q26" i="1" s="1"/>
  <c r="Q19" i="1"/>
  <c r="Q31" i="1"/>
  <c r="Q22" i="1"/>
  <c r="Q24" i="1"/>
  <c r="Q5" i="1"/>
  <c r="Q16" i="1"/>
  <c r="Q12" i="1"/>
  <c r="Q4" i="2"/>
  <c r="S4" i="2" s="1"/>
  <c r="K20" i="1"/>
  <c r="Q20" i="1" s="1"/>
  <c r="Q18" i="1"/>
  <c r="K19" i="2"/>
  <c r="Q15" i="2"/>
  <c r="S15" i="2" s="1"/>
  <c r="Q21" i="1"/>
  <c r="S19" i="2"/>
  <c r="H20" i="1"/>
  <c r="I33" i="1"/>
  <c r="H33" i="1" s="1"/>
  <c r="K32" i="1"/>
  <c r="J32" i="1" s="1"/>
  <c r="Q10" i="2"/>
  <c r="S10" i="2" s="1"/>
  <c r="J24" i="2"/>
  <c r="Q24" i="2"/>
  <c r="Q3" i="2"/>
  <c r="S3" i="2" s="1"/>
  <c r="K14" i="2"/>
  <c r="S24" i="2"/>
  <c r="N26" i="1"/>
  <c r="N32" i="1" s="1"/>
  <c r="S14" i="2" l="1"/>
  <c r="J26" i="1"/>
  <c r="J20" i="1"/>
  <c r="K33" i="1"/>
  <c r="Q33" i="1" s="1"/>
  <c r="Q32" i="1"/>
  <c r="Q19" i="2"/>
  <c r="J19" i="2"/>
  <c r="S25" i="2"/>
  <c r="J14" i="2"/>
  <c r="Q14" i="2"/>
  <c r="K25" i="2"/>
  <c r="N33" i="1"/>
  <c r="J33" i="1" l="1"/>
  <c r="Q25" i="2"/>
  <c r="J25" i="2"/>
</calcChain>
</file>

<file path=xl/sharedStrings.xml><?xml version="1.0" encoding="utf-8"?>
<sst xmlns="http://schemas.openxmlformats.org/spreadsheetml/2006/main" count="205" uniqueCount="114">
  <si>
    <t>Respondent Type</t>
  </si>
  <si>
    <t>Respondent Description</t>
  </si>
  <si>
    <t>Type of Survey Instrument</t>
  </si>
  <si>
    <t>Appendix</t>
  </si>
  <si>
    <t>Sample Size</t>
  </si>
  <si>
    <t>Number of Respondents</t>
  </si>
  <si>
    <t>Frequency of Response (Annual)</t>
  </si>
  <si>
    <t>Sub-Total Annual Burden</t>
  </si>
  <si>
    <t>Number of Non-Respondents</t>
  </si>
  <si>
    <t>Average Hours Per Response</t>
  </si>
  <si>
    <t>Total Burden Hours</t>
  </si>
  <si>
    <t>Total Annualized Cost</t>
  </si>
  <si>
    <t>State Child Nutrition Agency Director</t>
  </si>
  <si>
    <t>School Food Authority Director</t>
  </si>
  <si>
    <t>School Nutrition Manager</t>
  </si>
  <si>
    <t>School Principal</t>
  </si>
  <si>
    <t>District Business Manager</t>
  </si>
  <si>
    <t>Overall Grand Total for the Burden Request</t>
  </si>
  <si>
    <t>Total Annual Responses</t>
  </si>
  <si>
    <t>A</t>
  </si>
  <si>
    <t>B</t>
  </si>
  <si>
    <t>C</t>
  </si>
  <si>
    <t>D</t>
  </si>
  <si>
    <t>G</t>
  </si>
  <si>
    <t>F</t>
  </si>
  <si>
    <t>I</t>
  </si>
  <si>
    <t>K</t>
  </si>
  <si>
    <t>Subtotal of State CN Agency Directors, SFA Directors, and District Business Managers</t>
  </si>
  <si>
    <t>Subtotal of School Nutrition Managers</t>
  </si>
  <si>
    <t>Subtotal of School Principals</t>
  </si>
  <si>
    <t>State/Local Government</t>
  </si>
  <si>
    <t>SFA director recruiting email</t>
  </si>
  <si>
    <t>Thank-you letter</t>
  </si>
  <si>
    <t>Principal/SNM recruiting email</t>
  </si>
  <si>
    <t>Respondents</t>
  </si>
  <si>
    <t>Nonrespondents</t>
  </si>
  <si>
    <t>SFA director notification letter</t>
  </si>
  <si>
    <t>E</t>
  </si>
  <si>
    <t>J</t>
  </si>
  <si>
    <t>H</t>
  </si>
  <si>
    <t>Hourly Rate (a)</t>
  </si>
  <si>
    <t>(a) Hourly rates are the average of the mean hourly wages, or total annual salaries divided by 2,080 work hours per year (40-hour weeks for 52 weeks), in Alaska, Hawaii, Guam, Puerto Rico, and the U.S. Virgin Islands reported in: Bureau of Labor Statistics, Wages by Occupation, May 2016 (https://www.bls.gov/oes/2016/may/oes_nat.htm).</t>
  </si>
  <si>
    <t>SNM interview (b)</t>
  </si>
  <si>
    <t>State CN agency director recruiting email</t>
  </si>
  <si>
    <t>State CN agency director notification letter</t>
  </si>
  <si>
    <t>State CN agency director recruiting telephone script</t>
  </si>
  <si>
    <t>State CN agency director interview (b)</t>
  </si>
  <si>
    <t>SFA director recruiting telephone script</t>
  </si>
  <si>
    <t>SFA director/district business manager interview (b)</t>
  </si>
  <si>
    <t>Principal interview (b)</t>
  </si>
  <si>
    <t>M</t>
  </si>
  <si>
    <t>L</t>
  </si>
  <si>
    <t>N</t>
  </si>
  <si>
    <t>SNM recruiting telephone script</t>
  </si>
  <si>
    <t>Principal recruiting telephone script</t>
  </si>
  <si>
    <t>(b) The burden associated with gathering and submitting requested documents is included in the estimated burden for each interview: 0.50 to 1.50 hours for Appendix A, and 0.50 hours each for Appendices B, C, and D.</t>
  </si>
  <si>
    <t>O</t>
  </si>
  <si>
    <t>Visit confirmation email</t>
  </si>
  <si>
    <t>Total burden</t>
  </si>
  <si>
    <t>n</t>
  </si>
  <si>
    <t xml:space="preserve">A </t>
  </si>
  <si>
    <t>0.50 to 1.50</t>
  </si>
  <si>
    <t>1.50 to 3.00</t>
  </si>
  <si>
    <t>2.00 to 4.50</t>
  </si>
  <si>
    <t>PR central SFA director</t>
  </si>
  <si>
    <t>Total SFA director average burden: 3.45 hours</t>
  </si>
  <si>
    <t>PR regional SFA directors</t>
  </si>
  <si>
    <t>USVI SFA directors</t>
  </si>
  <si>
    <t>District business managers</t>
  </si>
  <si>
    <t>SFA Director Notification Letter</t>
  </si>
  <si>
    <t>SFA Director Recruiting Email</t>
  </si>
  <si>
    <t>SFA Director Recruiting Telephone Script</t>
  </si>
  <si>
    <t>SFA director interview average burden: 2.30 hours</t>
  </si>
  <si>
    <t>SFA director document submission average burden: 1.15 hours</t>
  </si>
  <si>
    <t>Thank-You Letter</t>
  </si>
  <si>
    <t>Visit Confirmation Email</t>
  </si>
  <si>
    <t>Principal Recruiting Telephone Script</t>
  </si>
  <si>
    <t>School Nutrition Manager Recruiting Telephone Script</t>
  </si>
  <si>
    <t>School Nutrition Manager/Principal Recruiting Email</t>
  </si>
  <si>
    <t>Principal Interview Guide</t>
  </si>
  <si>
    <t>School Nutrition Manager Interview Guide</t>
  </si>
  <si>
    <t>Document retrieval and submission burden</t>
  </si>
  <si>
    <t>Interview burden</t>
  </si>
  <si>
    <t>Subtotal of State Officials, SFA Directors, and District Business Managers</t>
  </si>
  <si>
    <t>State Child Nutrition agency director notification letter</t>
  </si>
  <si>
    <t>State Child Nutrition agency director recruiting email</t>
  </si>
  <si>
    <t>State Child Nutrition agency director recruiting telephone script</t>
  </si>
  <si>
    <t>PR State CN Agency director</t>
  </si>
  <si>
    <t>Total average burden: 1.25 hours</t>
  </si>
  <si>
    <t>USVI State CN Agency director</t>
  </si>
  <si>
    <t>Interview average burden: 1.00 hour</t>
  </si>
  <si>
    <t>VIDE Chief of Staff</t>
  </si>
  <si>
    <t>Document submission average burden: 0.25 hours</t>
  </si>
  <si>
    <t>VI Division of Finance Director of Accounting and Financial Reporting</t>
  </si>
  <si>
    <t>SFA-Level Interview Guide</t>
  </si>
  <si>
    <t>State-Level Interview Guide</t>
  </si>
  <si>
    <t>State Child Nutrition Agency Director Recruiting Email</t>
  </si>
  <si>
    <t>State Child Nutrition Agency Director Recruiting Telephone Script</t>
  </si>
  <si>
    <t>State Child Nutrition Agency Director Notification Letter</t>
  </si>
  <si>
    <t>Appendix Title/Respondent</t>
  </si>
  <si>
    <t>State official</t>
  </si>
  <si>
    <t>School food authority director</t>
  </si>
  <si>
    <t>District business manager</t>
  </si>
  <si>
    <t>School nutrition manager</t>
  </si>
  <si>
    <t>School principal</t>
  </si>
  <si>
    <t>State-level interview (a)(b)</t>
  </si>
  <si>
    <t>SFA-level interview (a)(c)</t>
  </si>
  <si>
    <t>SFA-level interview (a)</t>
  </si>
  <si>
    <t>SNM interview (a)</t>
  </si>
  <si>
    <t>Principal interview (a)</t>
  </si>
  <si>
    <t>(a) The burden associated with gathering and submitting requested documents is included in the estimated burden for each interview: 0.50 to 1.50 hours for Appendix A, 0.00 to 0.50 hours for Appendix B, and 0.50 hours each for Appendices C and D.</t>
  </si>
  <si>
    <t>(b) The average hours per respondent reflects 1.50 hours for the Puerto Rico State Child Nutrition agency director, 1.25 hours each for the Puerto Rico State Child Nutrition agency director and the Virgin Islands Division of Finance Director of Accounting and Financial Reporting, and 1.00 hours for the Virgin Islands Department of Education Chief of Staff.</t>
  </si>
  <si>
    <t>(c) The average hours per respondent reflects 4.5 hours for the central SFA director in Puerto Rico and the two SFA directors in the U.S. Virgin Islands, and 3.0 hours for the seven regional SFA directors in Puerto Rico.</t>
  </si>
  <si>
    <t>Appendix B-16. OACS Feasibility Reassessment Burden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</si>
</sst>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9" x14ac:knownFonts="1">
    <font>
      <sz val="11"/>
      <color theme="1"/>
      <name val="Calibri"/>
      <family val="2"/>
      <scheme val="minor"/>
    </font>
    <font>
      <sz val="8"/>
      <color theme="1"/>
      <name val="Calibri"/>
      <family val="2"/>
      <scheme val="minor"/>
    </font>
    <font>
      <b/>
      <sz val="8"/>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8"/>
      <name val="Calibri"/>
      <family val="2"/>
      <scheme val="minor"/>
    </font>
    <font>
      <i/>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2F2F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44" fontId="3" fillId="0" borderId="0" applyFont="0" applyFill="0" applyBorder="0" applyAlignment="0" applyProtection="0"/>
  </cellStyleXfs>
  <cellXfs count="65">
    <xf numFmtId="0" fontId="0" fillId="0" borderId="0" xfId="0"/>
    <xf numFmtId="0" fontId="1" fillId="0" borderId="0" xfId="0" applyFont="1" applyAlignment="1">
      <alignment vertical="top"/>
    </xf>
    <xf numFmtId="0" fontId="1" fillId="0" borderId="0" xfId="0" applyFont="1" applyFill="1" applyAlignment="1">
      <alignment vertical="top"/>
    </xf>
    <xf numFmtId="0" fontId="1" fillId="0" borderId="0" xfId="0" applyFont="1" applyAlignment="1">
      <alignment vertical="top" wrapText="1"/>
    </xf>
    <xf numFmtId="0" fontId="2" fillId="3" borderId="2" xfId="0" applyFont="1" applyFill="1" applyBorder="1" applyAlignment="1">
      <alignment vertical="top"/>
    </xf>
    <xf numFmtId="0" fontId="1" fillId="3" borderId="3" xfId="0" applyFont="1" applyFill="1" applyBorder="1" applyAlignment="1">
      <alignment vertical="top"/>
    </xf>
    <xf numFmtId="0" fontId="1" fillId="3" borderId="4" xfId="0" applyFont="1" applyFill="1" applyBorder="1" applyAlignment="1">
      <alignment vertical="top"/>
    </xf>
    <xf numFmtId="0" fontId="2" fillId="0" borderId="5" xfId="0" applyFont="1" applyBorder="1" applyAlignment="1">
      <alignment vertical="top" wrapText="1"/>
    </xf>
    <xf numFmtId="0" fontId="2" fillId="0" borderId="1" xfId="0" applyFont="1" applyBorder="1" applyAlignment="1">
      <alignment vertical="top" wrapText="1"/>
    </xf>
    <xf numFmtId="0" fontId="1" fillId="0" borderId="5" xfId="0" applyFont="1" applyFill="1" applyBorder="1" applyAlignment="1">
      <alignment vertical="top"/>
    </xf>
    <xf numFmtId="0" fontId="1" fillId="0" borderId="6" xfId="0" applyFont="1" applyFill="1" applyBorder="1" applyAlignment="1">
      <alignment vertical="top"/>
    </xf>
    <xf numFmtId="0" fontId="1" fillId="0" borderId="7" xfId="0" applyFont="1" applyFill="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1" xfId="0" applyFont="1" applyFill="1" applyBorder="1" applyAlignment="1">
      <alignment vertical="top" wrapText="1"/>
    </xf>
    <xf numFmtId="0" fontId="1" fillId="0" borderId="1" xfId="0" applyFont="1" applyBorder="1" applyAlignment="1">
      <alignment vertical="top" wrapText="1"/>
    </xf>
    <xf numFmtId="0" fontId="1" fillId="0" borderId="1" xfId="0" applyFont="1" applyFill="1" applyBorder="1" applyAlignment="1">
      <alignment horizontal="center" vertical="top"/>
    </xf>
    <xf numFmtId="0" fontId="1" fillId="0" borderId="1" xfId="0" applyFont="1" applyFill="1" applyBorder="1" applyAlignment="1">
      <alignment vertical="top"/>
    </xf>
    <xf numFmtId="2" fontId="1" fillId="0" borderId="1" xfId="0" applyNumberFormat="1" applyFont="1" applyFill="1" applyBorder="1" applyAlignment="1">
      <alignment vertical="top"/>
    </xf>
    <xf numFmtId="44" fontId="1" fillId="0" borderId="1" xfId="1" applyFont="1" applyFill="1" applyBorder="1" applyAlignment="1">
      <alignment vertical="top"/>
    </xf>
    <xf numFmtId="2" fontId="1" fillId="0" borderId="1" xfId="0" applyNumberFormat="1" applyFont="1" applyBorder="1" applyAlignment="1">
      <alignment vertical="top"/>
    </xf>
    <xf numFmtId="0" fontId="1" fillId="0" borderId="1" xfId="0" applyFont="1" applyBorder="1" applyAlignment="1">
      <alignment vertical="top"/>
    </xf>
    <xf numFmtId="44" fontId="1" fillId="0" borderId="1" xfId="1" applyFont="1" applyBorder="1" applyAlignment="1">
      <alignment vertical="top"/>
    </xf>
    <xf numFmtId="2" fontId="1" fillId="0" borderId="7" xfId="0" applyNumberFormat="1" applyFont="1" applyFill="1" applyBorder="1" applyAlignment="1">
      <alignment vertical="top"/>
    </xf>
    <xf numFmtId="44" fontId="1" fillId="0" borderId="7" xfId="1" applyFont="1" applyFill="1" applyBorder="1" applyAlignment="1">
      <alignment vertical="top"/>
    </xf>
    <xf numFmtId="44" fontId="1" fillId="0" borderId="7" xfId="1" applyFont="1" applyBorder="1" applyAlignment="1">
      <alignment vertical="top"/>
    </xf>
    <xf numFmtId="0" fontId="1" fillId="2" borderId="1" xfId="0" applyFont="1" applyFill="1" applyBorder="1" applyAlignment="1">
      <alignment vertical="top"/>
    </xf>
    <xf numFmtId="1" fontId="1" fillId="2" borderId="1" xfId="0" applyNumberFormat="1" applyFont="1" applyFill="1" applyBorder="1" applyAlignment="1">
      <alignment vertical="top"/>
    </xf>
    <xf numFmtId="2" fontId="1" fillId="2" borderId="1" xfId="0" applyNumberFormat="1" applyFont="1" applyFill="1" applyBorder="1" applyAlignment="1">
      <alignment vertical="top"/>
    </xf>
    <xf numFmtId="44" fontId="1" fillId="2" borderId="1" xfId="1" applyFont="1" applyFill="1" applyBorder="1" applyAlignment="1">
      <alignment vertical="top"/>
    </xf>
    <xf numFmtId="44" fontId="1" fillId="2" borderId="1" xfId="0" applyNumberFormat="1" applyFont="1" applyFill="1" applyBorder="1" applyAlignment="1">
      <alignment vertical="top"/>
    </xf>
    <xf numFmtId="0" fontId="1" fillId="3" borderId="1" xfId="0" applyFont="1" applyFill="1" applyBorder="1" applyAlignment="1">
      <alignment vertical="top"/>
    </xf>
    <xf numFmtId="1" fontId="1" fillId="3" borderId="1" xfId="0" applyNumberFormat="1" applyFont="1" applyFill="1" applyBorder="1" applyAlignment="1">
      <alignment vertical="top"/>
    </xf>
    <xf numFmtId="2" fontId="1" fillId="3" borderId="1" xfId="0" applyNumberFormat="1" applyFont="1" applyFill="1" applyBorder="1" applyAlignment="1">
      <alignment vertical="top"/>
    </xf>
    <xf numFmtId="44" fontId="1" fillId="3" borderId="1" xfId="1" applyFont="1" applyFill="1" applyBorder="1" applyAlignment="1">
      <alignment vertical="top"/>
    </xf>
    <xf numFmtId="0" fontId="0" fillId="0" borderId="0" xfId="0" applyAlignment="1">
      <alignment horizontal="left" vertical="top"/>
    </xf>
    <xf numFmtId="0" fontId="0" fillId="0" borderId="0" xfId="0" applyFill="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Fill="1" applyAlignment="1">
      <alignment horizontal="left" vertical="top"/>
    </xf>
    <xf numFmtId="2" fontId="5" fillId="0" borderId="0" xfId="0" applyNumberFormat="1" applyFont="1" applyFill="1" applyAlignment="1">
      <alignment horizontal="right" vertical="top"/>
    </xf>
    <xf numFmtId="2" fontId="6" fillId="5" borderId="0" xfId="0" applyNumberFormat="1" applyFont="1" applyFill="1" applyAlignment="1">
      <alignment horizontal="right" vertical="center"/>
    </xf>
    <xf numFmtId="1" fontId="6" fillId="5" borderId="0" xfId="0" applyNumberFormat="1" applyFont="1" applyFill="1" applyAlignment="1">
      <alignment horizontal="right" vertical="center"/>
    </xf>
    <xf numFmtId="0" fontId="6" fillId="4" borderId="0" xfId="0" applyFont="1" applyFill="1" applyAlignment="1">
      <alignment horizontal="left" vertical="top"/>
    </xf>
    <xf numFmtId="1" fontId="5" fillId="0" borderId="0" xfId="0" applyNumberFormat="1" applyFont="1" applyFill="1" applyAlignment="1">
      <alignment horizontal="right" vertical="top"/>
    </xf>
    <xf numFmtId="2" fontId="0" fillId="0" borderId="0" xfId="0" applyNumberFormat="1" applyFill="1" applyAlignment="1">
      <alignment horizontal="right" vertical="top"/>
    </xf>
    <xf numFmtId="0" fontId="0" fillId="0" borderId="0" xfId="0" applyFill="1" applyAlignment="1">
      <alignment horizontal="right" vertical="top"/>
    </xf>
    <xf numFmtId="0" fontId="0" fillId="0" borderId="0" xfId="0" applyAlignment="1">
      <alignment vertical="top"/>
    </xf>
    <xf numFmtId="0" fontId="6" fillId="0" borderId="0" xfId="0" applyFont="1" applyFill="1" applyAlignment="1">
      <alignment horizontal="left" vertical="top"/>
    </xf>
    <xf numFmtId="0" fontId="7" fillId="0" borderId="1" xfId="0" applyFont="1" applyFill="1" applyBorder="1" applyAlignment="1">
      <alignment vertical="top"/>
    </xf>
    <xf numFmtId="2" fontId="7" fillId="0" borderId="1" xfId="0" applyNumberFormat="1" applyFont="1" applyFill="1" applyBorder="1" applyAlignment="1">
      <alignment vertical="top"/>
    </xf>
    <xf numFmtId="2" fontId="8" fillId="4" borderId="0" xfId="0" applyNumberFormat="1" applyFont="1" applyFill="1" applyAlignment="1">
      <alignment horizontal="right" vertical="top"/>
    </xf>
    <xf numFmtId="1" fontId="8" fillId="4" borderId="0" xfId="0" applyNumberFormat="1" applyFont="1" applyFill="1" applyAlignment="1">
      <alignment horizontal="right" vertical="top"/>
    </xf>
    <xf numFmtId="0" fontId="8" fillId="4" borderId="0" xfId="0" applyFont="1" applyFill="1" applyAlignment="1">
      <alignment horizontal="left" vertical="top"/>
    </xf>
    <xf numFmtId="0" fontId="8" fillId="0" borderId="0" xfId="0" applyFont="1" applyFill="1" applyAlignment="1">
      <alignment horizontal="left" vertical="top"/>
    </xf>
    <xf numFmtId="0" fontId="2" fillId="0" borderId="0" xfId="0" applyFont="1" applyAlignment="1">
      <alignment vertical="top"/>
    </xf>
    <xf numFmtId="0" fontId="1" fillId="0" borderId="0" xfId="0" applyFont="1" applyAlignment="1">
      <alignment horizontal="left" vertical="top" wrapText="1"/>
    </xf>
    <xf numFmtId="0" fontId="1" fillId="0" borderId="0" xfId="0" applyFont="1" applyFill="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top"/>
    </xf>
    <xf numFmtId="0" fontId="2" fillId="2" borderId="2" xfId="0" applyFont="1" applyFill="1" applyBorder="1" applyAlignment="1">
      <alignment horizontal="left" vertical="top"/>
    </xf>
    <xf numFmtId="0" fontId="2" fillId="2" borderId="3" xfId="0" applyFont="1" applyFill="1" applyBorder="1" applyAlignment="1">
      <alignment horizontal="left" vertical="top"/>
    </xf>
    <xf numFmtId="0" fontId="2" fillId="2" borderId="4" xfId="0" applyFont="1" applyFill="1" applyBorder="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7"/>
  <sheetViews>
    <sheetView tabSelected="1" zoomScale="110" zoomScaleNormal="110" zoomScaleSheetLayoutView="100" workbookViewId="0">
      <pane xSplit="3" ySplit="4" topLeftCell="D5" activePane="bottomRight" state="frozen"/>
      <selection pane="topRight" activeCell="D1" sqref="D1"/>
      <selection pane="bottomLeft" activeCell="A4" sqref="A4"/>
      <selection pane="bottomRight" activeCell="B2" sqref="B2"/>
    </sheetView>
  </sheetViews>
  <sheetFormatPr defaultColWidth="8.85546875" defaultRowHeight="11.25" x14ac:dyDescent="0.25"/>
  <cols>
    <col min="1" max="1" width="2" style="1" customWidth="1"/>
    <col min="2" max="2" width="12.28515625" style="1" customWidth="1"/>
    <col min="3" max="3" width="25.5703125" style="1" customWidth="1"/>
    <col min="4" max="4" width="29.28515625" style="1" customWidth="1"/>
    <col min="5" max="5" width="7.42578125" style="1" bestFit="1" customWidth="1"/>
    <col min="6" max="6" width="8.7109375" style="1" bestFit="1" customWidth="1"/>
    <col min="7" max="7" width="10.42578125" style="1" customWidth="1"/>
    <col min="8" max="8" width="13.140625" style="1" customWidth="1"/>
    <col min="9" max="9" width="10.140625" style="1" customWidth="1"/>
    <col min="10" max="10" width="10.85546875" style="1" customWidth="1"/>
    <col min="11" max="11" width="11" style="1" customWidth="1"/>
    <col min="12" max="12" width="11.85546875" style="1" customWidth="1"/>
    <col min="13" max="13" width="13.140625" style="1" customWidth="1"/>
    <col min="14" max="14" width="10.140625" style="1" customWidth="1"/>
    <col min="15" max="15" width="10.85546875" style="1" customWidth="1"/>
    <col min="16" max="16" width="11" style="1" customWidth="1"/>
    <col min="17" max="17" width="10" style="1" customWidth="1"/>
    <col min="18" max="16384" width="8.85546875" style="1"/>
  </cols>
  <sheetData>
    <row r="2" spans="2:17" x14ac:dyDescent="0.25">
      <c r="B2" s="56" t="s">
        <v>113</v>
      </c>
    </row>
    <row r="3" spans="2:17" x14ac:dyDescent="0.25">
      <c r="G3" s="61" t="s">
        <v>34</v>
      </c>
      <c r="H3" s="61"/>
      <c r="I3" s="61"/>
      <c r="J3" s="61"/>
      <c r="K3" s="61"/>
      <c r="L3" s="61" t="s">
        <v>35</v>
      </c>
      <c r="M3" s="61"/>
      <c r="N3" s="61"/>
      <c r="O3" s="61"/>
      <c r="P3" s="61"/>
    </row>
    <row r="4" spans="2:17" s="3" customFormat="1" ht="33.75" x14ac:dyDescent="0.25">
      <c r="B4" s="7" t="s">
        <v>0</v>
      </c>
      <c r="C4" s="8" t="s">
        <v>1</v>
      </c>
      <c r="D4" s="8" t="s">
        <v>2</v>
      </c>
      <c r="E4" s="8" t="s">
        <v>3</v>
      </c>
      <c r="F4" s="8" t="s">
        <v>4</v>
      </c>
      <c r="G4" s="8" t="s">
        <v>5</v>
      </c>
      <c r="H4" s="8" t="s">
        <v>6</v>
      </c>
      <c r="I4" s="8" t="s">
        <v>18</v>
      </c>
      <c r="J4" s="8" t="s">
        <v>9</v>
      </c>
      <c r="K4" s="8" t="s">
        <v>7</v>
      </c>
      <c r="L4" s="8" t="s">
        <v>8</v>
      </c>
      <c r="M4" s="8" t="s">
        <v>6</v>
      </c>
      <c r="N4" s="8" t="s">
        <v>18</v>
      </c>
      <c r="O4" s="8" t="s">
        <v>9</v>
      </c>
      <c r="P4" s="8" t="s">
        <v>7</v>
      </c>
      <c r="Q4" s="8" t="s">
        <v>10</v>
      </c>
    </row>
    <row r="5" spans="2:17" ht="22.5" x14ac:dyDescent="0.25">
      <c r="B5" s="59" t="s">
        <v>30</v>
      </c>
      <c r="C5" s="9" t="s">
        <v>100</v>
      </c>
      <c r="D5" s="15" t="s">
        <v>84</v>
      </c>
      <c r="E5" s="17" t="s">
        <v>37</v>
      </c>
      <c r="F5" s="18">
        <v>2</v>
      </c>
      <c r="G5" s="18">
        <v>2</v>
      </c>
      <c r="H5" s="18">
        <v>1</v>
      </c>
      <c r="I5" s="18">
        <f>G5*H5</f>
        <v>2</v>
      </c>
      <c r="J5" s="19">
        <f>5/60</f>
        <v>8.3333333333333329E-2</v>
      </c>
      <c r="K5" s="19">
        <f>I5*J5</f>
        <v>0.16666666666666666</v>
      </c>
      <c r="L5" s="18">
        <v>0</v>
      </c>
      <c r="M5" s="18">
        <v>1</v>
      </c>
      <c r="N5" s="18">
        <f t="shared" ref="N5:N19" si="0">L5*M5</f>
        <v>0</v>
      </c>
      <c r="O5" s="19">
        <f>3/60</f>
        <v>0.05</v>
      </c>
      <c r="P5" s="18">
        <f t="shared" ref="P5:P19" si="1">N5*O5</f>
        <v>0</v>
      </c>
      <c r="Q5" s="19">
        <f t="shared" ref="Q5:Q33" si="2">SUM(K5,P5)</f>
        <v>0.16666666666666666</v>
      </c>
    </row>
    <row r="6" spans="2:17" ht="22.5" x14ac:dyDescent="0.25">
      <c r="B6" s="59"/>
      <c r="C6" s="10"/>
      <c r="D6" s="16" t="s">
        <v>85</v>
      </c>
      <c r="E6" s="17" t="s">
        <v>25</v>
      </c>
      <c r="F6" s="18">
        <v>2</v>
      </c>
      <c r="G6" s="18">
        <v>2</v>
      </c>
      <c r="H6" s="18">
        <v>1</v>
      </c>
      <c r="I6" s="18">
        <v>2</v>
      </c>
      <c r="J6" s="21">
        <f>10/60</f>
        <v>0.16666666666666666</v>
      </c>
      <c r="K6" s="19">
        <f t="shared" ref="K6:K19" si="3">I6*J6</f>
        <v>0.33333333333333331</v>
      </c>
      <c r="L6" s="18">
        <v>0</v>
      </c>
      <c r="M6" s="18">
        <v>1</v>
      </c>
      <c r="N6" s="18">
        <f t="shared" ref="N6:N10" si="4">L6*M6</f>
        <v>0</v>
      </c>
      <c r="O6" s="21">
        <f>5/60</f>
        <v>8.3333333333333329E-2</v>
      </c>
      <c r="P6" s="18">
        <f t="shared" si="1"/>
        <v>0</v>
      </c>
      <c r="Q6" s="19">
        <f t="shared" si="2"/>
        <v>0.33333333333333331</v>
      </c>
    </row>
    <row r="7" spans="2:17" ht="22.5" x14ac:dyDescent="0.25">
      <c r="B7" s="59"/>
      <c r="C7" s="10"/>
      <c r="D7" s="15" t="s">
        <v>86</v>
      </c>
      <c r="E7" s="17" t="s">
        <v>38</v>
      </c>
      <c r="F7" s="18">
        <v>2</v>
      </c>
      <c r="G7" s="18">
        <v>2</v>
      </c>
      <c r="H7" s="18">
        <v>1</v>
      </c>
      <c r="I7" s="18">
        <v>2</v>
      </c>
      <c r="J7" s="21">
        <f>15/60</f>
        <v>0.25</v>
      </c>
      <c r="K7" s="19">
        <f t="shared" si="3"/>
        <v>0.5</v>
      </c>
      <c r="L7" s="18">
        <v>0</v>
      </c>
      <c r="M7" s="18">
        <v>1</v>
      </c>
      <c r="N7" s="18">
        <f t="shared" si="4"/>
        <v>0</v>
      </c>
      <c r="O7" s="21">
        <f>15/60</f>
        <v>0.25</v>
      </c>
      <c r="P7" s="18">
        <f t="shared" si="1"/>
        <v>0</v>
      </c>
      <c r="Q7" s="19">
        <f t="shared" si="2"/>
        <v>0.5</v>
      </c>
    </row>
    <row r="8" spans="2:17" x14ac:dyDescent="0.25">
      <c r="B8" s="59"/>
      <c r="C8" s="10"/>
      <c r="D8" s="15" t="s">
        <v>57</v>
      </c>
      <c r="E8" s="17" t="s">
        <v>52</v>
      </c>
      <c r="F8" s="50">
        <v>4</v>
      </c>
      <c r="G8" s="50">
        <v>4</v>
      </c>
      <c r="H8" s="50">
        <v>1</v>
      </c>
      <c r="I8" s="50">
        <v>4</v>
      </c>
      <c r="J8" s="51">
        <v>0.05</v>
      </c>
      <c r="K8" s="19">
        <f t="shared" si="3"/>
        <v>0.2</v>
      </c>
      <c r="L8" s="18">
        <v>0</v>
      </c>
      <c r="M8" s="18">
        <v>1</v>
      </c>
      <c r="N8" s="18">
        <f t="shared" si="4"/>
        <v>0</v>
      </c>
      <c r="O8" s="21">
        <v>0.08</v>
      </c>
      <c r="P8" s="18">
        <f t="shared" si="1"/>
        <v>0</v>
      </c>
      <c r="Q8" s="19">
        <f t="shared" si="2"/>
        <v>0.2</v>
      </c>
    </row>
    <row r="9" spans="2:17" x14ac:dyDescent="0.25">
      <c r="B9" s="59"/>
      <c r="C9" s="10"/>
      <c r="D9" s="15" t="s">
        <v>105</v>
      </c>
      <c r="E9" s="17" t="s">
        <v>20</v>
      </c>
      <c r="F9" s="50">
        <v>4</v>
      </c>
      <c r="G9" s="50">
        <v>4</v>
      </c>
      <c r="H9" s="50">
        <v>1</v>
      </c>
      <c r="I9" s="50">
        <v>4</v>
      </c>
      <c r="J9" s="19">
        <v>1.25</v>
      </c>
      <c r="K9" s="19">
        <f t="shared" ref="K9" si="5">I9*J9</f>
        <v>5</v>
      </c>
      <c r="L9" s="18">
        <v>0</v>
      </c>
      <c r="M9" s="18">
        <v>1</v>
      </c>
      <c r="N9" s="18">
        <f t="shared" ref="N9" si="6">L9*M9</f>
        <v>0</v>
      </c>
      <c r="O9" s="21">
        <v>0.05</v>
      </c>
      <c r="P9" s="18">
        <f t="shared" ref="P9" si="7">N9*O9</f>
        <v>0</v>
      </c>
      <c r="Q9" s="19">
        <f t="shared" ref="Q9" si="8">SUM(K9,P9)</f>
        <v>5</v>
      </c>
    </row>
    <row r="10" spans="2:17" x14ac:dyDescent="0.25">
      <c r="B10" s="59"/>
      <c r="C10" s="11"/>
      <c r="D10" s="15" t="s">
        <v>32</v>
      </c>
      <c r="E10" s="17" t="s">
        <v>56</v>
      </c>
      <c r="F10" s="50">
        <v>4</v>
      </c>
      <c r="G10" s="50">
        <v>4</v>
      </c>
      <c r="H10" s="50">
        <v>1</v>
      </c>
      <c r="I10" s="50">
        <v>4</v>
      </c>
      <c r="J10" s="51">
        <v>0.05</v>
      </c>
      <c r="K10" s="19">
        <f t="shared" si="3"/>
        <v>0.2</v>
      </c>
      <c r="L10" s="18">
        <v>0</v>
      </c>
      <c r="M10" s="18">
        <v>1</v>
      </c>
      <c r="N10" s="18">
        <f t="shared" si="4"/>
        <v>0</v>
      </c>
      <c r="O10" s="21">
        <v>0.05</v>
      </c>
      <c r="P10" s="18">
        <f t="shared" si="1"/>
        <v>0</v>
      </c>
      <c r="Q10" s="19">
        <f t="shared" si="2"/>
        <v>0.2</v>
      </c>
    </row>
    <row r="11" spans="2:17" x14ac:dyDescent="0.25">
      <c r="B11" s="59"/>
      <c r="C11" s="12" t="s">
        <v>101</v>
      </c>
      <c r="D11" s="15" t="s">
        <v>36</v>
      </c>
      <c r="E11" s="17" t="s">
        <v>24</v>
      </c>
      <c r="F11" s="22">
        <v>10</v>
      </c>
      <c r="G11" s="22">
        <v>10</v>
      </c>
      <c r="H11" s="22">
        <v>1</v>
      </c>
      <c r="I11" s="22">
        <f t="shared" ref="I11:I19" si="9">G11*H11</f>
        <v>10</v>
      </c>
      <c r="J11" s="21">
        <f>3/60</f>
        <v>0.05</v>
      </c>
      <c r="K11" s="21">
        <f t="shared" si="3"/>
        <v>0.5</v>
      </c>
      <c r="L11" s="22">
        <v>0</v>
      </c>
      <c r="M11" s="22">
        <v>1</v>
      </c>
      <c r="N11" s="22">
        <f t="shared" si="0"/>
        <v>0</v>
      </c>
      <c r="O11" s="21">
        <f>3/60</f>
        <v>0.05</v>
      </c>
      <c r="P11" s="22">
        <f t="shared" si="1"/>
        <v>0</v>
      </c>
      <c r="Q11" s="21">
        <f t="shared" si="2"/>
        <v>0.5</v>
      </c>
    </row>
    <row r="12" spans="2:17" x14ac:dyDescent="0.25">
      <c r="B12" s="59"/>
      <c r="C12" s="13"/>
      <c r="D12" s="15" t="s">
        <v>31</v>
      </c>
      <c r="E12" s="17" t="s">
        <v>23</v>
      </c>
      <c r="F12" s="22">
        <v>10</v>
      </c>
      <c r="G12" s="22">
        <v>10</v>
      </c>
      <c r="H12" s="22">
        <v>1</v>
      </c>
      <c r="I12" s="22">
        <f t="shared" si="9"/>
        <v>10</v>
      </c>
      <c r="J12" s="21">
        <f>10/60</f>
        <v>0.16666666666666666</v>
      </c>
      <c r="K12" s="21">
        <f t="shared" si="3"/>
        <v>1.6666666666666665</v>
      </c>
      <c r="L12" s="22">
        <v>0</v>
      </c>
      <c r="M12" s="22">
        <v>1</v>
      </c>
      <c r="N12" s="22">
        <f t="shared" si="0"/>
        <v>0</v>
      </c>
      <c r="O12" s="21">
        <f>10/60</f>
        <v>0.16666666666666666</v>
      </c>
      <c r="P12" s="22">
        <f t="shared" si="1"/>
        <v>0</v>
      </c>
      <c r="Q12" s="21">
        <f t="shared" si="2"/>
        <v>1.6666666666666665</v>
      </c>
    </row>
    <row r="13" spans="2:17" x14ac:dyDescent="0.25">
      <c r="B13" s="59"/>
      <c r="C13" s="13"/>
      <c r="D13" s="15" t="s">
        <v>47</v>
      </c>
      <c r="E13" s="17" t="s">
        <v>39</v>
      </c>
      <c r="F13" s="22">
        <v>10</v>
      </c>
      <c r="G13" s="22">
        <v>10</v>
      </c>
      <c r="H13" s="22">
        <v>1</v>
      </c>
      <c r="I13" s="22">
        <f t="shared" si="9"/>
        <v>10</v>
      </c>
      <c r="J13" s="21">
        <v>0.5</v>
      </c>
      <c r="K13" s="21">
        <f t="shared" si="3"/>
        <v>5</v>
      </c>
      <c r="L13" s="22">
        <v>0</v>
      </c>
      <c r="M13" s="22">
        <v>1</v>
      </c>
      <c r="N13" s="22">
        <f t="shared" si="0"/>
        <v>0</v>
      </c>
      <c r="O13" s="21">
        <f>20/60</f>
        <v>0.33333333333333331</v>
      </c>
      <c r="P13" s="22">
        <f t="shared" si="1"/>
        <v>0</v>
      </c>
      <c r="Q13" s="21">
        <f t="shared" si="2"/>
        <v>5</v>
      </c>
    </row>
    <row r="14" spans="2:17" x14ac:dyDescent="0.25">
      <c r="B14" s="59"/>
      <c r="C14" s="13"/>
      <c r="D14" s="15" t="s">
        <v>57</v>
      </c>
      <c r="E14" s="17" t="s">
        <v>52</v>
      </c>
      <c r="F14" s="22">
        <v>10</v>
      </c>
      <c r="G14" s="22">
        <v>10</v>
      </c>
      <c r="H14" s="22">
        <v>1</v>
      </c>
      <c r="I14" s="22">
        <f t="shared" si="9"/>
        <v>10</v>
      </c>
      <c r="J14" s="21">
        <v>0.05</v>
      </c>
      <c r="K14" s="21">
        <f t="shared" si="3"/>
        <v>0.5</v>
      </c>
      <c r="L14" s="22">
        <v>0</v>
      </c>
      <c r="M14" s="22">
        <v>1</v>
      </c>
      <c r="N14" s="22">
        <v>0</v>
      </c>
      <c r="O14" s="21">
        <v>0.08</v>
      </c>
      <c r="P14" s="22">
        <f t="shared" si="1"/>
        <v>0</v>
      </c>
      <c r="Q14" s="21">
        <f t="shared" si="2"/>
        <v>0.5</v>
      </c>
    </row>
    <row r="15" spans="2:17" x14ac:dyDescent="0.25">
      <c r="B15" s="59"/>
      <c r="C15" s="13"/>
      <c r="D15" s="15" t="s">
        <v>106</v>
      </c>
      <c r="E15" s="17" t="s">
        <v>19</v>
      </c>
      <c r="F15" s="22">
        <v>10</v>
      </c>
      <c r="G15" s="22">
        <v>10</v>
      </c>
      <c r="H15" s="22">
        <v>1</v>
      </c>
      <c r="I15" s="22">
        <f t="shared" si="9"/>
        <v>10</v>
      </c>
      <c r="J15" s="19">
        <f>((4.5*1)+(3*7)+(4.5*2))/10</f>
        <v>3.45</v>
      </c>
      <c r="K15" s="21">
        <f t="shared" si="3"/>
        <v>34.5</v>
      </c>
      <c r="L15" s="22">
        <v>0</v>
      </c>
      <c r="M15" s="22">
        <v>1</v>
      </c>
      <c r="N15" s="22">
        <f t="shared" si="0"/>
        <v>0</v>
      </c>
      <c r="O15" s="21">
        <f>3/60</f>
        <v>0.05</v>
      </c>
      <c r="P15" s="22">
        <f t="shared" si="1"/>
        <v>0</v>
      </c>
      <c r="Q15" s="21">
        <f>SUM(K15,P15)</f>
        <v>34.5</v>
      </c>
    </row>
    <row r="16" spans="2:17" x14ac:dyDescent="0.25">
      <c r="B16" s="59"/>
      <c r="C16" s="14"/>
      <c r="D16" s="15" t="s">
        <v>32</v>
      </c>
      <c r="E16" s="17" t="s">
        <v>56</v>
      </c>
      <c r="F16" s="22">
        <v>10</v>
      </c>
      <c r="G16" s="22">
        <v>10</v>
      </c>
      <c r="H16" s="22">
        <v>1</v>
      </c>
      <c r="I16" s="22">
        <f t="shared" si="9"/>
        <v>10</v>
      </c>
      <c r="J16" s="21">
        <f>3/60</f>
        <v>0.05</v>
      </c>
      <c r="K16" s="21">
        <f t="shared" si="3"/>
        <v>0.5</v>
      </c>
      <c r="L16" s="22">
        <v>0</v>
      </c>
      <c r="M16" s="22">
        <v>1</v>
      </c>
      <c r="N16" s="22">
        <f t="shared" si="0"/>
        <v>0</v>
      </c>
      <c r="O16" s="21">
        <f>3/60</f>
        <v>0.05</v>
      </c>
      <c r="P16" s="22">
        <f t="shared" si="1"/>
        <v>0</v>
      </c>
      <c r="Q16" s="21">
        <f t="shared" si="2"/>
        <v>0.5</v>
      </c>
    </row>
    <row r="17" spans="2:17" x14ac:dyDescent="0.25">
      <c r="B17" s="59"/>
      <c r="C17" s="12" t="s">
        <v>102</v>
      </c>
      <c r="D17" s="15" t="s">
        <v>57</v>
      </c>
      <c r="E17" s="17" t="s">
        <v>52</v>
      </c>
      <c r="F17" s="22">
        <v>10</v>
      </c>
      <c r="G17" s="22">
        <v>10</v>
      </c>
      <c r="H17" s="22">
        <v>1</v>
      </c>
      <c r="I17" s="22">
        <f t="shared" si="9"/>
        <v>10</v>
      </c>
      <c r="J17" s="21">
        <v>0.05</v>
      </c>
      <c r="K17" s="21">
        <f t="shared" si="3"/>
        <v>0.5</v>
      </c>
      <c r="L17" s="22">
        <v>0</v>
      </c>
      <c r="M17" s="22">
        <v>1</v>
      </c>
      <c r="N17" s="22">
        <f t="shared" si="0"/>
        <v>0</v>
      </c>
      <c r="O17" s="21">
        <v>0.08</v>
      </c>
      <c r="P17" s="22">
        <f t="shared" si="1"/>
        <v>0</v>
      </c>
      <c r="Q17" s="21">
        <f t="shared" si="2"/>
        <v>0.5</v>
      </c>
    </row>
    <row r="18" spans="2:17" x14ac:dyDescent="0.25">
      <c r="B18" s="59"/>
      <c r="C18" s="13"/>
      <c r="D18" s="15" t="s">
        <v>107</v>
      </c>
      <c r="E18" s="17" t="s">
        <v>19</v>
      </c>
      <c r="F18" s="22">
        <v>10</v>
      </c>
      <c r="G18" s="22">
        <v>10</v>
      </c>
      <c r="H18" s="22">
        <v>1</v>
      </c>
      <c r="I18" s="22">
        <f>G18*H18</f>
        <v>10</v>
      </c>
      <c r="J18" s="19">
        <f>(0.5+1.5)</f>
        <v>2</v>
      </c>
      <c r="K18" s="21">
        <f>I18*J18</f>
        <v>20</v>
      </c>
      <c r="L18" s="22">
        <v>0</v>
      </c>
      <c r="M18" s="22">
        <v>1</v>
      </c>
      <c r="N18" s="22">
        <f>L18*M18</f>
        <v>0</v>
      </c>
      <c r="O18" s="21">
        <f>3/60</f>
        <v>0.05</v>
      </c>
      <c r="P18" s="22">
        <f>N18*O18</f>
        <v>0</v>
      </c>
      <c r="Q18" s="21">
        <f>SUM(K18,P18)</f>
        <v>20</v>
      </c>
    </row>
    <row r="19" spans="2:17" x14ac:dyDescent="0.25">
      <c r="B19" s="59"/>
      <c r="C19" s="14"/>
      <c r="D19" s="16" t="s">
        <v>32</v>
      </c>
      <c r="E19" s="17" t="s">
        <v>56</v>
      </c>
      <c r="F19" s="22">
        <v>10</v>
      </c>
      <c r="G19" s="22">
        <v>10</v>
      </c>
      <c r="H19" s="22">
        <v>1</v>
      </c>
      <c r="I19" s="22">
        <f t="shared" si="9"/>
        <v>10</v>
      </c>
      <c r="J19" s="21">
        <f>3/60</f>
        <v>0.05</v>
      </c>
      <c r="K19" s="21">
        <f t="shared" si="3"/>
        <v>0.5</v>
      </c>
      <c r="L19" s="22">
        <v>0</v>
      </c>
      <c r="M19" s="22">
        <v>1</v>
      </c>
      <c r="N19" s="22">
        <f t="shared" si="0"/>
        <v>0</v>
      </c>
      <c r="O19" s="21">
        <f>3/60</f>
        <v>0.05</v>
      </c>
      <c r="P19" s="22">
        <f t="shared" si="1"/>
        <v>0</v>
      </c>
      <c r="Q19" s="21">
        <f t="shared" si="2"/>
        <v>0.5</v>
      </c>
    </row>
    <row r="20" spans="2:17" s="2" customFormat="1" x14ac:dyDescent="0.25">
      <c r="B20" s="59"/>
      <c r="C20" s="62" t="s">
        <v>83</v>
      </c>
      <c r="D20" s="63"/>
      <c r="E20" s="64"/>
      <c r="F20" s="27">
        <v>24</v>
      </c>
      <c r="G20" s="27">
        <v>24</v>
      </c>
      <c r="H20" s="28">
        <f>I20/G20</f>
        <v>4.5</v>
      </c>
      <c r="I20" s="27">
        <f>SUM(I5:I19)</f>
        <v>108</v>
      </c>
      <c r="J20" s="29">
        <f>K20/I20</f>
        <v>0.64876543209876536</v>
      </c>
      <c r="K20" s="29">
        <f>SUM(K5:K19)</f>
        <v>70.066666666666663</v>
      </c>
      <c r="L20" s="27">
        <f>L5+L11+L17</f>
        <v>0</v>
      </c>
      <c r="M20" s="27">
        <v>1</v>
      </c>
      <c r="N20" s="27">
        <f>SUM(N5:N19)</f>
        <v>0</v>
      </c>
      <c r="O20" s="29">
        <v>0</v>
      </c>
      <c r="P20" s="27">
        <f>SUM(P5:P17)</f>
        <v>0</v>
      </c>
      <c r="Q20" s="29">
        <f>SUM(K20,P20)</f>
        <v>70.066666666666663</v>
      </c>
    </row>
    <row r="21" spans="2:17" s="2" customFormat="1" x14ac:dyDescent="0.25">
      <c r="B21" s="59"/>
      <c r="C21" s="9" t="s">
        <v>103</v>
      </c>
      <c r="D21" s="15" t="s">
        <v>33</v>
      </c>
      <c r="E21" s="17" t="s">
        <v>26</v>
      </c>
      <c r="F21" s="11">
        <v>16</v>
      </c>
      <c r="G21" s="11">
        <v>16</v>
      </c>
      <c r="H21" s="11">
        <v>1</v>
      </c>
      <c r="I21" s="11">
        <f>G21*H21</f>
        <v>16</v>
      </c>
      <c r="J21" s="24">
        <f>3/60</f>
        <v>0.05</v>
      </c>
      <c r="K21" s="24">
        <f>I21*J21</f>
        <v>0.8</v>
      </c>
      <c r="L21" s="11">
        <v>0</v>
      </c>
      <c r="M21" s="11">
        <v>1</v>
      </c>
      <c r="N21" s="11">
        <f>L21*M21</f>
        <v>0</v>
      </c>
      <c r="O21" s="24">
        <f>3/60</f>
        <v>0.05</v>
      </c>
      <c r="P21" s="11">
        <f>N21*O21</f>
        <v>0</v>
      </c>
      <c r="Q21" s="24">
        <f t="shared" si="2"/>
        <v>0.8</v>
      </c>
    </row>
    <row r="22" spans="2:17" s="2" customFormat="1" x14ac:dyDescent="0.25">
      <c r="B22" s="59"/>
      <c r="C22" s="10"/>
      <c r="D22" s="15" t="s">
        <v>53</v>
      </c>
      <c r="E22" s="17" t="s">
        <v>51</v>
      </c>
      <c r="F22" s="18">
        <v>16</v>
      </c>
      <c r="G22" s="18">
        <v>16</v>
      </c>
      <c r="H22" s="18">
        <v>1</v>
      </c>
      <c r="I22" s="18">
        <f t="shared" ref="I22:I25" si="10">G22*H22</f>
        <v>16</v>
      </c>
      <c r="J22" s="19">
        <f>10/60</f>
        <v>0.16666666666666666</v>
      </c>
      <c r="K22" s="19">
        <f>I22*J22</f>
        <v>2.6666666666666665</v>
      </c>
      <c r="L22" s="18">
        <v>0</v>
      </c>
      <c r="M22" s="18">
        <v>1</v>
      </c>
      <c r="N22" s="18">
        <f t="shared" ref="N22:N25" si="11">L22*M22</f>
        <v>0</v>
      </c>
      <c r="O22" s="19">
        <f>10/60</f>
        <v>0.16666666666666666</v>
      </c>
      <c r="P22" s="18">
        <f>N22*O22</f>
        <v>0</v>
      </c>
      <c r="Q22" s="19">
        <f t="shared" si="2"/>
        <v>2.6666666666666665</v>
      </c>
    </row>
    <row r="23" spans="2:17" s="2" customFormat="1" x14ac:dyDescent="0.25">
      <c r="B23" s="59"/>
      <c r="C23" s="10"/>
      <c r="D23" s="15" t="s">
        <v>57</v>
      </c>
      <c r="E23" s="17" t="s">
        <v>52</v>
      </c>
      <c r="F23" s="18">
        <v>16</v>
      </c>
      <c r="G23" s="18">
        <v>16</v>
      </c>
      <c r="H23" s="18">
        <v>1</v>
      </c>
      <c r="I23" s="18">
        <f t="shared" si="10"/>
        <v>16</v>
      </c>
      <c r="J23" s="21">
        <v>0.05</v>
      </c>
      <c r="K23" s="19">
        <f>I23*J23</f>
        <v>0.8</v>
      </c>
      <c r="L23" s="18">
        <v>0</v>
      </c>
      <c r="M23" s="18">
        <v>1</v>
      </c>
      <c r="N23" s="18">
        <v>0</v>
      </c>
      <c r="O23" s="19">
        <v>0.08</v>
      </c>
      <c r="P23" s="18">
        <f>N23*O23</f>
        <v>0</v>
      </c>
      <c r="Q23" s="19">
        <f t="shared" si="2"/>
        <v>0.8</v>
      </c>
    </row>
    <row r="24" spans="2:17" s="2" customFormat="1" x14ac:dyDescent="0.25">
      <c r="B24" s="59"/>
      <c r="C24" s="10"/>
      <c r="D24" s="15" t="s">
        <v>108</v>
      </c>
      <c r="E24" s="17" t="s">
        <v>21</v>
      </c>
      <c r="F24" s="18">
        <v>16</v>
      </c>
      <c r="G24" s="18">
        <v>16</v>
      </c>
      <c r="H24" s="18">
        <v>1</v>
      </c>
      <c r="I24" s="18">
        <f t="shared" si="10"/>
        <v>16</v>
      </c>
      <c r="J24" s="19">
        <f>2+0.5</f>
        <v>2.5</v>
      </c>
      <c r="K24" s="19">
        <f>I24*J24</f>
        <v>40</v>
      </c>
      <c r="L24" s="18">
        <v>0</v>
      </c>
      <c r="M24" s="18">
        <v>1</v>
      </c>
      <c r="N24" s="18">
        <f t="shared" si="11"/>
        <v>0</v>
      </c>
      <c r="O24" s="19">
        <f>3/60</f>
        <v>0.05</v>
      </c>
      <c r="P24" s="18">
        <f>N24*O24</f>
        <v>0</v>
      </c>
      <c r="Q24" s="19">
        <f t="shared" si="2"/>
        <v>40</v>
      </c>
    </row>
    <row r="25" spans="2:17" s="2" customFormat="1" x14ac:dyDescent="0.25">
      <c r="B25" s="59"/>
      <c r="C25" s="11"/>
      <c r="D25" s="15" t="s">
        <v>32</v>
      </c>
      <c r="E25" s="17" t="s">
        <v>56</v>
      </c>
      <c r="F25" s="18">
        <v>16</v>
      </c>
      <c r="G25" s="18">
        <v>16</v>
      </c>
      <c r="H25" s="18">
        <v>1</v>
      </c>
      <c r="I25" s="18">
        <f t="shared" si="10"/>
        <v>16</v>
      </c>
      <c r="J25" s="19">
        <f>3/60</f>
        <v>0.05</v>
      </c>
      <c r="K25" s="19">
        <f>I25*J25</f>
        <v>0.8</v>
      </c>
      <c r="L25" s="18">
        <v>0</v>
      </c>
      <c r="M25" s="18">
        <v>1</v>
      </c>
      <c r="N25" s="18">
        <f t="shared" si="11"/>
        <v>0</v>
      </c>
      <c r="O25" s="19">
        <f>0.05</f>
        <v>0.05</v>
      </c>
      <c r="P25" s="18">
        <f>N25*O25</f>
        <v>0</v>
      </c>
      <c r="Q25" s="19">
        <f t="shared" si="2"/>
        <v>0.8</v>
      </c>
    </row>
    <row r="26" spans="2:17" s="2" customFormat="1" x14ac:dyDescent="0.25">
      <c r="B26" s="59"/>
      <c r="C26" s="62" t="s">
        <v>28</v>
      </c>
      <c r="D26" s="63"/>
      <c r="E26" s="64"/>
      <c r="F26" s="27">
        <f>F21</f>
        <v>16</v>
      </c>
      <c r="G26" s="27">
        <v>16</v>
      </c>
      <c r="H26" s="28">
        <f>I26/G26</f>
        <v>5</v>
      </c>
      <c r="I26" s="27">
        <f>SUM(I21:I25)</f>
        <v>80</v>
      </c>
      <c r="J26" s="29">
        <f>K26/I26</f>
        <v>0.56333333333333324</v>
      </c>
      <c r="K26" s="29">
        <f>SUM(K21:K25)</f>
        <v>45.066666666666663</v>
      </c>
      <c r="L26" s="27">
        <f>L21</f>
        <v>0</v>
      </c>
      <c r="M26" s="27">
        <v>1</v>
      </c>
      <c r="N26" s="27">
        <f>SUM(N20)</f>
        <v>0</v>
      </c>
      <c r="O26" s="29">
        <v>0</v>
      </c>
      <c r="P26" s="27">
        <f>SUM(P21)</f>
        <v>0</v>
      </c>
      <c r="Q26" s="29">
        <f t="shared" si="2"/>
        <v>45.066666666666663</v>
      </c>
    </row>
    <row r="27" spans="2:17" s="2" customFormat="1" x14ac:dyDescent="0.25">
      <c r="B27" s="59"/>
      <c r="C27" s="9" t="s">
        <v>104</v>
      </c>
      <c r="D27" s="15" t="s">
        <v>33</v>
      </c>
      <c r="E27" s="17" t="s">
        <v>26</v>
      </c>
      <c r="F27" s="11">
        <v>16</v>
      </c>
      <c r="G27" s="11">
        <v>16</v>
      </c>
      <c r="H27" s="11">
        <v>1</v>
      </c>
      <c r="I27" s="11">
        <f>G27*H27</f>
        <v>16</v>
      </c>
      <c r="J27" s="24">
        <f>3/60</f>
        <v>0.05</v>
      </c>
      <c r="K27" s="24">
        <f>I27*J27</f>
        <v>0.8</v>
      </c>
      <c r="L27" s="11">
        <v>0</v>
      </c>
      <c r="M27" s="11">
        <v>1</v>
      </c>
      <c r="N27" s="11">
        <f t="shared" ref="N27:N31" si="12">L27*M27</f>
        <v>0</v>
      </c>
      <c r="O27" s="24">
        <f>3/60</f>
        <v>0.05</v>
      </c>
      <c r="P27" s="11">
        <f>N27*O27</f>
        <v>0</v>
      </c>
      <c r="Q27" s="24">
        <f t="shared" si="2"/>
        <v>0.8</v>
      </c>
    </row>
    <row r="28" spans="2:17" s="2" customFormat="1" x14ac:dyDescent="0.25">
      <c r="B28" s="59"/>
      <c r="C28" s="10"/>
      <c r="D28" s="15" t="s">
        <v>54</v>
      </c>
      <c r="E28" s="17" t="s">
        <v>50</v>
      </c>
      <c r="F28" s="18">
        <v>16</v>
      </c>
      <c r="G28" s="18">
        <v>16</v>
      </c>
      <c r="H28" s="18">
        <v>1</v>
      </c>
      <c r="I28" s="18">
        <f t="shared" ref="I28:I31" si="13">G28*H28</f>
        <v>16</v>
      </c>
      <c r="J28" s="19">
        <f>10/60</f>
        <v>0.16666666666666666</v>
      </c>
      <c r="K28" s="19">
        <f>I28*J28</f>
        <v>2.6666666666666665</v>
      </c>
      <c r="L28" s="18">
        <v>0</v>
      </c>
      <c r="M28" s="18">
        <v>1</v>
      </c>
      <c r="N28" s="18">
        <f t="shared" si="12"/>
        <v>0</v>
      </c>
      <c r="O28" s="19">
        <f>10/60</f>
        <v>0.16666666666666666</v>
      </c>
      <c r="P28" s="18">
        <f>N28*O28</f>
        <v>0</v>
      </c>
      <c r="Q28" s="19">
        <f t="shared" si="2"/>
        <v>2.6666666666666665</v>
      </c>
    </row>
    <row r="29" spans="2:17" s="2" customFormat="1" x14ac:dyDescent="0.25">
      <c r="B29" s="59"/>
      <c r="C29" s="10"/>
      <c r="D29" s="15" t="s">
        <v>57</v>
      </c>
      <c r="E29" s="17" t="s">
        <v>52</v>
      </c>
      <c r="F29" s="18">
        <v>16</v>
      </c>
      <c r="G29" s="18">
        <v>16</v>
      </c>
      <c r="H29" s="18">
        <v>1</v>
      </c>
      <c r="I29" s="18">
        <f t="shared" si="13"/>
        <v>16</v>
      </c>
      <c r="J29" s="21">
        <v>0.05</v>
      </c>
      <c r="K29" s="19">
        <f>I29*J29</f>
        <v>0.8</v>
      </c>
      <c r="L29" s="18">
        <v>0</v>
      </c>
      <c r="M29" s="18">
        <v>1</v>
      </c>
      <c r="N29" s="18">
        <v>0</v>
      </c>
      <c r="O29" s="19">
        <v>0.08</v>
      </c>
      <c r="P29" s="18">
        <f>N29*O29</f>
        <v>0</v>
      </c>
      <c r="Q29" s="19">
        <f t="shared" si="2"/>
        <v>0.8</v>
      </c>
    </row>
    <row r="30" spans="2:17" s="2" customFormat="1" x14ac:dyDescent="0.25">
      <c r="B30" s="59"/>
      <c r="C30" s="10"/>
      <c r="D30" s="15" t="s">
        <v>109</v>
      </c>
      <c r="E30" s="17" t="s">
        <v>22</v>
      </c>
      <c r="F30" s="18">
        <v>16</v>
      </c>
      <c r="G30" s="18">
        <v>16</v>
      </c>
      <c r="H30" s="18">
        <v>1</v>
      </c>
      <c r="I30" s="18">
        <f t="shared" si="13"/>
        <v>16</v>
      </c>
      <c r="J30" s="19">
        <f>0.5+0.5</f>
        <v>1</v>
      </c>
      <c r="K30" s="19">
        <f>I30*J30</f>
        <v>16</v>
      </c>
      <c r="L30" s="18">
        <v>0</v>
      </c>
      <c r="M30" s="18">
        <v>1</v>
      </c>
      <c r="N30" s="18">
        <f t="shared" si="12"/>
        <v>0</v>
      </c>
      <c r="O30" s="19">
        <f>3/60</f>
        <v>0.05</v>
      </c>
      <c r="P30" s="18">
        <f>N30*O30</f>
        <v>0</v>
      </c>
      <c r="Q30" s="19">
        <f t="shared" si="2"/>
        <v>16</v>
      </c>
    </row>
    <row r="31" spans="2:17" s="2" customFormat="1" x14ac:dyDescent="0.25">
      <c r="B31" s="59"/>
      <c r="C31" s="11"/>
      <c r="D31" s="15" t="s">
        <v>32</v>
      </c>
      <c r="E31" s="17" t="s">
        <v>56</v>
      </c>
      <c r="F31" s="18">
        <v>16</v>
      </c>
      <c r="G31" s="18">
        <v>16</v>
      </c>
      <c r="H31" s="18">
        <v>1</v>
      </c>
      <c r="I31" s="18">
        <f t="shared" si="13"/>
        <v>16</v>
      </c>
      <c r="J31" s="19">
        <f>3/60</f>
        <v>0.05</v>
      </c>
      <c r="K31" s="19">
        <f>I31*J31</f>
        <v>0.8</v>
      </c>
      <c r="L31" s="18">
        <v>0</v>
      </c>
      <c r="M31" s="18">
        <v>1</v>
      </c>
      <c r="N31" s="18">
        <f t="shared" si="12"/>
        <v>0</v>
      </c>
      <c r="O31" s="19">
        <f>0.05</f>
        <v>0.05</v>
      </c>
      <c r="P31" s="18">
        <f>N31*O31</f>
        <v>0</v>
      </c>
      <c r="Q31" s="19">
        <f t="shared" si="2"/>
        <v>0.8</v>
      </c>
    </row>
    <row r="32" spans="2:17" s="2" customFormat="1" x14ac:dyDescent="0.25">
      <c r="B32" s="60"/>
      <c r="C32" s="62" t="s">
        <v>29</v>
      </c>
      <c r="D32" s="63"/>
      <c r="E32" s="64"/>
      <c r="F32" s="27">
        <f>F27</f>
        <v>16</v>
      </c>
      <c r="G32" s="27">
        <v>16</v>
      </c>
      <c r="H32" s="28">
        <f>I32/G32</f>
        <v>5</v>
      </c>
      <c r="I32" s="27">
        <f>SUM(I27:I31)</f>
        <v>80</v>
      </c>
      <c r="J32" s="29">
        <f>K32/I32</f>
        <v>0.26333333333333331</v>
      </c>
      <c r="K32" s="29">
        <f>SUM(K27:K31)</f>
        <v>21.066666666666666</v>
      </c>
      <c r="L32" s="27">
        <f>L27</f>
        <v>0</v>
      </c>
      <c r="M32" s="27">
        <v>1</v>
      </c>
      <c r="N32" s="27">
        <f>SUM(N26)</f>
        <v>0</v>
      </c>
      <c r="O32" s="29">
        <v>0</v>
      </c>
      <c r="P32" s="27">
        <f>SUM(P27)</f>
        <v>0</v>
      </c>
      <c r="Q32" s="29">
        <f t="shared" si="2"/>
        <v>21.066666666666666</v>
      </c>
    </row>
    <row r="33" spans="2:17" s="2" customFormat="1" x14ac:dyDescent="0.25">
      <c r="B33" s="4" t="s">
        <v>17</v>
      </c>
      <c r="C33" s="5"/>
      <c r="D33" s="5"/>
      <c r="E33" s="6"/>
      <c r="F33" s="32">
        <f>SUM(F20,F26,F32)</f>
        <v>56</v>
      </c>
      <c r="G33" s="32">
        <f>SUM(G20,G26,G32)</f>
        <v>56</v>
      </c>
      <c r="H33" s="33">
        <f>I33/G33</f>
        <v>4.7857142857142856</v>
      </c>
      <c r="I33" s="32">
        <f>SUM(I20,I26,I32)</f>
        <v>268</v>
      </c>
      <c r="J33" s="34">
        <f>K33/I33</f>
        <v>0.50820895522388054</v>
      </c>
      <c r="K33" s="34">
        <f>SUM(K20,K26,K32)</f>
        <v>136.19999999999999</v>
      </c>
      <c r="L33" s="32">
        <f>SUM(L20,L26,L32)</f>
        <v>0</v>
      </c>
      <c r="M33" s="32">
        <v>0</v>
      </c>
      <c r="N33" s="32">
        <f>SUM(N20,N26,N32)</f>
        <v>0</v>
      </c>
      <c r="O33" s="34">
        <f>SUM(O20,O26,O32)</f>
        <v>0</v>
      </c>
      <c r="P33" s="32">
        <f t="shared" ref="P33" si="14">SUM(P20,P26,P32)</f>
        <v>0</v>
      </c>
      <c r="Q33" s="34">
        <f t="shared" si="2"/>
        <v>136.19999999999999</v>
      </c>
    </row>
    <row r="35" spans="2:17" ht="16.5" customHeight="1" x14ac:dyDescent="0.25">
      <c r="B35" s="58" t="s">
        <v>110</v>
      </c>
      <c r="C35" s="58"/>
      <c r="D35" s="58"/>
      <c r="E35" s="58"/>
      <c r="F35" s="58"/>
      <c r="G35" s="58"/>
      <c r="H35" s="58"/>
      <c r="I35" s="58"/>
      <c r="J35" s="58"/>
      <c r="K35" s="58"/>
      <c r="L35" s="58"/>
      <c r="M35" s="58"/>
      <c r="N35" s="58"/>
      <c r="O35" s="58"/>
      <c r="P35" s="58"/>
      <c r="Q35" s="58"/>
    </row>
    <row r="36" spans="2:17" ht="26.25" customHeight="1" x14ac:dyDescent="0.25">
      <c r="B36" s="57" t="s">
        <v>111</v>
      </c>
      <c r="C36" s="57"/>
      <c r="D36" s="57"/>
      <c r="E36" s="57"/>
      <c r="F36" s="57"/>
      <c r="G36" s="57"/>
      <c r="H36" s="57"/>
      <c r="I36" s="57"/>
      <c r="J36" s="57"/>
      <c r="K36" s="57"/>
      <c r="L36" s="57"/>
      <c r="M36" s="57"/>
      <c r="N36" s="57"/>
      <c r="O36" s="57"/>
      <c r="P36" s="57"/>
      <c r="Q36" s="57"/>
    </row>
    <row r="37" spans="2:17" ht="16.5" customHeight="1" x14ac:dyDescent="0.25">
      <c r="B37" s="57" t="s">
        <v>112</v>
      </c>
      <c r="C37" s="57"/>
      <c r="D37" s="57"/>
      <c r="E37" s="57"/>
      <c r="F37" s="57"/>
      <c r="G37" s="57"/>
      <c r="H37" s="57"/>
      <c r="I37" s="57"/>
      <c r="J37" s="57"/>
      <c r="K37" s="57"/>
      <c r="L37" s="57"/>
      <c r="M37" s="57"/>
      <c r="N37" s="57"/>
      <c r="O37" s="57"/>
      <c r="P37" s="57"/>
      <c r="Q37" s="57"/>
    </row>
  </sheetData>
  <autoFilter ref="B4:Q33"/>
  <mergeCells count="9">
    <mergeCell ref="B37:Q37"/>
    <mergeCell ref="B35:Q35"/>
    <mergeCell ref="B36:Q36"/>
    <mergeCell ref="B5:B32"/>
    <mergeCell ref="G3:K3"/>
    <mergeCell ref="L3:P3"/>
    <mergeCell ref="C20:E20"/>
    <mergeCell ref="C26:E26"/>
    <mergeCell ref="C32:E32"/>
  </mergeCells>
  <pageMargins left="0.7" right="0.7" top="0.7" bottom="0.7" header="0.3" footer="0.3"/>
  <pageSetup scale="59" fitToHeight="0" orientation="landscape" r:id="rId1"/>
  <headerFooter>
    <oddHeader>&amp;L&amp;"Arial,Regular"&amp;8Appendix P. OACS Feasibility Reassessment Burden Table</oddHeader>
    <oddFooter>Page &amp;P</oddFooter>
  </headerFooter>
  <ignoredErrors>
    <ignoredError sqref="J5 J19 H33 J11:J12 J1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X25"/>
  <sheetViews>
    <sheetView workbookViewId="0">
      <selection activeCell="B2" sqref="B2"/>
    </sheetView>
  </sheetViews>
  <sheetFormatPr defaultColWidth="8.85546875" defaultRowHeight="15" x14ac:dyDescent="0.25"/>
  <cols>
    <col min="1" max="1" width="8.85546875" style="36" customWidth="1"/>
    <col min="2" max="2" width="10.5703125" style="36" customWidth="1"/>
    <col min="3" max="3" width="16.42578125" style="36" customWidth="1"/>
    <col min="4" max="4" width="10.7109375" style="36" bestFit="1" customWidth="1"/>
    <col min="5" max="5" width="12.28515625" style="36" bestFit="1" customWidth="1"/>
    <col min="6" max="6" width="5.5703125" style="36" bestFit="1" customWidth="1"/>
    <col min="7" max="7" width="62.5703125" style="36" bestFit="1" customWidth="1"/>
    <col min="8" max="8" width="12.5703125" style="36" bestFit="1" customWidth="1"/>
    <col min="9" max="10" width="12.140625" style="36" customWidth="1"/>
    <col min="11" max="11" width="15.85546875" style="36" bestFit="1" customWidth="1"/>
    <col min="12" max="14" width="11.5703125" style="36" customWidth="1"/>
    <col min="15" max="15" width="10.5703125" style="36" customWidth="1"/>
    <col min="16" max="16384" width="8.85546875" style="36"/>
  </cols>
  <sheetData>
    <row r="2" spans="2:24" s="39" customFormat="1" ht="60" x14ac:dyDescent="0.25">
      <c r="B2" s="38" t="s">
        <v>3</v>
      </c>
      <c r="C2" s="38" t="s">
        <v>81</v>
      </c>
      <c r="D2" s="38" t="s">
        <v>82</v>
      </c>
      <c r="E2" s="39" t="s">
        <v>58</v>
      </c>
      <c r="F2" s="39" t="s">
        <v>59</v>
      </c>
      <c r="G2" s="39" t="s">
        <v>99</v>
      </c>
      <c r="I2" s="38"/>
      <c r="J2" s="38"/>
      <c r="K2" s="38"/>
      <c r="L2" s="38"/>
      <c r="M2" s="38"/>
      <c r="N2" s="38"/>
      <c r="O2" s="40"/>
    </row>
    <row r="3" spans="2:24" x14ac:dyDescent="0.25">
      <c r="B3" s="37" t="s">
        <v>60</v>
      </c>
      <c r="C3" s="41" t="s">
        <v>61</v>
      </c>
      <c r="D3" s="41" t="s">
        <v>62</v>
      </c>
      <c r="E3" s="41" t="s">
        <v>63</v>
      </c>
      <c r="F3" s="45">
        <v>20</v>
      </c>
      <c r="G3" s="36" t="s">
        <v>94</v>
      </c>
      <c r="O3" s="37"/>
    </row>
    <row r="4" spans="2:24" x14ac:dyDescent="0.25">
      <c r="B4" s="37"/>
      <c r="C4" s="42">
        <v>1.5</v>
      </c>
      <c r="D4" s="42">
        <v>3</v>
      </c>
      <c r="E4" s="42">
        <v>4.5</v>
      </c>
      <c r="F4" s="43">
        <v>1</v>
      </c>
      <c r="G4" s="44" t="s">
        <v>64</v>
      </c>
      <c r="H4" s="44" t="s">
        <v>65</v>
      </c>
      <c r="I4" s="44"/>
      <c r="J4" s="44"/>
      <c r="K4" s="44"/>
      <c r="L4" s="44"/>
      <c r="M4" s="49"/>
      <c r="N4" s="49"/>
      <c r="O4" s="37"/>
    </row>
    <row r="5" spans="2:24" x14ac:dyDescent="0.25">
      <c r="B5" s="37"/>
      <c r="C5" s="42">
        <v>1</v>
      </c>
      <c r="D5" s="42">
        <v>2</v>
      </c>
      <c r="E5" s="42">
        <v>3</v>
      </c>
      <c r="F5" s="43">
        <v>7</v>
      </c>
      <c r="G5" s="44" t="s">
        <v>66</v>
      </c>
      <c r="H5" s="44" t="s">
        <v>72</v>
      </c>
      <c r="I5" s="44"/>
      <c r="J5" s="44"/>
      <c r="K5" s="44"/>
      <c r="L5" s="44"/>
      <c r="M5" s="49"/>
      <c r="N5" s="49"/>
      <c r="O5" s="37"/>
    </row>
    <row r="6" spans="2:24" x14ac:dyDescent="0.25">
      <c r="B6" s="37"/>
      <c r="C6" s="42">
        <v>1.5</v>
      </c>
      <c r="D6" s="42">
        <v>3</v>
      </c>
      <c r="E6" s="42">
        <v>4.5</v>
      </c>
      <c r="F6" s="43">
        <v>2</v>
      </c>
      <c r="G6" s="44" t="s">
        <v>67</v>
      </c>
      <c r="H6" s="44" t="s">
        <v>73</v>
      </c>
      <c r="I6" s="44"/>
      <c r="J6" s="44"/>
      <c r="K6" s="44"/>
      <c r="L6" s="44"/>
      <c r="M6" s="49"/>
      <c r="N6" s="49"/>
      <c r="O6" s="37"/>
    </row>
    <row r="7" spans="2:24" x14ac:dyDescent="0.25">
      <c r="B7" s="37"/>
      <c r="C7" s="42">
        <v>0.5</v>
      </c>
      <c r="D7" s="42">
        <v>1.5</v>
      </c>
      <c r="E7" s="42">
        <v>2</v>
      </c>
      <c r="F7" s="43">
        <v>10</v>
      </c>
      <c r="G7" s="44" t="s">
        <v>68</v>
      </c>
      <c r="H7" s="44"/>
      <c r="I7" s="44"/>
      <c r="J7" s="44"/>
      <c r="K7" s="44"/>
      <c r="L7" s="44"/>
      <c r="M7" s="49"/>
      <c r="N7" s="49"/>
      <c r="O7" s="37"/>
    </row>
    <row r="8" spans="2:24" x14ac:dyDescent="0.25">
      <c r="B8" s="37" t="s">
        <v>20</v>
      </c>
      <c r="C8" s="41">
        <v>0.5</v>
      </c>
      <c r="D8" s="41">
        <v>1</v>
      </c>
      <c r="E8" s="41">
        <v>1.5</v>
      </c>
      <c r="F8" s="45">
        <v>2</v>
      </c>
      <c r="G8" s="36" t="s">
        <v>95</v>
      </c>
      <c r="O8" s="37"/>
    </row>
    <row r="9" spans="2:24" x14ac:dyDescent="0.25">
      <c r="B9" s="37"/>
      <c r="C9" s="52">
        <v>0.5</v>
      </c>
      <c r="D9" s="52">
        <v>1</v>
      </c>
      <c r="E9" s="52">
        <v>1.5</v>
      </c>
      <c r="F9" s="53">
        <v>1</v>
      </c>
      <c r="G9" s="54" t="s">
        <v>87</v>
      </c>
      <c r="H9" s="54" t="s">
        <v>88</v>
      </c>
      <c r="I9" s="54"/>
      <c r="J9" s="54"/>
      <c r="K9" s="54"/>
      <c r="L9" s="54"/>
      <c r="M9" s="55"/>
      <c r="N9" s="55"/>
      <c r="O9" s="55"/>
      <c r="P9" s="55"/>
      <c r="Q9" s="55"/>
      <c r="R9" s="55"/>
      <c r="S9" s="55"/>
      <c r="T9" s="55"/>
      <c r="U9" s="55"/>
      <c r="V9" s="55"/>
      <c r="W9" s="55"/>
      <c r="X9" s="55"/>
    </row>
    <row r="10" spans="2:24" x14ac:dyDescent="0.25">
      <c r="B10" s="37"/>
      <c r="C10" s="52">
        <v>0.25</v>
      </c>
      <c r="D10" s="52">
        <v>1</v>
      </c>
      <c r="E10" s="52">
        <v>1.25</v>
      </c>
      <c r="F10" s="53">
        <v>1</v>
      </c>
      <c r="G10" s="54" t="s">
        <v>89</v>
      </c>
      <c r="H10" s="54" t="s">
        <v>90</v>
      </c>
      <c r="I10" s="54"/>
      <c r="J10" s="54"/>
      <c r="K10" s="54"/>
      <c r="L10" s="54"/>
      <c r="M10" s="55"/>
      <c r="N10" s="55"/>
      <c r="O10" s="55"/>
      <c r="P10" s="55"/>
      <c r="Q10" s="55"/>
      <c r="R10" s="55"/>
      <c r="S10" s="55"/>
      <c r="T10" s="55"/>
      <c r="U10" s="55"/>
      <c r="V10" s="55"/>
      <c r="W10" s="55"/>
      <c r="X10" s="55"/>
    </row>
    <row r="11" spans="2:24" x14ac:dyDescent="0.25">
      <c r="B11" s="37"/>
      <c r="C11" s="52">
        <v>0</v>
      </c>
      <c r="D11" s="52">
        <v>1</v>
      </c>
      <c r="E11" s="52">
        <v>1</v>
      </c>
      <c r="F11" s="53">
        <v>1</v>
      </c>
      <c r="G11" s="54" t="s">
        <v>91</v>
      </c>
      <c r="H11" s="54" t="s">
        <v>92</v>
      </c>
      <c r="I11" s="54"/>
      <c r="J11" s="54"/>
      <c r="K11" s="54"/>
      <c r="L11" s="54"/>
      <c r="M11" s="55"/>
      <c r="N11" s="55"/>
      <c r="O11" s="55"/>
      <c r="P11" s="55"/>
      <c r="Q11" s="55"/>
      <c r="R11" s="55"/>
      <c r="S11" s="55"/>
      <c r="T11" s="55"/>
      <c r="U11" s="55"/>
      <c r="V11" s="55"/>
      <c r="W11" s="55"/>
      <c r="X11" s="55"/>
    </row>
    <row r="12" spans="2:24" x14ac:dyDescent="0.25">
      <c r="B12" s="37"/>
      <c r="C12" s="52">
        <v>0.25</v>
      </c>
      <c r="D12" s="52">
        <v>1</v>
      </c>
      <c r="E12" s="52">
        <v>1.25</v>
      </c>
      <c r="F12" s="53">
        <v>1</v>
      </c>
      <c r="G12" s="54" t="s">
        <v>93</v>
      </c>
      <c r="H12" s="54"/>
      <c r="I12" s="54"/>
      <c r="J12" s="54"/>
      <c r="K12" s="54"/>
      <c r="L12" s="54"/>
      <c r="M12" s="55"/>
      <c r="N12" s="55"/>
      <c r="O12" s="55"/>
      <c r="P12" s="55"/>
      <c r="Q12" s="55"/>
      <c r="R12" s="55"/>
      <c r="S12" s="55"/>
      <c r="T12" s="55"/>
      <c r="U12" s="55"/>
      <c r="V12" s="55"/>
      <c r="W12" s="55"/>
      <c r="X12" s="55"/>
    </row>
    <row r="13" spans="2:24" x14ac:dyDescent="0.25">
      <c r="B13" s="37" t="s">
        <v>21</v>
      </c>
      <c r="C13" s="41">
        <v>0.5</v>
      </c>
      <c r="D13" s="41">
        <v>2</v>
      </c>
      <c r="E13" s="41">
        <v>2.5</v>
      </c>
      <c r="F13" s="45">
        <v>16</v>
      </c>
      <c r="G13" s="36" t="s">
        <v>80</v>
      </c>
    </row>
    <row r="14" spans="2:24" x14ac:dyDescent="0.25">
      <c r="B14" s="37" t="s">
        <v>22</v>
      </c>
      <c r="C14" s="41">
        <v>0.5</v>
      </c>
      <c r="D14" s="41">
        <v>0.5</v>
      </c>
      <c r="E14" s="41">
        <v>1</v>
      </c>
      <c r="F14" s="45">
        <v>16</v>
      </c>
      <c r="G14" s="36" t="s">
        <v>79</v>
      </c>
    </row>
    <row r="15" spans="2:24" x14ac:dyDescent="0.25">
      <c r="B15" s="37" t="s">
        <v>37</v>
      </c>
      <c r="C15" s="41">
        <v>0</v>
      </c>
      <c r="D15" s="41">
        <v>0</v>
      </c>
      <c r="E15" s="41">
        <f>5/60</f>
        <v>8.3333333333333329E-2</v>
      </c>
      <c r="F15" s="45">
        <v>2</v>
      </c>
      <c r="G15" s="36" t="s">
        <v>98</v>
      </c>
    </row>
    <row r="16" spans="2:24" x14ac:dyDescent="0.25">
      <c r="B16" s="37" t="s">
        <v>24</v>
      </c>
      <c r="C16" s="46">
        <v>0</v>
      </c>
      <c r="D16" s="46">
        <v>0</v>
      </c>
      <c r="E16" s="47">
        <f>3/60</f>
        <v>0.05</v>
      </c>
      <c r="F16" s="45">
        <v>10</v>
      </c>
      <c r="G16" s="36" t="s">
        <v>69</v>
      </c>
    </row>
    <row r="17" spans="2:15" x14ac:dyDescent="0.25">
      <c r="B17" s="37" t="s">
        <v>23</v>
      </c>
      <c r="C17" s="46">
        <v>0</v>
      </c>
      <c r="D17" s="46">
        <v>0</v>
      </c>
      <c r="E17" s="46">
        <f>10/60</f>
        <v>0.16666666666666666</v>
      </c>
      <c r="F17" s="45">
        <v>10</v>
      </c>
      <c r="G17" s="36" t="s">
        <v>70</v>
      </c>
    </row>
    <row r="18" spans="2:15" x14ac:dyDescent="0.25">
      <c r="B18" s="37" t="s">
        <v>39</v>
      </c>
      <c r="C18" s="46">
        <v>0</v>
      </c>
      <c r="D18" s="46">
        <v>0</v>
      </c>
      <c r="E18" s="46">
        <v>0.5</v>
      </c>
      <c r="F18" s="45">
        <v>10</v>
      </c>
      <c r="G18" s="36" t="s">
        <v>71</v>
      </c>
      <c r="O18" s="48"/>
    </row>
    <row r="19" spans="2:15" x14ac:dyDescent="0.25">
      <c r="B19" s="37" t="s">
        <v>25</v>
      </c>
      <c r="C19" s="46">
        <v>0</v>
      </c>
      <c r="D19" s="46">
        <v>0</v>
      </c>
      <c r="E19" s="46">
        <f>5/60</f>
        <v>8.3333333333333329E-2</v>
      </c>
      <c r="F19" s="45">
        <v>2</v>
      </c>
      <c r="G19" s="36" t="s">
        <v>96</v>
      </c>
    </row>
    <row r="20" spans="2:15" x14ac:dyDescent="0.25">
      <c r="B20" s="37" t="s">
        <v>38</v>
      </c>
      <c r="C20" s="46">
        <v>0</v>
      </c>
      <c r="D20" s="46">
        <v>0</v>
      </c>
      <c r="E20" s="46">
        <f>15/60</f>
        <v>0.25</v>
      </c>
      <c r="F20" s="45">
        <v>2</v>
      </c>
      <c r="G20" s="36" t="s">
        <v>97</v>
      </c>
      <c r="O20" s="48"/>
    </row>
    <row r="21" spans="2:15" x14ac:dyDescent="0.25">
      <c r="B21" s="37" t="s">
        <v>26</v>
      </c>
      <c r="C21" s="46">
        <v>0</v>
      </c>
      <c r="D21" s="46">
        <v>0</v>
      </c>
      <c r="E21" s="47">
        <f>3/60</f>
        <v>0.05</v>
      </c>
      <c r="F21" s="45">
        <v>32</v>
      </c>
      <c r="G21" s="36" t="s">
        <v>78</v>
      </c>
      <c r="O21" s="48"/>
    </row>
    <row r="22" spans="2:15" x14ac:dyDescent="0.25">
      <c r="B22" s="37" t="s">
        <v>51</v>
      </c>
      <c r="C22" s="46">
        <v>0</v>
      </c>
      <c r="D22" s="46">
        <v>0</v>
      </c>
      <c r="E22" s="46">
        <f>10/60</f>
        <v>0.16666666666666666</v>
      </c>
      <c r="F22" s="45">
        <v>16</v>
      </c>
      <c r="G22" s="36" t="s">
        <v>77</v>
      </c>
      <c r="O22" s="48"/>
    </row>
    <row r="23" spans="2:15" x14ac:dyDescent="0.25">
      <c r="B23" s="37" t="s">
        <v>50</v>
      </c>
      <c r="C23" s="46">
        <v>0</v>
      </c>
      <c r="D23" s="46">
        <v>0</v>
      </c>
      <c r="E23" s="46">
        <f>10/60</f>
        <v>0.16666666666666666</v>
      </c>
      <c r="F23" s="45">
        <v>16</v>
      </c>
      <c r="G23" s="36" t="s">
        <v>76</v>
      </c>
      <c r="O23" s="48"/>
    </row>
    <row r="24" spans="2:15" x14ac:dyDescent="0.25">
      <c r="B24" s="37" t="s">
        <v>52</v>
      </c>
      <c r="C24" s="46">
        <v>0</v>
      </c>
      <c r="D24" s="46">
        <v>0</v>
      </c>
      <c r="E24" s="47">
        <v>0.05</v>
      </c>
      <c r="F24" s="45">
        <f>10+10+2+16+16</f>
        <v>54</v>
      </c>
      <c r="G24" s="36" t="s">
        <v>75</v>
      </c>
    </row>
    <row r="25" spans="2:15" x14ac:dyDescent="0.25">
      <c r="B25" s="37" t="s">
        <v>56</v>
      </c>
      <c r="C25" s="46">
        <v>0</v>
      </c>
      <c r="D25" s="46">
        <v>0</v>
      </c>
      <c r="E25" s="47">
        <f>3/60</f>
        <v>0.05</v>
      </c>
      <c r="F25" s="45">
        <f>10+10+2+16+16</f>
        <v>54</v>
      </c>
      <c r="G25" s="36" t="s">
        <v>74</v>
      </c>
      <c r="O25" s="48"/>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8"/>
  <sheetViews>
    <sheetView zoomScale="115" zoomScaleNormal="115" workbookViewId="0">
      <pane xSplit="3" ySplit="2" topLeftCell="D23" activePane="bottomRight" state="frozen"/>
      <selection pane="topRight" activeCell="D1" sqref="D1"/>
      <selection pane="bottomLeft" activeCell="A4" sqref="A4"/>
      <selection pane="bottomRight" activeCell="F35" sqref="F35"/>
    </sheetView>
  </sheetViews>
  <sheetFormatPr defaultColWidth="8.85546875" defaultRowHeight="11.25" x14ac:dyDescent="0.25"/>
  <cols>
    <col min="1" max="1" width="2" style="1" customWidth="1"/>
    <col min="2" max="2" width="12.28515625" style="1" customWidth="1"/>
    <col min="3" max="3" width="17.42578125" style="1" customWidth="1"/>
    <col min="4" max="4" width="39.42578125" style="1" customWidth="1"/>
    <col min="5" max="5" width="7.42578125" style="1" bestFit="1" customWidth="1"/>
    <col min="6" max="6" width="8.7109375" style="1" bestFit="1" customWidth="1"/>
    <col min="7" max="7" width="10.42578125" style="1" customWidth="1"/>
    <col min="8" max="8" width="13.140625" style="1" customWidth="1"/>
    <col min="9" max="9" width="10.140625" style="1" customWidth="1"/>
    <col min="10" max="10" width="10.85546875" style="1" customWidth="1"/>
    <col min="11" max="11" width="11" style="1" customWidth="1"/>
    <col min="12" max="12" width="11.85546875" style="1" customWidth="1"/>
    <col min="13" max="13" width="13.140625" style="1" customWidth="1"/>
    <col min="14" max="14" width="10.140625" style="1" customWidth="1"/>
    <col min="15" max="15" width="10.85546875" style="1" customWidth="1"/>
    <col min="16" max="16" width="11" style="1" customWidth="1"/>
    <col min="17" max="17" width="10" style="1" customWidth="1"/>
    <col min="18" max="18" width="10.5703125" style="1" customWidth="1"/>
    <col min="19" max="19" width="15" style="1" customWidth="1"/>
    <col min="20" max="16384" width="8.85546875" style="1"/>
  </cols>
  <sheetData>
    <row r="1" spans="2:19" x14ac:dyDescent="0.25">
      <c r="G1" s="61" t="s">
        <v>34</v>
      </c>
      <c r="H1" s="61"/>
      <c r="I1" s="61"/>
      <c r="J1" s="61"/>
      <c r="K1" s="61"/>
      <c r="L1" s="61" t="s">
        <v>35</v>
      </c>
      <c r="M1" s="61"/>
      <c r="N1" s="61"/>
      <c r="O1" s="61"/>
      <c r="P1" s="61"/>
    </row>
    <row r="2" spans="2:19" s="3" customFormat="1" ht="33.75" x14ac:dyDescent="0.25">
      <c r="B2" s="7" t="s">
        <v>0</v>
      </c>
      <c r="C2" s="8" t="s">
        <v>1</v>
      </c>
      <c r="D2" s="8" t="s">
        <v>2</v>
      </c>
      <c r="E2" s="8" t="s">
        <v>3</v>
      </c>
      <c r="F2" s="8" t="s">
        <v>4</v>
      </c>
      <c r="G2" s="8" t="s">
        <v>5</v>
      </c>
      <c r="H2" s="8" t="s">
        <v>6</v>
      </c>
      <c r="I2" s="8" t="s">
        <v>18</v>
      </c>
      <c r="J2" s="8" t="s">
        <v>9</v>
      </c>
      <c r="K2" s="8" t="s">
        <v>7</v>
      </c>
      <c r="L2" s="8" t="s">
        <v>8</v>
      </c>
      <c r="M2" s="8" t="s">
        <v>6</v>
      </c>
      <c r="N2" s="8" t="s">
        <v>18</v>
      </c>
      <c r="O2" s="8" t="s">
        <v>9</v>
      </c>
      <c r="P2" s="8" t="s">
        <v>7</v>
      </c>
      <c r="Q2" s="8" t="s">
        <v>10</v>
      </c>
      <c r="R2" s="8" t="s">
        <v>40</v>
      </c>
      <c r="S2" s="8" t="s">
        <v>11</v>
      </c>
    </row>
    <row r="3" spans="2:19" x14ac:dyDescent="0.25">
      <c r="B3" s="59" t="s">
        <v>30</v>
      </c>
      <c r="C3" s="9" t="s">
        <v>12</v>
      </c>
      <c r="D3" s="15" t="s">
        <v>44</v>
      </c>
      <c r="E3" s="17" t="s">
        <v>37</v>
      </c>
      <c r="F3" s="18">
        <v>5</v>
      </c>
      <c r="G3" s="18">
        <v>5</v>
      </c>
      <c r="H3" s="18">
        <v>1</v>
      </c>
      <c r="I3" s="18">
        <f>G3*H3</f>
        <v>5</v>
      </c>
      <c r="J3" s="19">
        <f>5/60</f>
        <v>8.3333333333333329E-2</v>
      </c>
      <c r="K3" s="19">
        <f>I3*J3</f>
        <v>0.41666666666666663</v>
      </c>
      <c r="L3" s="18">
        <v>0</v>
      </c>
      <c r="M3" s="18">
        <v>1</v>
      </c>
      <c r="N3" s="18">
        <f t="shared" ref="N3:N13" si="0">L3*M3</f>
        <v>0</v>
      </c>
      <c r="O3" s="19">
        <f>3/60</f>
        <v>0.05</v>
      </c>
      <c r="P3" s="18">
        <f t="shared" ref="P3:P13" si="1">N3*O3</f>
        <v>0</v>
      </c>
      <c r="Q3" s="19">
        <f t="shared" ref="Q3:Q25" si="2">SUM(K3,P3)</f>
        <v>0.41666666666666663</v>
      </c>
      <c r="R3" s="20">
        <f t="shared" ref="R3:R13" si="3">(43.05+44.47+43.66+47.29+43.53)/5</f>
        <v>44.4</v>
      </c>
      <c r="S3" s="20">
        <f>Q3*R3</f>
        <v>18.499999999999996</v>
      </c>
    </row>
    <row r="4" spans="2:19" x14ac:dyDescent="0.25">
      <c r="B4" s="59"/>
      <c r="C4" s="10"/>
      <c r="D4" s="16" t="s">
        <v>43</v>
      </c>
      <c r="E4" s="17" t="s">
        <v>39</v>
      </c>
      <c r="F4" s="18">
        <v>2</v>
      </c>
      <c r="G4" s="18">
        <v>2</v>
      </c>
      <c r="H4" s="18">
        <v>1</v>
      </c>
      <c r="I4" s="18">
        <v>2</v>
      </c>
      <c r="J4" s="21">
        <f>5/60</f>
        <v>8.3333333333333329E-2</v>
      </c>
      <c r="K4" s="19">
        <f t="shared" ref="K4:K13" si="4">I4*J4</f>
        <v>0.16666666666666666</v>
      </c>
      <c r="L4" s="18">
        <v>0</v>
      </c>
      <c r="M4" s="18">
        <v>1</v>
      </c>
      <c r="N4" s="18">
        <f t="shared" si="0"/>
        <v>0</v>
      </c>
      <c r="O4" s="21">
        <f>5/60</f>
        <v>8.3333333333333329E-2</v>
      </c>
      <c r="P4" s="18">
        <f t="shared" si="1"/>
        <v>0</v>
      </c>
      <c r="Q4" s="19">
        <f t="shared" si="2"/>
        <v>0.16666666666666666</v>
      </c>
      <c r="R4" s="20">
        <f t="shared" si="3"/>
        <v>44.4</v>
      </c>
      <c r="S4" s="20">
        <f t="shared" ref="S4:S23" si="5">Q4*R4</f>
        <v>7.3999999999999995</v>
      </c>
    </row>
    <row r="5" spans="2:19" x14ac:dyDescent="0.25">
      <c r="B5" s="59"/>
      <c r="C5" s="10"/>
      <c r="D5" s="15" t="s">
        <v>45</v>
      </c>
      <c r="E5" s="17" t="s">
        <v>38</v>
      </c>
      <c r="F5" s="18">
        <v>2</v>
      </c>
      <c r="G5" s="18">
        <v>2</v>
      </c>
      <c r="H5" s="18">
        <v>1</v>
      </c>
      <c r="I5" s="18">
        <v>2</v>
      </c>
      <c r="J5" s="21">
        <f>15/60</f>
        <v>0.25</v>
      </c>
      <c r="K5" s="19">
        <f t="shared" si="4"/>
        <v>0.5</v>
      </c>
      <c r="L5" s="18">
        <v>0</v>
      </c>
      <c r="M5" s="18">
        <v>1</v>
      </c>
      <c r="N5" s="18">
        <f t="shared" si="0"/>
        <v>0</v>
      </c>
      <c r="O5" s="21">
        <f>15/60</f>
        <v>0.25</v>
      </c>
      <c r="P5" s="18">
        <f t="shared" si="1"/>
        <v>0</v>
      </c>
      <c r="Q5" s="19">
        <f t="shared" si="2"/>
        <v>0.5</v>
      </c>
      <c r="R5" s="20">
        <f t="shared" si="3"/>
        <v>44.4</v>
      </c>
      <c r="S5" s="20">
        <f t="shared" si="5"/>
        <v>22.2</v>
      </c>
    </row>
    <row r="6" spans="2:19" x14ac:dyDescent="0.25">
      <c r="B6" s="59"/>
      <c r="C6" s="11"/>
      <c r="D6" s="15" t="s">
        <v>46</v>
      </c>
      <c r="E6" s="17" t="s">
        <v>20</v>
      </c>
      <c r="F6" s="18">
        <v>2</v>
      </c>
      <c r="G6" s="18">
        <v>2</v>
      </c>
      <c r="H6" s="18">
        <v>1</v>
      </c>
      <c r="I6" s="18">
        <v>2</v>
      </c>
      <c r="J6" s="21">
        <f>0.5+1.5</f>
        <v>2</v>
      </c>
      <c r="K6" s="19">
        <f t="shared" si="4"/>
        <v>4</v>
      </c>
      <c r="L6" s="18">
        <v>0</v>
      </c>
      <c r="M6" s="18">
        <v>1</v>
      </c>
      <c r="N6" s="18">
        <f t="shared" si="0"/>
        <v>0</v>
      </c>
      <c r="O6" s="21">
        <v>0.05</v>
      </c>
      <c r="P6" s="18">
        <f t="shared" si="1"/>
        <v>0</v>
      </c>
      <c r="Q6" s="19">
        <f t="shared" si="2"/>
        <v>4</v>
      </c>
      <c r="R6" s="20">
        <f t="shared" si="3"/>
        <v>44.4</v>
      </c>
      <c r="S6" s="20">
        <f t="shared" si="5"/>
        <v>177.6</v>
      </c>
    </row>
    <row r="7" spans="2:19" x14ac:dyDescent="0.25">
      <c r="B7" s="59"/>
      <c r="C7" s="12" t="s">
        <v>13</v>
      </c>
      <c r="D7" s="15" t="s">
        <v>36</v>
      </c>
      <c r="E7" s="17" t="s">
        <v>24</v>
      </c>
      <c r="F7" s="22">
        <f t="shared" ref="F7:F13" si="6">SUM(G7,L7)</f>
        <v>7</v>
      </c>
      <c r="G7" s="22">
        <v>7</v>
      </c>
      <c r="H7" s="22">
        <v>1</v>
      </c>
      <c r="I7" s="22">
        <f t="shared" ref="I7:I13" si="7">G7*H7</f>
        <v>7</v>
      </c>
      <c r="J7" s="21">
        <f>3/60</f>
        <v>0.05</v>
      </c>
      <c r="K7" s="21">
        <f t="shared" si="4"/>
        <v>0.35000000000000003</v>
      </c>
      <c r="L7" s="22">
        <v>0</v>
      </c>
      <c r="M7" s="22">
        <v>1</v>
      </c>
      <c r="N7" s="22">
        <f t="shared" si="0"/>
        <v>0</v>
      </c>
      <c r="O7" s="21">
        <f>3/60</f>
        <v>0.05</v>
      </c>
      <c r="P7" s="22">
        <f t="shared" si="1"/>
        <v>0</v>
      </c>
      <c r="Q7" s="21">
        <f t="shared" si="2"/>
        <v>0.35000000000000003</v>
      </c>
      <c r="R7" s="23">
        <f t="shared" si="3"/>
        <v>44.4</v>
      </c>
      <c r="S7" s="23">
        <f t="shared" si="5"/>
        <v>15.540000000000001</v>
      </c>
    </row>
    <row r="8" spans="2:19" x14ac:dyDescent="0.25">
      <c r="B8" s="59"/>
      <c r="C8" s="13"/>
      <c r="D8" s="15" t="s">
        <v>31</v>
      </c>
      <c r="E8" s="17" t="s">
        <v>23</v>
      </c>
      <c r="F8" s="22">
        <f t="shared" si="6"/>
        <v>7</v>
      </c>
      <c r="G8" s="22">
        <v>7</v>
      </c>
      <c r="H8" s="22">
        <v>1</v>
      </c>
      <c r="I8" s="22">
        <f t="shared" si="7"/>
        <v>7</v>
      </c>
      <c r="J8" s="21">
        <f>10/60</f>
        <v>0.16666666666666666</v>
      </c>
      <c r="K8" s="21">
        <f t="shared" si="4"/>
        <v>1.1666666666666665</v>
      </c>
      <c r="L8" s="22">
        <v>0</v>
      </c>
      <c r="M8" s="22">
        <v>1</v>
      </c>
      <c r="N8" s="22">
        <f t="shared" si="0"/>
        <v>0</v>
      </c>
      <c r="O8" s="21">
        <f>10/60</f>
        <v>0.16666666666666666</v>
      </c>
      <c r="P8" s="22">
        <f t="shared" si="1"/>
        <v>0</v>
      </c>
      <c r="Q8" s="21">
        <f t="shared" si="2"/>
        <v>1.1666666666666665</v>
      </c>
      <c r="R8" s="23">
        <f t="shared" si="3"/>
        <v>44.4</v>
      </c>
      <c r="S8" s="23">
        <f t="shared" si="5"/>
        <v>51.79999999999999</v>
      </c>
    </row>
    <row r="9" spans="2:19" x14ac:dyDescent="0.25">
      <c r="B9" s="59"/>
      <c r="C9" s="13"/>
      <c r="D9" s="15" t="s">
        <v>47</v>
      </c>
      <c r="E9" s="17" t="s">
        <v>25</v>
      </c>
      <c r="F9" s="22">
        <f t="shared" si="6"/>
        <v>7</v>
      </c>
      <c r="G9" s="22">
        <v>7</v>
      </c>
      <c r="H9" s="22">
        <v>1</v>
      </c>
      <c r="I9" s="22">
        <f t="shared" si="7"/>
        <v>7</v>
      </c>
      <c r="J9" s="21">
        <f>20/60</f>
        <v>0.33333333333333331</v>
      </c>
      <c r="K9" s="21">
        <f t="shared" si="4"/>
        <v>2.333333333333333</v>
      </c>
      <c r="L9" s="22">
        <v>0</v>
      </c>
      <c r="M9" s="22">
        <v>1</v>
      </c>
      <c r="N9" s="22">
        <f t="shared" si="0"/>
        <v>0</v>
      </c>
      <c r="O9" s="21">
        <f>20/60</f>
        <v>0.33333333333333331</v>
      </c>
      <c r="P9" s="22">
        <f t="shared" si="1"/>
        <v>0</v>
      </c>
      <c r="Q9" s="21">
        <f t="shared" si="2"/>
        <v>2.333333333333333</v>
      </c>
      <c r="R9" s="23">
        <f t="shared" si="3"/>
        <v>44.4</v>
      </c>
      <c r="S9" s="23">
        <f t="shared" si="5"/>
        <v>103.59999999999998</v>
      </c>
    </row>
    <row r="10" spans="2:19" x14ac:dyDescent="0.25">
      <c r="B10" s="59"/>
      <c r="C10" s="13"/>
      <c r="D10" s="16" t="s">
        <v>48</v>
      </c>
      <c r="E10" s="17" t="s">
        <v>19</v>
      </c>
      <c r="F10" s="22">
        <f t="shared" si="6"/>
        <v>7</v>
      </c>
      <c r="G10" s="22">
        <v>7</v>
      </c>
      <c r="H10" s="22">
        <v>1</v>
      </c>
      <c r="I10" s="22">
        <f t="shared" si="7"/>
        <v>7</v>
      </c>
      <c r="J10" s="21">
        <f>(((1+1.5)*2)+((1.5+3)*3))/5</f>
        <v>3.7</v>
      </c>
      <c r="K10" s="21">
        <f t="shared" si="4"/>
        <v>25.900000000000002</v>
      </c>
      <c r="L10" s="22">
        <v>0</v>
      </c>
      <c r="M10" s="22">
        <v>1</v>
      </c>
      <c r="N10" s="22">
        <f t="shared" si="0"/>
        <v>0</v>
      </c>
      <c r="O10" s="21">
        <f>3/60</f>
        <v>0.05</v>
      </c>
      <c r="P10" s="22">
        <f t="shared" si="1"/>
        <v>0</v>
      </c>
      <c r="Q10" s="21">
        <f>SUM(K10,P10)</f>
        <v>25.900000000000002</v>
      </c>
      <c r="R10" s="23">
        <f t="shared" si="3"/>
        <v>44.4</v>
      </c>
      <c r="S10" s="23">
        <f>Q10*R10</f>
        <v>1149.96</v>
      </c>
    </row>
    <row r="11" spans="2:19" x14ac:dyDescent="0.25">
      <c r="B11" s="59"/>
      <c r="C11" s="14"/>
      <c r="D11" s="16" t="s">
        <v>32</v>
      </c>
      <c r="E11" s="17" t="s">
        <v>52</v>
      </c>
      <c r="F11" s="22">
        <f t="shared" si="6"/>
        <v>7</v>
      </c>
      <c r="G11" s="22">
        <v>7</v>
      </c>
      <c r="H11" s="22">
        <v>1</v>
      </c>
      <c r="I11" s="22">
        <f t="shared" si="7"/>
        <v>7</v>
      </c>
      <c r="J11" s="21">
        <f>3/60</f>
        <v>0.05</v>
      </c>
      <c r="K11" s="21">
        <f t="shared" si="4"/>
        <v>0.35000000000000003</v>
      </c>
      <c r="L11" s="22">
        <v>0</v>
      </c>
      <c r="M11" s="22">
        <v>1</v>
      </c>
      <c r="N11" s="22">
        <f t="shared" si="0"/>
        <v>0</v>
      </c>
      <c r="O11" s="21">
        <f>3/60</f>
        <v>0.05</v>
      </c>
      <c r="P11" s="22">
        <f t="shared" si="1"/>
        <v>0</v>
      </c>
      <c r="Q11" s="21">
        <f t="shared" si="2"/>
        <v>0.35000000000000003</v>
      </c>
      <c r="R11" s="23">
        <f t="shared" si="3"/>
        <v>44.4</v>
      </c>
      <c r="S11" s="23">
        <f t="shared" si="5"/>
        <v>15.540000000000001</v>
      </c>
    </row>
    <row r="12" spans="2:19" x14ac:dyDescent="0.25">
      <c r="B12" s="59"/>
      <c r="C12" s="12" t="s">
        <v>16</v>
      </c>
      <c r="D12" s="16" t="s">
        <v>48</v>
      </c>
      <c r="E12" s="17" t="s">
        <v>19</v>
      </c>
      <c r="F12" s="22">
        <f t="shared" si="6"/>
        <v>7</v>
      </c>
      <c r="G12" s="22">
        <v>7</v>
      </c>
      <c r="H12" s="22">
        <v>1</v>
      </c>
      <c r="I12" s="22">
        <f t="shared" si="7"/>
        <v>7</v>
      </c>
      <c r="J12" s="21">
        <f>0.5+1.5</f>
        <v>2</v>
      </c>
      <c r="K12" s="21">
        <f t="shared" si="4"/>
        <v>14</v>
      </c>
      <c r="L12" s="22">
        <v>0</v>
      </c>
      <c r="M12" s="22">
        <v>1</v>
      </c>
      <c r="N12" s="22">
        <f t="shared" si="0"/>
        <v>0</v>
      </c>
      <c r="O12" s="21">
        <f>3/60</f>
        <v>0.05</v>
      </c>
      <c r="P12" s="22">
        <f t="shared" si="1"/>
        <v>0</v>
      </c>
      <c r="Q12" s="21">
        <f t="shared" si="2"/>
        <v>14</v>
      </c>
      <c r="R12" s="23">
        <f t="shared" si="3"/>
        <v>44.4</v>
      </c>
      <c r="S12" s="23">
        <f t="shared" si="5"/>
        <v>621.6</v>
      </c>
    </row>
    <row r="13" spans="2:19" x14ac:dyDescent="0.25">
      <c r="B13" s="59"/>
      <c r="C13" s="14"/>
      <c r="D13" s="16" t="s">
        <v>32</v>
      </c>
      <c r="E13" s="17" t="s">
        <v>52</v>
      </c>
      <c r="F13" s="22">
        <f t="shared" si="6"/>
        <v>7</v>
      </c>
      <c r="G13" s="22">
        <v>7</v>
      </c>
      <c r="H13" s="22">
        <v>1</v>
      </c>
      <c r="I13" s="22">
        <f t="shared" si="7"/>
        <v>7</v>
      </c>
      <c r="J13" s="21">
        <f>3/60</f>
        <v>0.05</v>
      </c>
      <c r="K13" s="21">
        <f t="shared" si="4"/>
        <v>0.35000000000000003</v>
      </c>
      <c r="L13" s="22">
        <v>0</v>
      </c>
      <c r="M13" s="22">
        <v>1</v>
      </c>
      <c r="N13" s="22">
        <f t="shared" si="0"/>
        <v>0</v>
      </c>
      <c r="O13" s="21">
        <f>3/60</f>
        <v>0.05</v>
      </c>
      <c r="P13" s="22">
        <f t="shared" si="1"/>
        <v>0</v>
      </c>
      <c r="Q13" s="21">
        <f t="shared" si="2"/>
        <v>0.35000000000000003</v>
      </c>
      <c r="R13" s="23">
        <f t="shared" si="3"/>
        <v>44.4</v>
      </c>
      <c r="S13" s="23">
        <f t="shared" si="5"/>
        <v>15.540000000000001</v>
      </c>
    </row>
    <row r="14" spans="2:19" s="2" customFormat="1" x14ac:dyDescent="0.25">
      <c r="B14" s="59"/>
      <c r="C14" s="62" t="s">
        <v>27</v>
      </c>
      <c r="D14" s="63"/>
      <c r="E14" s="64"/>
      <c r="F14" s="27">
        <f>F3+F7+F12</f>
        <v>19</v>
      </c>
      <c r="G14" s="27">
        <f>G3+G7+G12</f>
        <v>19</v>
      </c>
      <c r="H14" s="28">
        <f>I14/G14</f>
        <v>3.1578947368421053</v>
      </c>
      <c r="I14" s="27">
        <f>SUM(I3:I13)</f>
        <v>60</v>
      </c>
      <c r="J14" s="29">
        <f>K14/I14</f>
        <v>0.8255555555555556</v>
      </c>
      <c r="K14" s="29">
        <f>SUM(K3:K13)</f>
        <v>49.533333333333339</v>
      </c>
      <c r="L14" s="27">
        <v>0</v>
      </c>
      <c r="M14" s="27">
        <v>1</v>
      </c>
      <c r="N14" s="27">
        <f>SUM(N3:N13)</f>
        <v>0</v>
      </c>
      <c r="O14" s="29">
        <v>0</v>
      </c>
      <c r="P14" s="27">
        <f>SUM(P3:P12)</f>
        <v>0</v>
      </c>
      <c r="Q14" s="29">
        <f>SUM(K14,P14)</f>
        <v>49.533333333333339</v>
      </c>
      <c r="R14" s="30">
        <v>44.4</v>
      </c>
      <c r="S14" s="30">
        <f>SUM(S3:S13)</f>
        <v>2199.2799999999997</v>
      </c>
    </row>
    <row r="15" spans="2:19" s="2" customFormat="1" x14ac:dyDescent="0.25">
      <c r="B15" s="59"/>
      <c r="C15" s="9" t="s">
        <v>14</v>
      </c>
      <c r="D15" s="15" t="s">
        <v>33</v>
      </c>
      <c r="E15" s="17" t="s">
        <v>26</v>
      </c>
      <c r="F15" s="11">
        <f>SUM(G15,L15)</f>
        <v>21</v>
      </c>
      <c r="G15" s="11">
        <v>21</v>
      </c>
      <c r="H15" s="11">
        <v>1</v>
      </c>
      <c r="I15" s="11">
        <f>G15*H15</f>
        <v>21</v>
      </c>
      <c r="J15" s="24">
        <f>3/60</f>
        <v>0.05</v>
      </c>
      <c r="K15" s="24">
        <f>I15*J15</f>
        <v>1.05</v>
      </c>
      <c r="L15" s="11">
        <v>0</v>
      </c>
      <c r="M15" s="11">
        <v>1</v>
      </c>
      <c r="N15" s="11">
        <f>L15*M15</f>
        <v>0</v>
      </c>
      <c r="O15" s="24">
        <f>3/60</f>
        <v>0.05</v>
      </c>
      <c r="P15" s="11">
        <f>N15*O15</f>
        <v>0</v>
      </c>
      <c r="Q15" s="24">
        <f t="shared" si="2"/>
        <v>1.05</v>
      </c>
      <c r="R15" s="26">
        <f>(27.99+28.78+15.74+14.73+20.18)/5</f>
        <v>21.483999999999998</v>
      </c>
      <c r="S15" s="25">
        <f t="shared" si="5"/>
        <v>22.558199999999999</v>
      </c>
    </row>
    <row r="16" spans="2:19" s="2" customFormat="1" x14ac:dyDescent="0.25">
      <c r="B16" s="59"/>
      <c r="C16" s="10"/>
      <c r="D16" s="15" t="s">
        <v>53</v>
      </c>
      <c r="E16" s="17" t="s">
        <v>51</v>
      </c>
      <c r="F16" s="18">
        <f>SUM(G16,L16)</f>
        <v>21</v>
      </c>
      <c r="G16" s="18">
        <v>21</v>
      </c>
      <c r="H16" s="18">
        <v>1</v>
      </c>
      <c r="I16" s="18">
        <f t="shared" ref="I16:I18" si="8">G16*H16</f>
        <v>21</v>
      </c>
      <c r="J16" s="19">
        <f>10/60</f>
        <v>0.16666666666666666</v>
      </c>
      <c r="K16" s="19">
        <f>I16*J16</f>
        <v>3.5</v>
      </c>
      <c r="L16" s="18">
        <v>0</v>
      </c>
      <c r="M16" s="18">
        <v>1</v>
      </c>
      <c r="N16" s="18">
        <f t="shared" ref="N16:N18" si="9">L16*M16</f>
        <v>0</v>
      </c>
      <c r="O16" s="19">
        <f>10/60</f>
        <v>0.16666666666666666</v>
      </c>
      <c r="P16" s="18">
        <f>N16*O16</f>
        <v>0</v>
      </c>
      <c r="Q16" s="19">
        <f t="shared" si="2"/>
        <v>3.5</v>
      </c>
      <c r="R16" s="23">
        <f>(27.99+28.78+15.74+14.73+20.18)/5</f>
        <v>21.483999999999998</v>
      </c>
      <c r="S16" s="20">
        <f t="shared" si="5"/>
        <v>75.193999999999988</v>
      </c>
    </row>
    <row r="17" spans="2:19" s="2" customFormat="1" x14ac:dyDescent="0.25">
      <c r="B17" s="59"/>
      <c r="C17" s="10"/>
      <c r="D17" s="15" t="s">
        <v>42</v>
      </c>
      <c r="E17" s="17" t="s">
        <v>21</v>
      </c>
      <c r="F17" s="18">
        <f>SUM(G17,L17)</f>
        <v>21</v>
      </c>
      <c r="G17" s="18">
        <v>21</v>
      </c>
      <c r="H17" s="18">
        <v>1</v>
      </c>
      <c r="I17" s="18">
        <f t="shared" si="8"/>
        <v>21</v>
      </c>
      <c r="J17" s="19">
        <f>2+0.5</f>
        <v>2.5</v>
      </c>
      <c r="K17" s="19">
        <f>I17*J17</f>
        <v>52.5</v>
      </c>
      <c r="L17" s="18">
        <v>0</v>
      </c>
      <c r="M17" s="18">
        <v>1</v>
      </c>
      <c r="N17" s="18">
        <f t="shared" si="9"/>
        <v>0</v>
      </c>
      <c r="O17" s="19">
        <f>3/60</f>
        <v>0.05</v>
      </c>
      <c r="P17" s="18">
        <f>N17*O17</f>
        <v>0</v>
      </c>
      <c r="Q17" s="19">
        <f t="shared" si="2"/>
        <v>52.5</v>
      </c>
      <c r="R17" s="23">
        <f>(27.99+28.78+15.74+14.73+20.18)/5</f>
        <v>21.483999999999998</v>
      </c>
      <c r="S17" s="20">
        <f t="shared" si="5"/>
        <v>1127.9099999999999</v>
      </c>
    </row>
    <row r="18" spans="2:19" s="2" customFormat="1" x14ac:dyDescent="0.25">
      <c r="B18" s="59"/>
      <c r="C18" s="11"/>
      <c r="D18" s="15" t="s">
        <v>32</v>
      </c>
      <c r="E18" s="17" t="s">
        <v>52</v>
      </c>
      <c r="F18" s="18">
        <f>SUM(G18,L18)</f>
        <v>21</v>
      </c>
      <c r="G18" s="18">
        <v>21</v>
      </c>
      <c r="H18" s="18">
        <v>1</v>
      </c>
      <c r="I18" s="18">
        <f t="shared" si="8"/>
        <v>21</v>
      </c>
      <c r="J18" s="19">
        <f>3/60</f>
        <v>0.05</v>
      </c>
      <c r="K18" s="19">
        <f>I18*J18</f>
        <v>1.05</v>
      </c>
      <c r="L18" s="18">
        <v>0</v>
      </c>
      <c r="M18" s="18">
        <v>1</v>
      </c>
      <c r="N18" s="18">
        <f t="shared" si="9"/>
        <v>0</v>
      </c>
      <c r="O18" s="19">
        <f>0.05</f>
        <v>0.05</v>
      </c>
      <c r="P18" s="18">
        <f>N18*O18</f>
        <v>0</v>
      </c>
      <c r="Q18" s="19">
        <f t="shared" si="2"/>
        <v>1.05</v>
      </c>
      <c r="R18" s="23">
        <f>(27.99+28.78+15.74+14.73+20.18)/5</f>
        <v>21.483999999999998</v>
      </c>
      <c r="S18" s="20">
        <f t="shared" si="5"/>
        <v>22.558199999999999</v>
      </c>
    </row>
    <row r="19" spans="2:19" s="2" customFormat="1" x14ac:dyDescent="0.25">
      <c r="B19" s="59"/>
      <c r="C19" s="62" t="s">
        <v>28</v>
      </c>
      <c r="D19" s="63"/>
      <c r="E19" s="64"/>
      <c r="F19" s="27">
        <v>21</v>
      </c>
      <c r="G19" s="27">
        <v>21</v>
      </c>
      <c r="H19" s="28">
        <f>I19/G19</f>
        <v>4</v>
      </c>
      <c r="I19" s="27">
        <f>SUM(I15:I18)</f>
        <v>84</v>
      </c>
      <c r="J19" s="29">
        <f>K19/I19</f>
        <v>0.69166666666666665</v>
      </c>
      <c r="K19" s="29">
        <f>SUM(K15:K18)</f>
        <v>58.099999999999994</v>
      </c>
      <c r="L19" s="27">
        <v>0</v>
      </c>
      <c r="M19" s="27">
        <v>1</v>
      </c>
      <c r="N19" s="27">
        <f>SUM(N14)</f>
        <v>0</v>
      </c>
      <c r="O19" s="29">
        <v>0</v>
      </c>
      <c r="P19" s="27">
        <f>SUM(P15)</f>
        <v>0</v>
      </c>
      <c r="Q19" s="27">
        <f t="shared" si="2"/>
        <v>58.099999999999994</v>
      </c>
      <c r="R19" s="30">
        <v>21.48</v>
      </c>
      <c r="S19" s="30">
        <f>SUM(S15:S18)</f>
        <v>1248.2203999999997</v>
      </c>
    </row>
    <row r="20" spans="2:19" s="2" customFormat="1" x14ac:dyDescent="0.25">
      <c r="B20" s="59"/>
      <c r="C20" s="9" t="s">
        <v>15</v>
      </c>
      <c r="D20" s="15" t="s">
        <v>33</v>
      </c>
      <c r="E20" s="17" t="s">
        <v>26</v>
      </c>
      <c r="F20" s="11">
        <f>SUM(G20,L20)</f>
        <v>21</v>
      </c>
      <c r="G20" s="11">
        <v>21</v>
      </c>
      <c r="H20" s="11">
        <v>1</v>
      </c>
      <c r="I20" s="11">
        <f>G20*H20</f>
        <v>21</v>
      </c>
      <c r="J20" s="24">
        <f>3/60</f>
        <v>0.05</v>
      </c>
      <c r="K20" s="24">
        <f>I20*J20</f>
        <v>1.05</v>
      </c>
      <c r="L20" s="11">
        <v>0</v>
      </c>
      <c r="M20" s="11">
        <v>1</v>
      </c>
      <c r="N20" s="11">
        <f t="shared" ref="N20:N23" si="10">L20*M20</f>
        <v>0</v>
      </c>
      <c r="O20" s="24">
        <f>3/60</f>
        <v>0.05</v>
      </c>
      <c r="P20" s="11">
        <f>N20*O20</f>
        <v>0</v>
      </c>
      <c r="Q20" s="24">
        <f t="shared" si="2"/>
        <v>1.05</v>
      </c>
      <c r="R20" s="25">
        <f>(107410+92130+69050+48860+69130)/2080/5</f>
        <v>37.171153846153842</v>
      </c>
      <c r="S20" s="25">
        <f t="shared" si="5"/>
        <v>39.029711538461534</v>
      </c>
    </row>
    <row r="21" spans="2:19" s="2" customFormat="1" x14ac:dyDescent="0.25">
      <c r="B21" s="59"/>
      <c r="C21" s="10"/>
      <c r="D21" s="15" t="s">
        <v>54</v>
      </c>
      <c r="E21" s="17" t="s">
        <v>50</v>
      </c>
      <c r="F21" s="18">
        <f>SUM(G21,L21)</f>
        <v>21</v>
      </c>
      <c r="G21" s="18">
        <v>21</v>
      </c>
      <c r="H21" s="18">
        <v>1</v>
      </c>
      <c r="I21" s="18">
        <f t="shared" ref="I21:I23" si="11">G21*H21</f>
        <v>21</v>
      </c>
      <c r="J21" s="19">
        <f>10/60</f>
        <v>0.16666666666666666</v>
      </c>
      <c r="K21" s="19">
        <f>I21*J21</f>
        <v>3.5</v>
      </c>
      <c r="L21" s="18">
        <v>0</v>
      </c>
      <c r="M21" s="18">
        <v>1</v>
      </c>
      <c r="N21" s="18">
        <f t="shared" si="10"/>
        <v>0</v>
      </c>
      <c r="O21" s="19">
        <f>10/60</f>
        <v>0.16666666666666666</v>
      </c>
      <c r="P21" s="18">
        <f>N21*O21</f>
        <v>0</v>
      </c>
      <c r="Q21" s="19">
        <f t="shared" si="2"/>
        <v>3.5</v>
      </c>
      <c r="R21" s="20">
        <f>(107410+92130+69050+48860+69130)/2080/5</f>
        <v>37.171153846153842</v>
      </c>
      <c r="S21" s="20">
        <f t="shared" si="5"/>
        <v>130.09903846153844</v>
      </c>
    </row>
    <row r="22" spans="2:19" s="2" customFormat="1" x14ac:dyDescent="0.25">
      <c r="B22" s="59"/>
      <c r="C22" s="10"/>
      <c r="D22" s="15" t="s">
        <v>49</v>
      </c>
      <c r="E22" s="17" t="s">
        <v>22</v>
      </c>
      <c r="F22" s="18">
        <f>SUM(G22,L22)</f>
        <v>21</v>
      </c>
      <c r="G22" s="18">
        <v>21</v>
      </c>
      <c r="H22" s="18">
        <v>1</v>
      </c>
      <c r="I22" s="18">
        <f t="shared" si="11"/>
        <v>21</v>
      </c>
      <c r="J22" s="19">
        <f>0.5+0.5</f>
        <v>1</v>
      </c>
      <c r="K22" s="19">
        <f>I22*J22</f>
        <v>21</v>
      </c>
      <c r="L22" s="18">
        <v>0</v>
      </c>
      <c r="M22" s="18">
        <v>1</v>
      </c>
      <c r="N22" s="18">
        <f t="shared" si="10"/>
        <v>0</v>
      </c>
      <c r="O22" s="19">
        <f>3/60</f>
        <v>0.05</v>
      </c>
      <c r="P22" s="18">
        <f>N22*O22</f>
        <v>0</v>
      </c>
      <c r="Q22" s="19">
        <f t="shared" si="2"/>
        <v>21</v>
      </c>
      <c r="R22" s="20">
        <f>(107410+92130+69050+48860+69130)/2080/5</f>
        <v>37.171153846153842</v>
      </c>
      <c r="S22" s="20">
        <f t="shared" si="5"/>
        <v>780.59423076923065</v>
      </c>
    </row>
    <row r="23" spans="2:19" s="2" customFormat="1" x14ac:dyDescent="0.25">
      <c r="B23" s="59"/>
      <c r="C23" s="11"/>
      <c r="D23" s="15" t="s">
        <v>32</v>
      </c>
      <c r="E23" s="17" t="s">
        <v>52</v>
      </c>
      <c r="F23" s="18">
        <f>SUM(G23,L23)</f>
        <v>21</v>
      </c>
      <c r="G23" s="18">
        <v>21</v>
      </c>
      <c r="H23" s="18">
        <v>1</v>
      </c>
      <c r="I23" s="18">
        <f t="shared" si="11"/>
        <v>21</v>
      </c>
      <c r="J23" s="19">
        <f>3/60</f>
        <v>0.05</v>
      </c>
      <c r="K23" s="19">
        <f>I23*J23</f>
        <v>1.05</v>
      </c>
      <c r="L23" s="18">
        <v>0</v>
      </c>
      <c r="M23" s="18">
        <v>1</v>
      </c>
      <c r="N23" s="18">
        <f t="shared" si="10"/>
        <v>0</v>
      </c>
      <c r="O23" s="19">
        <f>0.05</f>
        <v>0.05</v>
      </c>
      <c r="P23" s="18">
        <f>N23*O23</f>
        <v>0</v>
      </c>
      <c r="Q23" s="19">
        <f t="shared" si="2"/>
        <v>1.05</v>
      </c>
      <c r="R23" s="20">
        <f>(107410+92130+69050+48860+69130)/2080/5</f>
        <v>37.171153846153842</v>
      </c>
      <c r="S23" s="20">
        <f t="shared" si="5"/>
        <v>39.029711538461534</v>
      </c>
    </row>
    <row r="24" spans="2:19" s="2" customFormat="1" x14ac:dyDescent="0.25">
      <c r="B24" s="60"/>
      <c r="C24" s="62" t="s">
        <v>29</v>
      </c>
      <c r="D24" s="63"/>
      <c r="E24" s="64"/>
      <c r="F24" s="27">
        <v>21</v>
      </c>
      <c r="G24" s="27">
        <v>21</v>
      </c>
      <c r="H24" s="28">
        <f>I24/G24</f>
        <v>4</v>
      </c>
      <c r="I24" s="27">
        <f>SUM(I20:I23)</f>
        <v>84</v>
      </c>
      <c r="J24" s="29">
        <f>K24/I24</f>
        <v>0.31666666666666671</v>
      </c>
      <c r="K24" s="29">
        <f>SUM(K20:K23)</f>
        <v>26.6</v>
      </c>
      <c r="L24" s="27">
        <v>0</v>
      </c>
      <c r="M24" s="27">
        <v>1</v>
      </c>
      <c r="N24" s="27">
        <f>SUM(N19)</f>
        <v>0</v>
      </c>
      <c r="O24" s="29">
        <v>0</v>
      </c>
      <c r="P24" s="27">
        <f>SUM(P20)</f>
        <v>0</v>
      </c>
      <c r="Q24" s="27">
        <f t="shared" si="2"/>
        <v>26.6</v>
      </c>
      <c r="R24" s="30">
        <v>37.17</v>
      </c>
      <c r="S24" s="31">
        <f>SUM(S20:S23)</f>
        <v>988.7526923076922</v>
      </c>
    </row>
    <row r="25" spans="2:19" s="2" customFormat="1" x14ac:dyDescent="0.25">
      <c r="B25" s="4" t="s">
        <v>17</v>
      </c>
      <c r="C25" s="5"/>
      <c r="D25" s="5"/>
      <c r="E25" s="6"/>
      <c r="F25" s="32">
        <f>SUM(F14,F19,F24)</f>
        <v>61</v>
      </c>
      <c r="G25" s="32">
        <f>SUM(G14,G19,G24)</f>
        <v>61</v>
      </c>
      <c r="H25" s="33">
        <f>I25/G25</f>
        <v>3.737704918032787</v>
      </c>
      <c r="I25" s="32">
        <f>SUM(I14,I19,I24)</f>
        <v>228</v>
      </c>
      <c r="J25" s="34">
        <f>K25/I25</f>
        <v>0.58874269005847946</v>
      </c>
      <c r="K25" s="34">
        <f>SUM(K14,K19,K24)</f>
        <v>134.23333333333332</v>
      </c>
      <c r="L25" s="32">
        <f>SUM(L14,L19,L24)</f>
        <v>0</v>
      </c>
      <c r="M25" s="32">
        <f>SUM(M14,M19,M24)</f>
        <v>3</v>
      </c>
      <c r="N25" s="32">
        <f>SUM(N14,N19,N24)</f>
        <v>0</v>
      </c>
      <c r="O25" s="34">
        <f>SUM(O14,O19,O24)</f>
        <v>0</v>
      </c>
      <c r="P25" s="32">
        <f t="shared" ref="P25" si="12">SUM(P14,P19,P24)</f>
        <v>0</v>
      </c>
      <c r="Q25" s="34">
        <f t="shared" si="2"/>
        <v>134.23333333333332</v>
      </c>
      <c r="R25" s="32"/>
      <c r="S25" s="35">
        <f>SUM(S14,S19,S24)</f>
        <v>4436.253092307692</v>
      </c>
    </row>
    <row r="27" spans="2:19" ht="30" customHeight="1" x14ac:dyDescent="0.25">
      <c r="B27" s="57" t="s">
        <v>41</v>
      </c>
      <c r="C27" s="57"/>
      <c r="D27" s="57"/>
      <c r="E27" s="57"/>
      <c r="F27" s="57"/>
      <c r="G27" s="57"/>
      <c r="H27" s="57"/>
      <c r="I27" s="57"/>
    </row>
    <row r="28" spans="2:19" ht="30" customHeight="1" x14ac:dyDescent="0.25">
      <c r="B28" s="57" t="s">
        <v>55</v>
      </c>
      <c r="C28" s="57"/>
      <c r="D28" s="57"/>
      <c r="E28" s="57"/>
      <c r="F28" s="57"/>
      <c r="G28" s="57"/>
      <c r="H28" s="57"/>
      <c r="I28" s="57"/>
    </row>
  </sheetData>
  <mergeCells count="8">
    <mergeCell ref="B27:I27"/>
    <mergeCell ref="B28:I28"/>
    <mergeCell ref="G1:K1"/>
    <mergeCell ref="L1:P1"/>
    <mergeCell ref="B3:B24"/>
    <mergeCell ref="C14:E14"/>
    <mergeCell ref="C19:E19"/>
    <mergeCell ref="C24:E24"/>
  </mergeCells>
  <pageMargins left="0.2" right="0.2" top="0.75" bottom="0.75" header="0.3" footer="0.3"/>
  <pageSetup scale="58" orientation="landscape" r:id="rId1"/>
  <headerFooter>
    <oddHeader>&amp;L&amp;"Arial,Regular"&amp;8OACS Feasibility Assessment Burden Table</oddHeader>
    <oddFooter>&amp;C&amp;"Arial,Regular"&amp;8Page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burden table</vt:lpstr>
      <vt:lpstr>burden details</vt:lpstr>
      <vt:lpstr>Sheet1 (modified)</vt:lpstr>
      <vt:lpstr>'burden table'!Print_Area</vt:lpstr>
    </vt:vector>
  </TitlesOfParts>
  <Company>Mathematica,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Forrestal</dc:creator>
  <cp:lastModifiedBy>Sandberg, Christina - FNS</cp:lastModifiedBy>
  <cp:lastPrinted>2019-02-26T18:02:22Z</cp:lastPrinted>
  <dcterms:created xsi:type="dcterms:W3CDTF">2017-11-08T16:25:25Z</dcterms:created>
  <dcterms:modified xsi:type="dcterms:W3CDTF">2019-02-26T18:04:38Z</dcterms:modified>
</cp:coreProperties>
</file>