
<file path=[Content_Types].xml><?xml version="1.0" encoding="utf-8"?>
<Types xmlns="http://schemas.openxmlformats.org/package/2006/content-types">
  <Default Extension="bin" ContentType="application/vnd.openxmlformats-officedocument.spreadsheetml.printerSettings"/>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4" rupBuild="19126"/>
  <workbookPr defaultThemeVersion="124226"/>
  <mc:AlternateContent xmlns:mc="http://schemas.openxmlformats.org/markup-compatibility/2006">
    <mc:Choice Requires="x15">
      <x15ac:absPath xmlns:x15ac="http://schemas.microsoft.com/office/spreadsheetml/2010/11/ac" url="F:\New ICRs\"/>
    </mc:Choice>
  </mc:AlternateContent>
  <xr:revisionPtr revIDLastSave="0" documentId="8_{24D4BB56-63D7-45FC-BEEC-EEBAC1B7B1A1}" xr6:coauthVersionLast="31" xr6:coauthVersionMax="31" xr10:uidLastSave="{00000000-0000-0000-0000-000000000000}"/>
  <bookViews>
    <workbookView xWindow="0" yWindow="0" windowWidth="19110" windowHeight="3225" activeTab="1" xr2:uid="{00000000-000D-0000-FFFF-FFFF00000000}"/>
  </bookViews>
  <sheets>
    <sheet name="Table 1" sheetId="2" r:id="rId1"/>
    <sheet name="Table 2" sheetId="1" r:id="rId2"/>
    <sheet name="O&amp;M" sheetId="3" r:id="rId3"/>
  </sheets>
  <calcPr calcId="179021"/>
  <extLst>
    <ext xmlns:xcalcf="http://schemas.microsoft.com/office/spreadsheetml/2018/calcfeatures" uri="{B58B0392-4F1F-4190-BB64-5DF3571DCE5F}">
      <xcalcf:calcFeatures>
        <xcalcf:feature name="microsoft.com:RD"/>
      </xcalcf:calcFeatures>
    </ext>
  </extLst>
</workbook>
</file>

<file path=xl/calcChain.xml><?xml version="1.0" encoding="utf-8"?>
<calcChain xmlns="http://schemas.openxmlformats.org/spreadsheetml/2006/main">
  <c r="I39" i="2" l="1"/>
  <c r="I29" i="2"/>
  <c r="I51" i="2"/>
  <c r="I53" i="2" s="1"/>
  <c r="I50" i="2"/>
  <c r="I26" i="2"/>
  <c r="L56" i="2"/>
  <c r="I52" i="2"/>
  <c r="H8" i="3"/>
  <c r="H7" i="3"/>
  <c r="H6" i="3"/>
  <c r="E14" i="1" l="1"/>
  <c r="E13" i="1"/>
  <c r="E27" i="2"/>
  <c r="E48" i="2" l="1"/>
  <c r="E46" i="2"/>
  <c r="E44" i="2"/>
  <c r="E26" i="2"/>
  <c r="E12" i="2"/>
  <c r="E11" i="2"/>
  <c r="G15" i="1" l="1"/>
  <c r="G14" i="1"/>
  <c r="G13" i="1"/>
  <c r="G12" i="1"/>
  <c r="G11" i="1"/>
  <c r="G10" i="1"/>
  <c r="G9" i="1"/>
  <c r="G8" i="1"/>
  <c r="G7" i="1"/>
  <c r="G6" i="1"/>
  <c r="F10" i="1"/>
  <c r="D15" i="1"/>
  <c r="F15" i="1" s="1"/>
  <c r="D14" i="1"/>
  <c r="F14" i="1" s="1"/>
  <c r="D13" i="1"/>
  <c r="F13" i="1" s="1"/>
  <c r="D12" i="1"/>
  <c r="F12" i="1" s="1"/>
  <c r="D11" i="1"/>
  <c r="F11" i="1" s="1"/>
  <c r="D10" i="1"/>
  <c r="D9" i="1"/>
  <c r="F9" i="1" s="1"/>
  <c r="D8" i="1"/>
  <c r="F8" i="1" s="1"/>
  <c r="D7" i="1"/>
  <c r="F7" i="1" s="1"/>
  <c r="D6" i="1"/>
  <c r="F6" i="1" s="1"/>
  <c r="D48" i="2"/>
  <c r="F48" i="2" s="1"/>
  <c r="H48" i="2" s="1"/>
  <c r="D47" i="2"/>
  <c r="F47" i="2" s="1"/>
  <c r="D46" i="2"/>
  <c r="F46" i="2" s="1"/>
  <c r="D45" i="2"/>
  <c r="F45" i="2" s="1"/>
  <c r="D44" i="2"/>
  <c r="F44" i="2" s="1"/>
  <c r="D43" i="2"/>
  <c r="F43" i="2" s="1"/>
  <c r="G43" i="2" s="1"/>
  <c r="D41" i="2"/>
  <c r="F41" i="2" s="1"/>
  <c r="D39" i="2"/>
  <c r="F39" i="2" s="1"/>
  <c r="D37" i="2"/>
  <c r="F37" i="2" s="1"/>
  <c r="H37" i="2" s="1"/>
  <c r="D36" i="2"/>
  <c r="F36" i="2" s="1"/>
  <c r="D35" i="2"/>
  <c r="F35" i="2" s="1"/>
  <c r="D28" i="2"/>
  <c r="F28" i="2" s="1"/>
  <c r="H28" i="2" s="1"/>
  <c r="D27" i="2"/>
  <c r="F27" i="2" s="1"/>
  <c r="D26" i="2"/>
  <c r="F26" i="2" s="1"/>
  <c r="G26" i="2" s="1"/>
  <c r="D24" i="2"/>
  <c r="F24" i="2" s="1"/>
  <c r="D23" i="2"/>
  <c r="F23" i="2" s="1"/>
  <c r="D22" i="2"/>
  <c r="F22" i="2" s="1"/>
  <c r="D21" i="2"/>
  <c r="F21" i="2" s="1"/>
  <c r="D17" i="2"/>
  <c r="F17" i="2" s="1"/>
  <c r="D16" i="2"/>
  <c r="F16" i="2" s="1"/>
  <c r="D15" i="2"/>
  <c r="D14" i="2"/>
  <c r="F14" i="2" s="1"/>
  <c r="D12" i="2"/>
  <c r="F12" i="2" s="1"/>
  <c r="D11" i="2"/>
  <c r="F11" i="2" s="1"/>
  <c r="F15" i="2" l="1"/>
  <c r="H11" i="2"/>
  <c r="G17" i="2"/>
  <c r="H17" i="2"/>
  <c r="G24" i="2"/>
  <c r="H24" i="2"/>
  <c r="H35" i="2"/>
  <c r="G35" i="2"/>
  <c r="G46" i="2"/>
  <c r="H46" i="2"/>
  <c r="H12" i="2"/>
  <c r="H15" i="1"/>
  <c r="I15" i="1" s="1"/>
  <c r="H21" i="2"/>
  <c r="H43" i="2"/>
  <c r="I43" i="2" s="1"/>
  <c r="G47" i="2"/>
  <c r="H47" i="2"/>
  <c r="G12" i="2"/>
  <c r="G11" i="2"/>
  <c r="H16" i="2"/>
  <c r="G16" i="2"/>
  <c r="H23" i="2"/>
  <c r="G23" i="2"/>
  <c r="H45" i="2"/>
  <c r="G45" i="2"/>
  <c r="G41" i="2"/>
  <c r="H41" i="2"/>
  <c r="H7" i="1"/>
  <c r="I7" i="1" s="1"/>
  <c r="H11" i="1"/>
  <c r="I11" i="1"/>
  <c r="H8" i="1"/>
  <c r="I8" i="1" s="1"/>
  <c r="H12" i="1"/>
  <c r="I12" i="1" s="1"/>
  <c r="H14" i="2"/>
  <c r="G14" i="2"/>
  <c r="I14" i="2" s="1"/>
  <c r="H36" i="2"/>
  <c r="G36" i="2"/>
  <c r="I36" i="2" s="1"/>
  <c r="H22" i="2"/>
  <c r="G22" i="2"/>
  <c r="G37" i="2"/>
  <c r="I37" i="2" s="1"/>
  <c r="G21" i="2"/>
  <c r="H9" i="1"/>
  <c r="I9" i="1" s="1"/>
  <c r="H13" i="1"/>
  <c r="I13" i="1" s="1"/>
  <c r="H6" i="1"/>
  <c r="I6" i="1" s="1"/>
  <c r="H10" i="1"/>
  <c r="I10" i="1" s="1"/>
  <c r="H14" i="1"/>
  <c r="I14" i="1" s="1"/>
  <c r="G48" i="2"/>
  <c r="I48" i="2" s="1"/>
  <c r="G44" i="2"/>
  <c r="H44" i="2"/>
  <c r="G39" i="2"/>
  <c r="H39" i="2"/>
  <c r="G28" i="2"/>
  <c r="I28" i="2" s="1"/>
  <c r="H27" i="2"/>
  <c r="G27" i="2"/>
  <c r="H26" i="2"/>
  <c r="I21" i="2" l="1"/>
  <c r="I41" i="2"/>
  <c r="I22" i="2"/>
  <c r="F50" i="2"/>
  <c r="I12" i="2"/>
  <c r="I11" i="2"/>
  <c r="F29" i="2"/>
  <c r="I27" i="2"/>
  <c r="I35" i="2"/>
  <c r="I23" i="2"/>
  <c r="I16" i="2"/>
  <c r="I46" i="2"/>
  <c r="I17" i="2"/>
  <c r="H15" i="2"/>
  <c r="G15" i="2"/>
  <c r="I15" i="2" s="1"/>
  <c r="I44" i="2"/>
  <c r="I24" i="2"/>
  <c r="I45" i="2"/>
  <c r="I16" i="1"/>
  <c r="I47" i="2"/>
  <c r="F16" i="1"/>
  <c r="F51" i="2" l="1"/>
</calcChain>
</file>

<file path=xl/sharedStrings.xml><?xml version="1.0" encoding="utf-8"?>
<sst xmlns="http://schemas.openxmlformats.org/spreadsheetml/2006/main" count="173" uniqueCount="121">
  <si>
    <t>Burden item</t>
  </si>
  <si>
    <t xml:space="preserve">(A) </t>
  </si>
  <si>
    <t>Person hours per occurrence</t>
  </si>
  <si>
    <t>(B)</t>
  </si>
  <si>
    <t xml:space="preserve"> No. of occurrences per respondent per year</t>
  </si>
  <si>
    <t xml:space="preserve">(C) </t>
  </si>
  <si>
    <t>Person hours per respondent per year (C=AxB)</t>
  </si>
  <si>
    <t xml:space="preserve">(H) </t>
  </si>
  <si>
    <r>
      <t xml:space="preserve">Cost, $ </t>
    </r>
    <r>
      <rPr>
        <vertAlign val="superscript"/>
        <sz val="10"/>
        <color rgb="FF000000"/>
        <rFont val="Times New Roman"/>
        <family val="1"/>
      </rPr>
      <t>b</t>
    </r>
  </si>
  <si>
    <t>1.  Applications</t>
  </si>
  <si>
    <t>N/A</t>
  </si>
  <si>
    <t>2.  Survey and Studies</t>
  </si>
  <si>
    <t>3.  Acquisition, Installation, and Utilization of  Technology and  Systems</t>
  </si>
  <si>
    <t>4.  Reporting Requirements</t>
  </si>
  <si>
    <t xml:space="preserve">   i.  Facilities with 4 groups of operations</t>
  </si>
  <si>
    <t xml:space="preserve">   ii.  Facilities with 5 groups of operations             </t>
  </si>
  <si>
    <t xml:space="preserve"> B.  Required activities: Sources with add-on controls</t>
  </si>
  <si>
    <t xml:space="preserve">  ii.  Repeat of performance test</t>
  </si>
  <si>
    <t xml:space="preserve"> iii.  Operation, maintenance, monitoring plan</t>
  </si>
  <si>
    <t xml:space="preserve"> iv.  Startup, shutdown, malfunction plan</t>
  </si>
  <si>
    <t>C.  Gather Existing Information</t>
  </si>
  <si>
    <t xml:space="preserve">   v.  Reports of performance test results</t>
  </si>
  <si>
    <t>5.  Recordkeeping Requirements</t>
  </si>
  <si>
    <t>B.  Plan activities</t>
  </si>
  <si>
    <t xml:space="preserve">    C.  Implement activities</t>
  </si>
  <si>
    <t xml:space="preserve">   i.  System for low HAP resin</t>
  </si>
  <si>
    <t xml:space="preserve">  ii.  System for work practices</t>
  </si>
  <si>
    <t xml:space="preserve"> iii.  System for add-on control devices</t>
  </si>
  <si>
    <t xml:space="preserve">       i.  Enter information on low HAP resin</t>
  </si>
  <si>
    <t xml:space="preserve">  ii.  Enter information on work practices and operating parameters</t>
  </si>
  <si>
    <t xml:space="preserve">  i.  Small facilities (less than 100 employees)</t>
  </si>
  <si>
    <t xml:space="preserve"> ii.  Medium facilities (100-250 employees)</t>
  </si>
  <si>
    <t>iii.  Large facilities (more than 250 employees)</t>
  </si>
  <si>
    <t xml:space="preserve">  H. Time for audits</t>
  </si>
  <si>
    <t>Assumptions:</t>
  </si>
  <si>
    <r>
      <t xml:space="preserve">Table 1: Annual Respondent Burden and Cost – </t>
    </r>
    <r>
      <rPr>
        <b/>
        <sz val="10"/>
        <color theme="1"/>
        <rFont val="Times New Roman"/>
        <family val="1"/>
      </rPr>
      <t>NESHAP for Reinforced Plastic Composites Production (40 CFR Part 63, Subpart WWWW) (Renewal)</t>
    </r>
  </si>
  <si>
    <t xml:space="preserve">(E) </t>
  </si>
  <si>
    <t>Technical person- hours per year (E=CxD)</t>
  </si>
  <si>
    <t xml:space="preserve">(F) </t>
  </si>
  <si>
    <t>Management person hours per year (Ex0.05)</t>
  </si>
  <si>
    <t>(G)</t>
  </si>
  <si>
    <t xml:space="preserve"> Clerical person hours per year (Ex0.1)</t>
  </si>
  <si>
    <r>
      <t xml:space="preserve">Respondents per year  </t>
    </r>
    <r>
      <rPr>
        <vertAlign val="superscript"/>
        <sz val="10"/>
        <color rgb="FF000000"/>
        <rFont val="Times New Roman"/>
        <family val="1"/>
      </rPr>
      <t>a</t>
    </r>
  </si>
  <si>
    <t xml:space="preserve">(D) </t>
  </si>
  <si>
    <r>
      <t xml:space="preserve">Table 2: Average Annual EPA Burden and Cost – </t>
    </r>
    <r>
      <rPr>
        <sz val="12"/>
        <color theme="1"/>
        <rFont val="Times New Roman"/>
        <family val="1"/>
      </rPr>
      <t>NESHAP for Reinforced Plastic Composites Production (40 CFR Part 63, Subpart WWWW) (Renewal)</t>
    </r>
  </si>
  <si>
    <t xml:space="preserve">(B) </t>
  </si>
  <si>
    <t>No. of occurrences per respondent per year</t>
  </si>
  <si>
    <r>
      <t xml:space="preserve">Notification of  applicability  </t>
    </r>
    <r>
      <rPr>
        <vertAlign val="superscript"/>
        <sz val="10"/>
        <color rgb="FF000000"/>
        <rFont val="Times New Roman"/>
        <family val="1"/>
      </rPr>
      <t>a</t>
    </r>
    <r>
      <rPr>
        <sz val="10"/>
        <color rgb="FF000000"/>
        <rFont val="Times New Roman"/>
        <family val="1"/>
      </rPr>
      <t xml:space="preserve"> </t>
    </r>
  </si>
  <si>
    <t>Notification of intent to construct a major source and review application</t>
  </si>
  <si>
    <t>Notification of start of construction</t>
  </si>
  <si>
    <t xml:space="preserve">Notification of actual startup </t>
  </si>
  <si>
    <t>Notification of initial performance test and test plan</t>
  </si>
  <si>
    <t xml:space="preserve">Report of performance test results including operating parameters </t>
  </si>
  <si>
    <t>Notification of compliance status</t>
  </si>
  <si>
    <r>
      <t xml:space="preserve">Review reports of excess emissions </t>
    </r>
    <r>
      <rPr>
        <vertAlign val="superscript"/>
        <sz val="10"/>
        <color rgb="FF000000"/>
        <rFont val="Times New Roman"/>
        <family val="1"/>
      </rPr>
      <t>c</t>
    </r>
  </si>
  <si>
    <r>
      <t xml:space="preserve">Review reports of no excess emissions </t>
    </r>
    <r>
      <rPr>
        <vertAlign val="superscript"/>
        <sz val="10"/>
        <color rgb="FF000000"/>
        <rFont val="Times New Roman"/>
        <family val="1"/>
      </rPr>
      <t>c</t>
    </r>
  </si>
  <si>
    <r>
      <t xml:space="preserve">Review of startup, shutdown, malfunction report  </t>
    </r>
    <r>
      <rPr>
        <vertAlign val="superscript"/>
        <sz val="10"/>
        <color rgb="FF000000"/>
        <rFont val="Times New Roman"/>
        <family val="1"/>
      </rPr>
      <t>d</t>
    </r>
  </si>
  <si>
    <t>See 5E</t>
  </si>
  <si>
    <t>See 5D, 5E</t>
  </si>
  <si>
    <t>See 4B</t>
  </si>
  <si>
    <t>See 4A</t>
  </si>
  <si>
    <t>Subtotal for Reporting Requirements</t>
  </si>
  <si>
    <t>Subtotal for Recordkeeping Requirements</t>
  </si>
  <si>
    <t xml:space="preserve">(G) </t>
  </si>
  <si>
    <t>Clerical person hours per year (Ex0.1)</t>
  </si>
  <si>
    <r>
      <t xml:space="preserve">c   </t>
    </r>
    <r>
      <rPr>
        <sz val="10"/>
        <rFont val="Times New Roman"/>
        <family val="1"/>
      </rPr>
      <t>We have assumed that approximately 80 percent (or 358.4) of the respondents will report no excess emissions twice a year and approximately 20 percent (or 89.6) will report excess emissions twice a year.</t>
    </r>
  </si>
  <si>
    <r>
      <t>TOTAL ANNUAL BURDEN AND COST (rounded)</t>
    </r>
    <r>
      <rPr>
        <vertAlign val="superscript"/>
        <sz val="10"/>
        <color rgb="FF000000"/>
        <rFont val="Times New Roman"/>
        <family val="1"/>
      </rPr>
      <t>e</t>
    </r>
  </si>
  <si>
    <r>
      <rPr>
        <vertAlign val="superscript"/>
        <sz val="10"/>
        <rFont val="Times New Roman"/>
        <family val="1"/>
      </rPr>
      <t xml:space="preserve">e </t>
    </r>
    <r>
      <rPr>
        <sz val="10"/>
        <rFont val="Times New Roman"/>
        <family val="1"/>
      </rPr>
      <t>Totals have been rounded to 3 significant figures. Figures may not add exactly due to rounding.</t>
    </r>
  </si>
  <si>
    <t>A.  Familiarization with Regulatory Requirements</t>
  </si>
  <si>
    <t>hrs/reponse</t>
  </si>
  <si>
    <r>
      <t>A.  Familiarization with Regulatory Requirements</t>
    </r>
    <r>
      <rPr>
        <vertAlign val="superscript"/>
        <sz val="10"/>
        <color rgb="FF000000"/>
        <rFont val="Times New Roman"/>
        <family val="1"/>
      </rPr>
      <t>c</t>
    </r>
  </si>
  <si>
    <r>
      <t xml:space="preserve">   i.  Initial performance test  </t>
    </r>
    <r>
      <rPr>
        <vertAlign val="superscript"/>
        <sz val="10"/>
        <color rgb="FF000000"/>
        <rFont val="Times New Roman"/>
        <family val="1"/>
      </rPr>
      <t xml:space="preserve">d  </t>
    </r>
    <r>
      <rPr>
        <sz val="10"/>
        <color rgb="FF000000"/>
        <rFont val="Times New Roman"/>
        <family val="1"/>
      </rPr>
      <t xml:space="preserve">  </t>
    </r>
  </si>
  <si>
    <r>
      <t xml:space="preserve"> v.   Monitoring of operating parameters and equipment </t>
    </r>
    <r>
      <rPr>
        <vertAlign val="superscript"/>
        <sz val="10"/>
        <color rgb="FF000000"/>
        <rFont val="Times New Roman"/>
        <family val="1"/>
      </rPr>
      <t>e</t>
    </r>
  </si>
  <si>
    <r>
      <t xml:space="preserve"> vii.  Report of exceedances  </t>
    </r>
    <r>
      <rPr>
        <vertAlign val="superscript"/>
        <sz val="10"/>
        <color rgb="FF000000"/>
        <rFont val="Times New Roman"/>
        <family val="1"/>
      </rPr>
      <t>g</t>
    </r>
    <r>
      <rPr>
        <sz val="10"/>
        <color rgb="FF000000"/>
        <rFont val="Times New Roman"/>
        <family val="1"/>
      </rPr>
      <t xml:space="preserve">     </t>
    </r>
  </si>
  <si>
    <r>
      <t xml:space="preserve">  ix.  Startup, shutdown, malfunction report  </t>
    </r>
    <r>
      <rPr>
        <vertAlign val="superscript"/>
        <sz val="10"/>
        <color rgb="FF000000"/>
        <rFont val="Times New Roman"/>
        <family val="1"/>
      </rPr>
      <t>h</t>
    </r>
  </si>
  <si>
    <r>
      <t xml:space="preserve">D.  Develop record system (spreadsheets):  </t>
    </r>
    <r>
      <rPr>
        <vertAlign val="superscript"/>
        <sz val="10"/>
        <color rgb="FF000000"/>
        <rFont val="Times New Roman"/>
        <family val="1"/>
      </rPr>
      <t>i</t>
    </r>
  </si>
  <si>
    <r>
      <t xml:space="preserve">E.  Time to enter and transmit all information into record system  </t>
    </r>
    <r>
      <rPr>
        <vertAlign val="superscript"/>
        <sz val="10"/>
        <color rgb="FF000000"/>
        <rFont val="Times New Roman"/>
        <family val="1"/>
      </rPr>
      <t>i</t>
    </r>
  </si>
  <si>
    <r>
      <t xml:space="preserve">c  </t>
    </r>
    <r>
      <rPr>
        <sz val="10"/>
        <color theme="1"/>
        <rFont val="Times New Roman"/>
        <family val="1"/>
      </rPr>
      <t xml:space="preserve">We have assumed 93% of respondents have 4 groups of operations and 7% of respondents have 5 groups of operations. </t>
    </r>
  </si>
  <si>
    <r>
      <t>e</t>
    </r>
    <r>
      <rPr>
        <sz val="10"/>
        <color theme="1"/>
        <rFont val="Times New Roman"/>
        <family val="1"/>
      </rPr>
      <t xml:space="preserve"> Monitoring and recordkeeping of operations for respondents with enclosures and add-on control devices include: 1) specific operating parameters for each control device established during the performance test, 2) start-up, shutdown, and malfunctions of equipment,  and 3) work practices.</t>
    </r>
  </si>
  <si>
    <r>
      <t>f</t>
    </r>
    <r>
      <rPr>
        <b/>
        <sz val="10"/>
        <color theme="1"/>
        <rFont val="Times New Roman"/>
        <family val="1"/>
      </rPr>
      <t xml:space="preserve"> </t>
    </r>
    <r>
      <rPr>
        <sz val="10"/>
        <color theme="1"/>
        <rFont val="Times New Roman"/>
        <family val="1"/>
      </rPr>
      <t>Monitoring and recordkeeping of operations for respondents that comply by limiting the HAP content of their raw materials include: 1) monitoring and recording in a spreadsheet the monthly consumption of material and the weighted-average HAP content over the past 12 months, and 2) work practices.  However, if all the materials in an operation meet the HAP content limit, then each respondent would need only to record HAP content and would not need to track monthly consumption or record the computations.  For open molding and centrifugal casting operations, respondents would also have the option of averaging among thirteen different processes (open molding) and two different processes (centrifugal casting to calculate the monthly average of the actual and allowable emissions for the combined open molding and centrifugal casting operations).</t>
    </r>
    <r>
      <rPr>
        <b/>
        <sz val="10"/>
        <color theme="1"/>
        <rFont val="Times New Roman"/>
        <family val="1"/>
      </rPr>
      <t xml:space="preserve">  </t>
    </r>
  </si>
  <si>
    <r>
      <t>g</t>
    </r>
    <r>
      <rPr>
        <sz val="10"/>
        <rFont val="Times New Roman"/>
        <family val="1"/>
      </rPr>
      <t xml:space="preserve">  We have assumed that approximately 80 percent of the 448 (or 358.4) existing respondents will report no excess emissions twice a year and approximately 20 percent (or 89.6) will report excess emissions twice a year.  </t>
    </r>
  </si>
  <si>
    <r>
      <t xml:space="preserve">viii.  Report of no exceedances </t>
    </r>
    <r>
      <rPr>
        <vertAlign val="superscript"/>
        <sz val="10"/>
        <color rgb="FF000000"/>
        <rFont val="Times New Roman"/>
        <family val="1"/>
      </rPr>
      <t>g</t>
    </r>
  </si>
  <si>
    <r>
      <t>h</t>
    </r>
    <r>
      <rPr>
        <sz val="10"/>
        <rFont val="Times New Roman"/>
        <family val="1"/>
      </rPr>
      <t xml:space="preserve">  We have assumed that all RPC facilities with add-on controls (approximately 3% or 14 facilities) will have at least one startup, shutdown or malfunction (SSM) that is not managed according to the SSM plan.</t>
    </r>
  </si>
  <si>
    <r>
      <t xml:space="preserve">j   </t>
    </r>
    <r>
      <rPr>
        <sz val="10"/>
        <rFont val="Times New Roman"/>
        <family val="1"/>
      </rPr>
      <t xml:space="preserve">We have assumed that the amount of time it takes a respondent to train its employees would vary with the number of employees at its facility.  We have also assumed that the distribution in size of the new respondents would be identical to that of the existing RPC universe.  Therefore, we have assumed that 82 percent of the respondents would be small business (i.e., 380.8 existing RPCs per year, 11 percent (i.e. 49.28 existing RPCs per year), would be medium business, and 7 percent (i.e., 31.36 existing RPCs) are large business.  Furthermore, we have assumed that respondents will only provide full training to new employees (0 respondents); we assume that, for existing respondents, it will take 20 percent of the time it takes to train new employees.  </t>
    </r>
  </si>
  <si>
    <r>
      <t>d</t>
    </r>
    <r>
      <rPr>
        <sz val="10"/>
        <color theme="1"/>
        <rFont val="Times New Roman"/>
        <family val="1"/>
      </rPr>
      <t xml:space="preserve">  We have assumed no new respondents over the next three years due to trends in industry consolidation. Because there are no new respondents, we expect no burden for this requirement.</t>
    </r>
  </si>
  <si>
    <r>
      <t xml:space="preserve">D.  Write report  </t>
    </r>
    <r>
      <rPr>
        <vertAlign val="superscript"/>
        <sz val="10"/>
        <color rgb="FF000000"/>
        <rFont val="Times New Roman"/>
        <family val="1"/>
      </rPr>
      <t>a</t>
    </r>
  </si>
  <si>
    <r>
      <t xml:space="preserve">   i.  Notification of compliance status </t>
    </r>
    <r>
      <rPr>
        <vertAlign val="superscript"/>
        <sz val="10"/>
        <color rgb="FF000000"/>
        <rFont val="Times New Roman"/>
        <family val="1"/>
      </rPr>
      <t xml:space="preserve"> d</t>
    </r>
  </si>
  <si>
    <r>
      <t xml:space="preserve">  ii.  Notification of construction/ reconstruction</t>
    </r>
    <r>
      <rPr>
        <vertAlign val="superscript"/>
        <sz val="10"/>
        <color rgb="FF000000"/>
        <rFont val="Times New Roman"/>
        <family val="1"/>
      </rPr>
      <t xml:space="preserve">  a, d</t>
    </r>
  </si>
  <si>
    <r>
      <t xml:space="preserve"> iii.  Notification of actual startup </t>
    </r>
    <r>
      <rPr>
        <vertAlign val="superscript"/>
        <sz val="10"/>
        <color rgb="FF000000"/>
        <rFont val="Times New Roman"/>
        <family val="1"/>
      </rPr>
      <t>d</t>
    </r>
  </si>
  <si>
    <r>
      <t xml:space="preserve">  iv.  Notification of performance test </t>
    </r>
    <r>
      <rPr>
        <vertAlign val="superscript"/>
        <sz val="10"/>
        <color rgb="FF000000"/>
        <rFont val="Times New Roman"/>
        <family val="1"/>
      </rPr>
      <t>d</t>
    </r>
  </si>
  <si>
    <r>
      <t xml:space="preserve">      F.  Develop operator training course and keep records of operators taken it </t>
    </r>
    <r>
      <rPr>
        <vertAlign val="superscript"/>
        <sz val="10"/>
        <rFont val="Times New Roman"/>
        <family val="1"/>
      </rPr>
      <t>d</t>
    </r>
  </si>
  <si>
    <r>
      <rPr>
        <vertAlign val="superscript"/>
        <sz val="10"/>
        <rFont val="Times New Roman"/>
        <family val="1"/>
      </rPr>
      <t>k</t>
    </r>
    <r>
      <rPr>
        <sz val="10"/>
        <rFont val="Times New Roman"/>
        <family val="1"/>
      </rPr>
      <t xml:space="preserve"> Totals have been rounded to 3 significant figures. Figures may not add exactly due to rounding.</t>
    </r>
  </si>
  <si>
    <r>
      <t xml:space="preserve">    G.  Time to train personnel: </t>
    </r>
    <r>
      <rPr>
        <vertAlign val="superscript"/>
        <sz val="10"/>
        <color rgb="FF000000"/>
        <rFont val="Times New Roman"/>
        <family val="1"/>
      </rPr>
      <t>j</t>
    </r>
  </si>
  <si>
    <r>
      <t>TOTAL LABOR BURDEN AND COST (rounded)</t>
    </r>
    <r>
      <rPr>
        <vertAlign val="superscript"/>
        <sz val="10"/>
        <color rgb="FF000000"/>
        <rFont val="Times New Roman"/>
        <family val="1"/>
      </rPr>
      <t>k</t>
    </r>
    <r>
      <rPr>
        <b/>
        <i/>
        <sz val="10"/>
        <color rgb="FF000000"/>
        <rFont val="Times New Roman"/>
        <family val="1"/>
      </rPr>
      <t>:</t>
    </r>
  </si>
  <si>
    <r>
      <t>Capital and O&amp;M Cost (rounded)</t>
    </r>
    <r>
      <rPr>
        <vertAlign val="superscript"/>
        <sz val="10"/>
        <color rgb="FF000000"/>
        <rFont val="Times New Roman"/>
        <family val="1"/>
      </rPr>
      <t>k</t>
    </r>
    <r>
      <rPr>
        <b/>
        <sz val="10"/>
        <color rgb="FF000000"/>
        <rFont val="Times New Roman"/>
        <family val="1"/>
      </rPr>
      <t>:</t>
    </r>
  </si>
  <si>
    <r>
      <t>TOTAL COST (rounded)</t>
    </r>
    <r>
      <rPr>
        <vertAlign val="superscript"/>
        <sz val="10"/>
        <color rgb="FF000000"/>
        <rFont val="Times New Roman"/>
        <family val="1"/>
      </rPr>
      <t>k</t>
    </r>
    <r>
      <rPr>
        <b/>
        <sz val="10"/>
        <color rgb="FF000000"/>
        <rFont val="Times New Roman"/>
        <family val="1"/>
      </rPr>
      <t>:</t>
    </r>
  </si>
  <si>
    <r>
      <t xml:space="preserve">a   </t>
    </r>
    <r>
      <rPr>
        <sz val="10"/>
        <rFont val="Times New Roman"/>
        <family val="1"/>
      </rPr>
      <t>There is an average of 448 existing reinforced plastic composites facilities (or RPC) subject to NESHAP subpart WWWW.  We have assumed that there will be no new RPC facilities each year over the three year period of this ICR.  We have assumed that 82 percent of the existing RPC facilities are small business, 11 percent are medium size facilities and 7 percent are large facilities.  Furthermore, we have assumed that 93 percent of the new RPC facilities will consist of an average of four groups of operations and 7 percent will consist of five groups of operations.</t>
    </r>
  </si>
  <si>
    <r>
      <t>d</t>
    </r>
    <r>
      <rPr>
        <sz val="12"/>
        <rFont val="Times New Roman"/>
        <family val="1"/>
      </rPr>
      <t xml:space="preserve">   </t>
    </r>
    <r>
      <rPr>
        <sz val="10"/>
        <rFont val="Times New Roman"/>
        <family val="1"/>
      </rPr>
      <t>We have assumed that all RPC facilities with add-on controls (3% or 14 existing facilities) will have at least one startup, shutdown, or malfunction occurrence that is not managed according to the plan.</t>
    </r>
  </si>
  <si>
    <t>Updated to apply to add resopndents, adjusted hours from 12 to 1  since it will take less time for sources to familiarize themselves with the rule.</t>
  </si>
  <si>
    <t>Updated to apply to add resopndents, adjusted hours from 13 to 1.25 since it will take less time for sources to familiarize themselves with the rule.</t>
  </si>
  <si>
    <t>Updated # of respondents based on new inventory and prior percentaage assumptions</t>
  </si>
  <si>
    <t>Removed new respondents</t>
  </si>
  <si>
    <r>
      <t xml:space="preserve">i   </t>
    </r>
    <r>
      <rPr>
        <sz val="10"/>
        <rFont val="Times New Roman"/>
        <family val="1"/>
      </rPr>
      <t xml:space="preserve">New respondents (0) would be required to develop a record system and existing respondents would be required to record operational data. For existing respondents, the following monitoring is required:  1) facilities with open molding and/or centrifugal casting operations 358 (approximately 80% of facilities) would have to record for low HAP resins; 2) facilities with add-on controls (14 existing RPCs per year) would have to record add-on control devices operating parameters; and 3) all facilities (448) need to keep records of its work practices.  Since operating parameters for control equipment and standard work practices are already monitored by industry for other purposes, we are not attributing these burdens to the rule. </t>
    </r>
  </si>
  <si>
    <t>Capital/Startup vs. Operation and Maintenance (O&amp;M) Costs</t>
  </si>
  <si>
    <t>(A)</t>
  </si>
  <si>
    <r>
      <t xml:space="preserve">Continuous Monitoring Device </t>
    </r>
    <r>
      <rPr>
        <vertAlign val="superscript"/>
        <sz val="10"/>
        <color theme="1"/>
        <rFont val="Times New Roman"/>
        <family val="1"/>
      </rPr>
      <t>1</t>
    </r>
  </si>
  <si>
    <t>Capital/Startup Cost for One Respondent</t>
  </si>
  <si>
    <t>(C)</t>
  </si>
  <si>
    <t>Number of New Respondents</t>
  </si>
  <si>
    <t>(D)</t>
  </si>
  <si>
    <t>Total Capital/Startup Cost, (B X C)</t>
  </si>
  <si>
    <t>(E)</t>
  </si>
  <si>
    <t>Annual O&amp;M Costs for One Response</t>
  </si>
  <si>
    <t>(F)</t>
  </si>
  <si>
    <t xml:space="preserve">Number of Responses / Source </t>
  </si>
  <si>
    <r>
      <t xml:space="preserve">N/A </t>
    </r>
    <r>
      <rPr>
        <vertAlign val="superscript"/>
        <sz val="10"/>
        <color theme="1"/>
        <rFont val="Times New Roman"/>
        <family val="1"/>
      </rPr>
      <t>2</t>
    </r>
  </si>
  <si>
    <r>
      <t xml:space="preserve">SMC enclosure </t>
    </r>
    <r>
      <rPr>
        <vertAlign val="superscript"/>
        <sz val="10"/>
        <color theme="1"/>
        <rFont val="Times New Roman"/>
        <family val="1"/>
      </rPr>
      <t>3</t>
    </r>
  </si>
  <si>
    <r>
      <t xml:space="preserve">Total (Rounded) </t>
    </r>
    <r>
      <rPr>
        <b/>
        <vertAlign val="superscript"/>
        <sz val="10"/>
        <color theme="1"/>
        <rFont val="Times New Roman"/>
        <family val="1"/>
      </rPr>
      <t>4</t>
    </r>
  </si>
  <si>
    <t>Total O&amp;M, 
(E X F)</t>
  </si>
  <si>
    <r>
      <t>b</t>
    </r>
    <r>
      <rPr>
        <sz val="10"/>
        <color theme="1"/>
        <rFont val="Times New Roman"/>
        <family val="1"/>
      </rPr>
      <t xml:space="preserve">  This ICR uses the following labor rates: $</t>
    </r>
    <r>
      <rPr>
        <sz val="10"/>
        <color rgb="FFFF0000"/>
        <rFont val="Times New Roman"/>
        <family val="1"/>
      </rPr>
      <t>147.40</t>
    </r>
    <r>
      <rPr>
        <sz val="10"/>
        <color theme="1"/>
        <rFont val="Times New Roman"/>
        <family val="1"/>
      </rPr>
      <t xml:space="preserve"> per hour for Executive, Administrative, and Managerial labor; $</t>
    </r>
    <r>
      <rPr>
        <sz val="10"/>
        <color rgb="FFFF0000"/>
        <rFont val="Times New Roman"/>
        <family val="1"/>
      </rPr>
      <t>117.92</t>
    </r>
    <r>
      <rPr>
        <sz val="10"/>
        <color theme="1"/>
        <rFont val="Times New Roman"/>
        <family val="1"/>
      </rPr>
      <t xml:space="preserve"> per hour for Technical labor, and $</t>
    </r>
    <r>
      <rPr>
        <sz val="10"/>
        <color rgb="FFFF0000"/>
        <rFont val="Times New Roman"/>
        <family val="1"/>
      </rPr>
      <t>57.02</t>
    </r>
    <r>
      <rPr>
        <sz val="10"/>
        <color theme="1"/>
        <rFont val="Times New Roman"/>
        <family val="1"/>
      </rPr>
      <t xml:space="preserve"> per hour for Clerical labor.  These rates are from the United States Department of Labor, Bureau of Labor Statistics, June 201</t>
    </r>
    <r>
      <rPr>
        <sz val="10"/>
        <color rgb="FFFF0000"/>
        <rFont val="Times New Roman"/>
        <family val="1"/>
      </rPr>
      <t>8</t>
    </r>
    <r>
      <rPr>
        <sz val="10"/>
        <color theme="1"/>
        <rFont val="Times New Roman"/>
        <family val="1"/>
      </rPr>
      <t>, ”Table 2: Civilian Workers, by Occupational and Industry group.”  The rates are from column 1: ”Total Compensation.”  The rates have been increased by 110% to account for the benefit packages available to those employed by private industry.</t>
    </r>
  </si>
  <si>
    <r>
      <t xml:space="preserve">b   </t>
    </r>
    <r>
      <rPr>
        <sz val="10"/>
        <color theme="1"/>
        <rFont val="Times New Roman"/>
        <family val="1"/>
      </rPr>
      <t>This cost is based on the following labor rates:  Managerial rate of $</t>
    </r>
    <r>
      <rPr>
        <sz val="10"/>
        <color rgb="FFFF0000"/>
        <rFont val="Times New Roman"/>
        <family val="1"/>
      </rPr>
      <t>65.71</t>
    </r>
    <r>
      <rPr>
        <sz val="10"/>
        <color theme="1"/>
        <rFont val="Times New Roman"/>
        <family val="1"/>
      </rPr>
      <t xml:space="preserve"> (GS-13, Step 5, $</t>
    </r>
    <r>
      <rPr>
        <sz val="10"/>
        <color rgb="FFFF0000"/>
        <rFont val="Times New Roman"/>
        <family val="1"/>
      </rPr>
      <t>41.07</t>
    </r>
    <r>
      <rPr>
        <sz val="10"/>
        <color theme="1"/>
        <rFont val="Times New Roman"/>
        <family val="1"/>
      </rPr>
      <t xml:space="preserve"> + 60%), Technical rate of $</t>
    </r>
    <r>
      <rPr>
        <sz val="10"/>
        <color rgb="FFFF0000"/>
        <rFont val="Times New Roman"/>
        <family val="1"/>
      </rPr>
      <t>48.75</t>
    </r>
    <r>
      <rPr>
        <sz val="10"/>
        <color theme="1"/>
        <rFont val="Times New Roman"/>
        <family val="1"/>
      </rPr>
      <t xml:space="preserve"> (GS-12, Step 1, $30.</t>
    </r>
    <r>
      <rPr>
        <sz val="10"/>
        <color rgb="FFFF0000"/>
        <rFont val="Times New Roman"/>
        <family val="1"/>
      </rPr>
      <t>47</t>
    </r>
    <r>
      <rPr>
        <sz val="10"/>
        <color theme="1"/>
        <rFont val="Times New Roman"/>
        <family val="1"/>
      </rPr>
      <t xml:space="preserve"> + 60%), and Clerical rate of $26.</t>
    </r>
    <r>
      <rPr>
        <sz val="10"/>
        <color rgb="FFFF0000"/>
        <rFont val="Times New Roman"/>
        <family val="1"/>
      </rPr>
      <t>38</t>
    </r>
    <r>
      <rPr>
        <sz val="10"/>
        <color theme="1"/>
        <rFont val="Times New Roman"/>
        <family val="1"/>
      </rPr>
      <t xml:space="preserve"> (GS-6, Step 3, $16.</t>
    </r>
    <r>
      <rPr>
        <sz val="10"/>
        <color rgb="FFFF0000"/>
        <rFont val="Times New Roman"/>
        <family val="1"/>
      </rPr>
      <t>49</t>
    </r>
    <r>
      <rPr>
        <sz val="10"/>
        <color theme="1"/>
        <rFont val="Times New Roman"/>
        <family val="1"/>
      </rPr>
      <t xml:space="preserve"> + 60%).  These rates are from the Office of Personnel Management (OPM), 201</t>
    </r>
    <r>
      <rPr>
        <sz val="10"/>
        <color rgb="FFFF0000"/>
        <rFont val="Times New Roman"/>
        <family val="1"/>
      </rPr>
      <t>8</t>
    </r>
    <r>
      <rPr>
        <sz val="10"/>
        <color theme="1"/>
        <rFont val="Times New Roman"/>
        <family val="1"/>
      </rPr>
      <t xml:space="preserve"> General Schedule, which excludes locality rates of pay. The rates have been increased by 60 percent to account for the benefit packages available to government employees.  </t>
    </r>
  </si>
</sst>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5">
    <numFmt numFmtId="6" formatCode="&quot;$&quot;#,##0_);[Red]\(&quot;$&quot;#,##0\)"/>
    <numFmt numFmtId="8" formatCode="&quot;$&quot;#,##0.00_);[Red]\(&quot;$&quot;#,##0.00\)"/>
    <numFmt numFmtId="164" formatCode="&quot;$&quot;#,##0"/>
    <numFmt numFmtId="165" formatCode="&quot;$&quot;#,##0.00"/>
    <numFmt numFmtId="166" formatCode="&quot;$&quot;#,##0.0"/>
  </numFmts>
  <fonts count="20" x14ac:knownFonts="1">
    <font>
      <sz val="11"/>
      <color theme="1"/>
      <name val="Calibri"/>
      <family val="2"/>
      <scheme val="minor"/>
    </font>
    <font>
      <sz val="12"/>
      <color theme="1"/>
      <name val="Times New Roman"/>
      <family val="1"/>
    </font>
    <font>
      <sz val="10"/>
      <color rgb="FF000000"/>
      <name val="Times New Roman"/>
      <family val="1"/>
    </font>
    <font>
      <vertAlign val="superscript"/>
      <sz val="10"/>
      <color rgb="FF000000"/>
      <name val="Times New Roman"/>
      <family val="1"/>
    </font>
    <font>
      <b/>
      <sz val="10"/>
      <color rgb="FF000000"/>
      <name val="Times New Roman"/>
      <family val="1"/>
    </font>
    <font>
      <b/>
      <sz val="10"/>
      <color theme="1"/>
      <name val="Times New Roman"/>
      <family val="1"/>
    </font>
    <font>
      <vertAlign val="superscript"/>
      <sz val="12"/>
      <color theme="1"/>
      <name val="Times New Roman"/>
      <family val="1"/>
    </font>
    <font>
      <sz val="10"/>
      <color theme="1"/>
      <name val="Times New Roman"/>
      <family val="1"/>
    </font>
    <font>
      <vertAlign val="superscript"/>
      <sz val="10"/>
      <color theme="1"/>
      <name val="Times New Roman"/>
      <family val="1"/>
    </font>
    <font>
      <sz val="12"/>
      <color rgb="FF000000"/>
      <name val="Times New Roman"/>
      <family val="1"/>
    </font>
    <font>
      <b/>
      <i/>
      <sz val="10"/>
      <color rgb="FF000000"/>
      <name val="Times New Roman"/>
      <family val="1"/>
    </font>
    <font>
      <sz val="10"/>
      <name val="Times New Roman"/>
      <family val="1"/>
    </font>
    <font>
      <vertAlign val="superscript"/>
      <sz val="10"/>
      <name val="Times New Roman"/>
      <family val="1"/>
    </font>
    <font>
      <sz val="11"/>
      <name val="Calibri"/>
      <family val="2"/>
      <scheme val="minor"/>
    </font>
    <font>
      <vertAlign val="superscript"/>
      <sz val="12"/>
      <name val="Times New Roman"/>
      <family val="1"/>
    </font>
    <font>
      <sz val="12"/>
      <name val="Times New Roman"/>
      <family val="1"/>
    </font>
    <font>
      <sz val="10"/>
      <color rgb="FFFF0000"/>
      <name val="Times New Roman"/>
      <family val="1"/>
    </font>
    <font>
      <b/>
      <sz val="12"/>
      <color theme="1"/>
      <name val="Times New Roman"/>
      <family val="1"/>
    </font>
    <font>
      <sz val="8"/>
      <color theme="1"/>
      <name val="Times New Roman"/>
      <family val="1"/>
    </font>
    <font>
      <b/>
      <vertAlign val="superscript"/>
      <sz val="10"/>
      <color theme="1"/>
      <name val="Times New Roman"/>
      <family val="1"/>
    </font>
  </fonts>
  <fills count="2">
    <fill>
      <patternFill patternType="none"/>
    </fill>
    <fill>
      <patternFill patternType="gray125"/>
    </fill>
  </fills>
  <borders count="20">
    <border>
      <left/>
      <right/>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medium">
        <color rgb="FF000000"/>
      </left>
      <right/>
      <top style="medium">
        <color rgb="FF000000"/>
      </top>
      <bottom style="medium">
        <color rgb="FFFFFFFF"/>
      </bottom>
      <diagonal/>
    </border>
    <border>
      <left/>
      <right/>
      <top style="medium">
        <color rgb="FF000000"/>
      </top>
      <bottom style="medium">
        <color rgb="FFFFFFFF"/>
      </bottom>
      <diagonal/>
    </border>
    <border>
      <left/>
      <right style="medium">
        <color rgb="FF000000"/>
      </right>
      <top style="medium">
        <color rgb="FF000000"/>
      </top>
      <bottom style="medium">
        <color rgb="FFFFFFFF"/>
      </bottom>
      <diagonal/>
    </border>
    <border>
      <left style="medium">
        <color rgb="FF000000"/>
      </left>
      <right style="medium">
        <color rgb="FFFFFFFF"/>
      </right>
      <top/>
      <bottom/>
      <diagonal/>
    </border>
    <border>
      <left/>
      <right style="medium">
        <color rgb="FFFFFFFF"/>
      </right>
      <top/>
      <bottom/>
      <diagonal/>
    </border>
    <border>
      <left/>
      <right style="medium">
        <color rgb="FF000000"/>
      </right>
      <top/>
      <bottom/>
      <diagonal/>
    </border>
    <border>
      <left style="medium">
        <color rgb="FF000000"/>
      </left>
      <right style="medium">
        <color rgb="FFFFFFFF"/>
      </right>
      <top/>
      <bottom style="medium">
        <color rgb="FF000000"/>
      </bottom>
      <diagonal/>
    </border>
    <border>
      <left/>
      <right style="medium">
        <color rgb="FF000000"/>
      </right>
      <top/>
      <bottom style="medium">
        <color rgb="FF000000"/>
      </bottom>
      <diagonal/>
    </border>
    <border>
      <left style="medium">
        <color rgb="FFFFFFFF"/>
      </left>
      <right style="medium">
        <color rgb="FFFFFFFF"/>
      </right>
      <top/>
      <bottom style="medium">
        <color rgb="FF000000"/>
      </bottom>
      <diagonal/>
    </border>
    <border>
      <left style="medium">
        <color rgb="FF000000"/>
      </left>
      <right style="medium">
        <color rgb="FFFFFFFF"/>
      </right>
      <top/>
      <bottom style="thin">
        <color indexed="64"/>
      </bottom>
      <diagonal/>
    </border>
    <border>
      <left/>
      <right style="medium">
        <color rgb="FFFFFFFF"/>
      </right>
      <top/>
      <bottom style="thin">
        <color indexed="64"/>
      </bottom>
      <diagonal/>
    </border>
    <border>
      <left/>
      <right style="medium">
        <color rgb="FF000000"/>
      </right>
      <top/>
      <bottom style="thin">
        <color indexed="64"/>
      </bottom>
      <diagonal/>
    </border>
    <border>
      <left style="medium">
        <color rgb="FF000000"/>
      </left>
      <right style="medium">
        <color rgb="FFFFFFFF"/>
      </right>
      <top style="thin">
        <color indexed="64"/>
      </top>
      <bottom style="thin">
        <color indexed="64"/>
      </bottom>
      <diagonal/>
    </border>
    <border>
      <left/>
      <right style="medium">
        <color rgb="FFFFFFFF"/>
      </right>
      <top style="thin">
        <color indexed="64"/>
      </top>
      <bottom style="thin">
        <color indexed="64"/>
      </bottom>
      <diagonal/>
    </border>
    <border>
      <left/>
      <right style="medium">
        <color rgb="FF000000"/>
      </right>
      <top style="thin">
        <color indexed="64"/>
      </top>
      <bottom style="thin">
        <color indexed="64"/>
      </bottom>
      <diagonal/>
    </border>
  </borders>
  <cellStyleXfs count="1">
    <xf numFmtId="0" fontId="0" fillId="0" borderId="0"/>
  </cellStyleXfs>
  <cellXfs count="95">
    <xf numFmtId="0" fontId="0" fillId="0" borderId="0" xfId="0"/>
    <xf numFmtId="0" fontId="5" fillId="0" borderId="0" xfId="0" applyFont="1"/>
    <xf numFmtId="0" fontId="4" fillId="0" borderId="0" xfId="0" applyFont="1"/>
    <xf numFmtId="0" fontId="7" fillId="0" borderId="0" xfId="0" applyFont="1"/>
    <xf numFmtId="0" fontId="2" fillId="0" borderId="1" xfId="0" applyFont="1" applyBorder="1" applyAlignment="1">
      <alignment horizontal="center" wrapText="1"/>
    </xf>
    <xf numFmtId="0" fontId="2" fillId="0" borderId="1" xfId="0" applyFont="1" applyBorder="1" applyAlignment="1">
      <alignment vertical="top" wrapText="1"/>
    </xf>
    <xf numFmtId="0" fontId="2" fillId="0" borderId="1" xfId="0" applyFont="1" applyBorder="1" applyAlignment="1">
      <alignment horizontal="center" vertical="top" wrapText="1"/>
    </xf>
    <xf numFmtId="0" fontId="7" fillId="0" borderId="0" xfId="0" applyFont="1" applyAlignment="1">
      <alignment horizontal="center"/>
    </xf>
    <xf numFmtId="0" fontId="2" fillId="0" borderId="2" xfId="0" applyFont="1" applyBorder="1" applyAlignment="1">
      <alignment horizontal="center" vertical="top" wrapText="1"/>
    </xf>
    <xf numFmtId="0" fontId="7" fillId="0" borderId="0" xfId="0" applyFont="1" applyAlignment="1">
      <alignment horizontal="right"/>
    </xf>
    <xf numFmtId="0" fontId="9" fillId="0" borderId="0" xfId="0" applyFont="1"/>
    <xf numFmtId="0" fontId="4" fillId="0" borderId="1" xfId="0" applyFont="1" applyBorder="1" applyAlignment="1">
      <alignment vertical="top" wrapText="1"/>
    </xf>
    <xf numFmtId="0" fontId="7" fillId="0" borderId="1" xfId="0" applyFont="1" applyBorder="1" applyAlignment="1">
      <alignment horizontal="center" wrapText="1"/>
    </xf>
    <xf numFmtId="0" fontId="2" fillId="0" borderId="1" xfId="0" applyFont="1" applyFill="1" applyBorder="1" applyAlignment="1">
      <alignment vertical="top" wrapText="1"/>
    </xf>
    <xf numFmtId="0" fontId="2" fillId="0" borderId="1" xfId="0" applyFont="1" applyFill="1" applyBorder="1" applyAlignment="1">
      <alignment horizontal="center" vertical="top" wrapText="1"/>
    </xf>
    <xf numFmtId="0" fontId="2" fillId="0" borderId="2" xfId="0" applyFont="1" applyFill="1" applyBorder="1" applyAlignment="1">
      <alignment horizontal="center" vertical="top" wrapText="1"/>
    </xf>
    <xf numFmtId="0" fontId="2" fillId="0" borderId="1" xfId="0" applyFont="1" applyFill="1" applyBorder="1" applyAlignment="1">
      <alignment horizontal="left" vertical="top" wrapText="1" indent="1"/>
    </xf>
    <xf numFmtId="0" fontId="2" fillId="0" borderId="1" xfId="0" applyFont="1" applyFill="1" applyBorder="1" applyAlignment="1">
      <alignment horizontal="center" wrapText="1"/>
    </xf>
    <xf numFmtId="2" fontId="2" fillId="0" borderId="2" xfId="0" applyNumberFormat="1" applyFont="1" applyFill="1" applyBorder="1" applyAlignment="1">
      <alignment horizontal="center" vertical="top" wrapText="1"/>
    </xf>
    <xf numFmtId="2" fontId="2" fillId="0" borderId="1" xfId="0" applyNumberFormat="1" applyFont="1" applyFill="1" applyBorder="1" applyAlignment="1">
      <alignment horizontal="center" vertical="top" wrapText="1"/>
    </xf>
    <xf numFmtId="0" fontId="10" fillId="0" borderId="2" xfId="0" applyFont="1" applyBorder="1" applyAlignment="1">
      <alignment vertical="top" wrapText="1"/>
    </xf>
    <xf numFmtId="0" fontId="10" fillId="0" borderId="3" xfId="0" applyFont="1" applyBorder="1" applyAlignment="1">
      <alignment horizontal="center" vertical="top" wrapText="1"/>
    </xf>
    <xf numFmtId="0" fontId="0" fillId="0" borderId="1" xfId="0" applyBorder="1" applyAlignment="1">
      <alignment horizontal="center"/>
    </xf>
    <xf numFmtId="0" fontId="11" fillId="0" borderId="2" xfId="0" applyFont="1" applyFill="1" applyBorder="1" applyAlignment="1">
      <alignment horizontal="center" vertical="top" wrapText="1"/>
    </xf>
    <xf numFmtId="0" fontId="11" fillId="0" borderId="1" xfId="0" applyFont="1" applyFill="1" applyBorder="1" applyAlignment="1">
      <alignment vertical="top" wrapText="1"/>
    </xf>
    <xf numFmtId="0" fontId="11" fillId="0" borderId="1" xfId="0" applyFont="1" applyFill="1" applyBorder="1" applyAlignment="1">
      <alignment horizontal="center" vertical="top" wrapText="1"/>
    </xf>
    <xf numFmtId="0" fontId="11" fillId="0" borderId="0" xfId="0" applyFont="1"/>
    <xf numFmtId="164" fontId="2" fillId="0" borderId="1" xfId="0" applyNumberFormat="1" applyFont="1" applyBorder="1" applyAlignment="1">
      <alignment horizontal="right" vertical="top" wrapText="1"/>
    </xf>
    <xf numFmtId="164" fontId="2" fillId="0" borderId="1" xfId="0" applyNumberFormat="1" applyFont="1" applyFill="1" applyBorder="1" applyAlignment="1">
      <alignment horizontal="right" vertical="top" wrapText="1"/>
    </xf>
    <xf numFmtId="164" fontId="10" fillId="0" borderId="1" xfId="0" applyNumberFormat="1" applyFont="1" applyFill="1" applyBorder="1" applyAlignment="1">
      <alignment horizontal="right" vertical="top" wrapText="1"/>
    </xf>
    <xf numFmtId="164" fontId="10" fillId="0" borderId="1" xfId="0" applyNumberFormat="1" applyFont="1" applyBorder="1" applyAlignment="1">
      <alignment horizontal="right" vertical="top" wrapText="1"/>
    </xf>
    <xf numFmtId="1" fontId="2" fillId="0" borderId="1" xfId="0" applyNumberFormat="1" applyFont="1" applyFill="1" applyBorder="1" applyAlignment="1">
      <alignment horizontal="center" vertical="top" wrapText="1"/>
    </xf>
    <xf numFmtId="1" fontId="2" fillId="0" borderId="2" xfId="0" applyNumberFormat="1" applyFont="1" applyFill="1" applyBorder="1" applyAlignment="1">
      <alignment horizontal="center" vertical="top" wrapText="1"/>
    </xf>
    <xf numFmtId="1" fontId="11" fillId="0" borderId="2" xfId="0" applyNumberFormat="1" applyFont="1" applyFill="1" applyBorder="1" applyAlignment="1">
      <alignment horizontal="center" vertical="top" wrapText="1"/>
    </xf>
    <xf numFmtId="1" fontId="11" fillId="0" borderId="1" xfId="0" applyNumberFormat="1" applyFont="1" applyFill="1" applyBorder="1" applyAlignment="1">
      <alignment horizontal="center" vertical="top" wrapText="1"/>
    </xf>
    <xf numFmtId="1" fontId="2" fillId="0" borderId="2" xfId="0" applyNumberFormat="1" applyFont="1" applyBorder="1" applyAlignment="1">
      <alignment horizontal="center" vertical="top" wrapText="1"/>
    </xf>
    <xf numFmtId="165" fontId="2" fillId="0" borderId="1" xfId="0" applyNumberFormat="1" applyFont="1" applyFill="1" applyBorder="1" applyAlignment="1">
      <alignment horizontal="right" vertical="top" wrapText="1"/>
    </xf>
    <xf numFmtId="166" fontId="2" fillId="0" borderId="1" xfId="0" applyNumberFormat="1" applyFont="1" applyFill="1" applyBorder="1" applyAlignment="1">
      <alignment horizontal="right" vertical="top" wrapText="1"/>
    </xf>
    <xf numFmtId="6" fontId="2" fillId="0" borderId="1" xfId="0" applyNumberFormat="1" applyFont="1" applyBorder="1" applyAlignment="1">
      <alignment horizontal="right" vertical="top" wrapText="1"/>
    </xf>
    <xf numFmtId="8" fontId="2" fillId="0" borderId="1" xfId="0" applyNumberFormat="1" applyFont="1" applyBorder="1" applyAlignment="1">
      <alignment horizontal="right" vertical="top" wrapText="1"/>
    </xf>
    <xf numFmtId="6" fontId="4" fillId="0" borderId="1" xfId="0" applyNumberFormat="1" applyFont="1" applyBorder="1" applyAlignment="1">
      <alignment horizontal="right" vertical="top" wrapText="1"/>
    </xf>
    <xf numFmtId="0" fontId="16" fillId="0" borderId="0" xfId="0" applyFont="1"/>
    <xf numFmtId="1" fontId="7" fillId="0" borderId="0" xfId="0" applyNumberFormat="1" applyFont="1"/>
    <xf numFmtId="0" fontId="17" fillId="0" borderId="8" xfId="0" applyFont="1" applyBorder="1" applyAlignment="1">
      <alignment horizontal="center" vertical="center" wrapText="1"/>
    </xf>
    <xf numFmtId="0" fontId="7" fillId="0" borderId="8" xfId="0" applyFont="1" applyBorder="1" applyAlignment="1">
      <alignment horizontal="center" vertical="center" wrapText="1"/>
    </xf>
    <xf numFmtId="0" fontId="7" fillId="0" borderId="9" xfId="0" applyFont="1" applyBorder="1" applyAlignment="1">
      <alignment horizontal="center" vertical="center" wrapText="1"/>
    </xf>
    <xf numFmtId="0" fontId="7" fillId="0" borderId="10" xfId="0" applyFont="1" applyBorder="1" applyAlignment="1">
      <alignment horizontal="center" vertical="center" wrapText="1"/>
    </xf>
    <xf numFmtId="0" fontId="5" fillId="0" borderId="11" xfId="0" applyFont="1" applyBorder="1" applyAlignment="1">
      <alignment vertical="center" wrapText="1"/>
    </xf>
    <xf numFmtId="6" fontId="5" fillId="0" borderId="12" xfId="0" applyNumberFormat="1" applyFont="1" applyBorder="1" applyAlignment="1">
      <alignment vertical="center" wrapText="1"/>
    </xf>
    <xf numFmtId="0" fontId="18" fillId="0" borderId="0" xfId="0" applyFont="1" applyAlignment="1">
      <alignment vertical="center"/>
    </xf>
    <xf numFmtId="0" fontId="7" fillId="0" borderId="14" xfId="0" applyFont="1" applyBorder="1" applyAlignment="1">
      <alignment horizontal="center" vertical="center" wrapText="1"/>
    </xf>
    <xf numFmtId="0" fontId="7" fillId="0" borderId="15" xfId="0" applyFont="1" applyBorder="1" applyAlignment="1">
      <alignment horizontal="center" vertical="center" wrapText="1"/>
    </xf>
    <xf numFmtId="0" fontId="7" fillId="0" borderId="16" xfId="0" applyFont="1" applyBorder="1" applyAlignment="1">
      <alignment horizontal="center" vertical="center" wrapText="1"/>
    </xf>
    <xf numFmtId="0" fontId="7" fillId="0" borderId="17" xfId="0" applyFont="1" applyBorder="1" applyAlignment="1">
      <alignment vertical="center" wrapText="1"/>
    </xf>
    <xf numFmtId="0" fontId="7" fillId="0" borderId="18" xfId="0" applyFont="1" applyBorder="1" applyAlignment="1">
      <alignment vertical="center" wrapText="1"/>
    </xf>
    <xf numFmtId="0" fontId="7" fillId="0" borderId="3" xfId="0" applyFont="1" applyBorder="1" applyAlignment="1">
      <alignment vertical="center" wrapText="1"/>
    </xf>
    <xf numFmtId="6" fontId="7" fillId="0" borderId="3" xfId="0" applyNumberFormat="1" applyFont="1" applyBorder="1" applyAlignment="1">
      <alignment vertical="center" wrapText="1"/>
    </xf>
    <xf numFmtId="0" fontId="5" fillId="0" borderId="13" xfId="0" applyFont="1" applyBorder="1" applyAlignment="1">
      <alignment vertical="center" wrapText="1"/>
    </xf>
    <xf numFmtId="0" fontId="5" fillId="0" borderId="13" xfId="0" applyFont="1" applyBorder="1" applyAlignment="1">
      <alignment horizontal="center" vertical="center" wrapText="1"/>
    </xf>
    <xf numFmtId="165" fontId="7" fillId="0" borderId="18" xfId="0" applyNumberFormat="1" applyFont="1" applyBorder="1" applyAlignment="1">
      <alignment vertical="center" wrapText="1"/>
    </xf>
    <xf numFmtId="164" fontId="7" fillId="0" borderId="19" xfId="0" applyNumberFormat="1" applyFont="1" applyBorder="1" applyAlignment="1">
      <alignment vertical="center" wrapText="1"/>
    </xf>
    <xf numFmtId="164" fontId="11" fillId="0" borderId="1" xfId="0" applyNumberFormat="1" applyFont="1" applyFill="1" applyBorder="1" applyAlignment="1">
      <alignment horizontal="right" vertical="top" wrapText="1"/>
    </xf>
    <xf numFmtId="0" fontId="12" fillId="0" borderId="0" xfId="0" applyFont="1" applyAlignment="1">
      <alignment horizontal="left" wrapText="1"/>
    </xf>
    <xf numFmtId="0" fontId="13" fillId="0" borderId="0" xfId="0" applyFont="1" applyAlignment="1">
      <alignment horizontal="left" wrapText="1"/>
    </xf>
    <xf numFmtId="0" fontId="14" fillId="0" borderId="0" xfId="0" applyFont="1" applyAlignment="1">
      <alignment horizontal="left" wrapText="1"/>
    </xf>
    <xf numFmtId="0" fontId="8" fillId="0" borderId="0" xfId="0" applyFont="1" applyAlignment="1">
      <alignment horizontal="left" wrapText="1"/>
    </xf>
    <xf numFmtId="0" fontId="0" fillId="0" borderId="0" xfId="0" applyAlignment="1">
      <alignment horizontal="left" wrapText="1"/>
    </xf>
    <xf numFmtId="0" fontId="8" fillId="0" borderId="0" xfId="0" applyFont="1" applyFill="1" applyAlignment="1">
      <alignment horizontal="left" wrapText="1"/>
    </xf>
    <xf numFmtId="0" fontId="0" fillId="0" borderId="0" xfId="0" applyFill="1" applyAlignment="1">
      <alignment horizontal="left" wrapText="1"/>
    </xf>
    <xf numFmtId="3" fontId="10" fillId="0" borderId="2" xfId="0" applyNumberFormat="1" applyFont="1" applyFill="1" applyBorder="1" applyAlignment="1">
      <alignment horizontal="center" vertical="top" wrapText="1"/>
    </xf>
    <xf numFmtId="3" fontId="10" fillId="0" borderId="3" xfId="0" applyNumberFormat="1" applyFont="1" applyFill="1" applyBorder="1" applyAlignment="1">
      <alignment horizontal="center" vertical="top" wrapText="1"/>
    </xf>
    <xf numFmtId="3" fontId="10" fillId="0" borderId="4" xfId="0" applyNumberFormat="1" applyFont="1" applyFill="1" applyBorder="1" applyAlignment="1">
      <alignment horizontal="center" vertical="top" wrapText="1"/>
    </xf>
    <xf numFmtId="1" fontId="2" fillId="0" borderId="2" xfId="0" applyNumberFormat="1" applyFont="1" applyFill="1" applyBorder="1" applyAlignment="1">
      <alignment horizontal="center" vertical="top" wrapText="1"/>
    </xf>
    <xf numFmtId="1" fontId="2" fillId="0" borderId="4" xfId="0" applyNumberFormat="1" applyFont="1" applyFill="1" applyBorder="1" applyAlignment="1">
      <alignment horizontal="center" vertical="top" wrapText="1"/>
    </xf>
    <xf numFmtId="1" fontId="2" fillId="0" borderId="2" xfId="0" applyNumberFormat="1" applyFont="1" applyFill="1" applyBorder="1" applyAlignment="1">
      <alignment horizontal="center" vertical="top"/>
    </xf>
    <xf numFmtId="1" fontId="2" fillId="0" borderId="4" xfId="0" applyNumberFormat="1" applyFont="1" applyFill="1" applyBorder="1" applyAlignment="1">
      <alignment horizontal="center" vertical="top"/>
    </xf>
    <xf numFmtId="0" fontId="2" fillId="0" borderId="2" xfId="0" applyFont="1" applyFill="1" applyBorder="1" applyAlignment="1">
      <alignment horizontal="center" wrapText="1"/>
    </xf>
    <xf numFmtId="0" fontId="2" fillId="0" borderId="4" xfId="0" applyFont="1" applyFill="1" applyBorder="1" applyAlignment="1">
      <alignment horizontal="center" wrapText="1"/>
    </xf>
    <xf numFmtId="0" fontId="10" fillId="0" borderId="1" xfId="0" applyFont="1" applyFill="1" applyBorder="1" applyAlignment="1">
      <alignment vertical="top" wrapText="1"/>
    </xf>
    <xf numFmtId="0" fontId="2" fillId="0" borderId="1" xfId="0" applyFont="1" applyFill="1" applyBorder="1" applyAlignment="1">
      <alignment horizontal="center" vertical="top"/>
    </xf>
    <xf numFmtId="0" fontId="2" fillId="0" borderId="2" xfId="0" applyFont="1" applyBorder="1" applyAlignment="1">
      <alignment horizontal="center" vertical="top" wrapText="1"/>
    </xf>
    <xf numFmtId="0" fontId="2" fillId="0" borderId="4" xfId="0" applyFont="1" applyBorder="1" applyAlignment="1">
      <alignment horizontal="center" vertical="top" wrapText="1"/>
    </xf>
    <xf numFmtId="3" fontId="10" fillId="0" borderId="2" xfId="0" applyNumberFormat="1" applyFont="1" applyBorder="1" applyAlignment="1">
      <alignment horizontal="center" vertical="top" wrapText="1"/>
    </xf>
    <xf numFmtId="3" fontId="10" fillId="0" borderId="3" xfId="0" applyNumberFormat="1" applyFont="1" applyBorder="1" applyAlignment="1">
      <alignment horizontal="center" vertical="top" wrapText="1"/>
    </xf>
    <xf numFmtId="3" fontId="10" fillId="0" borderId="4" xfId="0" applyNumberFormat="1" applyFont="1" applyBorder="1" applyAlignment="1">
      <alignment horizontal="center" vertical="top" wrapText="1"/>
    </xf>
    <xf numFmtId="0" fontId="4" fillId="0" borderId="1" xfId="0" applyFont="1" applyBorder="1" applyAlignment="1">
      <alignment horizontal="center" vertical="top" wrapText="1"/>
    </xf>
    <xf numFmtId="0" fontId="2" fillId="0" borderId="1" xfId="0" applyFont="1" applyBorder="1" applyAlignment="1">
      <alignment horizontal="left" vertical="top" wrapText="1" indent="1"/>
    </xf>
    <xf numFmtId="0" fontId="2" fillId="0" borderId="1" xfId="0" applyFont="1" applyBorder="1" applyAlignment="1">
      <alignment horizontal="center" wrapText="1"/>
    </xf>
    <xf numFmtId="0" fontId="6" fillId="0" borderId="0" xfId="0" applyFont="1" applyAlignment="1">
      <alignment horizontal="left" wrapText="1"/>
    </xf>
    <xf numFmtId="0" fontId="14" fillId="0" borderId="0" xfId="0" applyFont="1" applyAlignment="1">
      <alignment horizontal="left"/>
    </xf>
    <xf numFmtId="0" fontId="4" fillId="0" borderId="1" xfId="0" applyFont="1" applyBorder="1" applyAlignment="1">
      <alignment vertical="top" wrapText="1"/>
    </xf>
    <xf numFmtId="3" fontId="4" fillId="0" borderId="1" xfId="0" applyNumberFormat="1" applyFont="1" applyBorder="1" applyAlignment="1">
      <alignment horizontal="center" vertical="top" wrapText="1"/>
    </xf>
    <xf numFmtId="0" fontId="17" fillId="0" borderId="5" xfId="0" applyFont="1" applyBorder="1" applyAlignment="1">
      <alignment horizontal="center" vertical="center" wrapText="1"/>
    </xf>
    <xf numFmtId="0" fontId="17" fillId="0" borderId="6" xfId="0" applyFont="1" applyBorder="1" applyAlignment="1">
      <alignment horizontal="center" vertical="center" wrapText="1"/>
    </xf>
    <xf numFmtId="0" fontId="17" fillId="0" borderId="7" xfId="0" applyFont="1" applyBorder="1" applyAlignment="1">
      <alignment horizontal="center" vertical="center" wrapText="1"/>
    </xf>
  </cellXfs>
  <cellStyles count="1">
    <cellStyle name="Normal" xfId="0" builtinId="0"/>
  </cellStyles>
  <dxfs count="0"/>
  <tableStyles count="0" defaultTableStyle="TableStyleMedium9"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3" Type="http://schemas.openxmlformats.org/officeDocument/2006/relationships/worksheet" Target="worksheets/sheet3.xml"/><Relationship Id="rId7" Type="http://schemas.openxmlformats.org/officeDocument/2006/relationships/calcChain" Target="calcChain.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sharedStrings" Target="sharedStrings.xml"/><Relationship Id="rId5" Type="http://schemas.openxmlformats.org/officeDocument/2006/relationships/styles" Target="styles.xml"/><Relationship Id="rId4" Type="http://schemas.openxmlformats.org/officeDocument/2006/relationships/theme" Target="theme/theme1.xml"/></Relationships>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panose="020F0302020204030204"/>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1" Type="http://schemas.openxmlformats.org/officeDocument/2006/relationships/printerSettings" Target="../printerSettings/printerSettings1.bin"/></Relationships>
</file>

<file path=xl/worksheets/_rels/sheet3.xml.rels><?xml version="1.0" encoding="UTF-8" standalone="yes"?>
<Relationships xmlns="http://schemas.openxmlformats.org/package/2006/relationships"><Relationship Id="rId1" Type="http://schemas.openxmlformats.org/officeDocument/2006/relationships/printerSettings" Target="../printerSettings/printerSettings2.bin"/></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M66"/>
  <sheetViews>
    <sheetView topLeftCell="A29" zoomScale="96" zoomScaleNormal="96" workbookViewId="0">
      <selection activeCell="I11" sqref="I11:I12"/>
    </sheetView>
  </sheetViews>
  <sheetFormatPr defaultColWidth="9.140625" defaultRowHeight="12.75" x14ac:dyDescent="0.2"/>
  <cols>
    <col min="1" max="1" width="52.42578125" style="3" customWidth="1"/>
    <col min="2" max="8" width="12.28515625" style="7" customWidth="1"/>
    <col min="9" max="9" width="14" style="9" customWidth="1"/>
    <col min="10" max="12" width="9.140625" style="3"/>
    <col min="13" max="13" width="10.85546875" style="3" customWidth="1"/>
    <col min="14" max="16384" width="9.140625" style="3"/>
  </cols>
  <sheetData>
    <row r="1" spans="1:10" x14ac:dyDescent="0.2">
      <c r="A1" s="2" t="s">
        <v>35</v>
      </c>
    </row>
    <row r="3" spans="1:10" x14ac:dyDescent="0.2">
      <c r="F3" s="7">
        <v>117.92</v>
      </c>
      <c r="G3" s="7">
        <v>147.4</v>
      </c>
      <c r="H3" s="7">
        <v>57.02</v>
      </c>
    </row>
    <row r="4" spans="1:10" ht="12.75" customHeight="1" x14ac:dyDescent="0.2">
      <c r="A4" s="87" t="s">
        <v>0</v>
      </c>
      <c r="B4" s="4" t="s">
        <v>1</v>
      </c>
      <c r="C4" s="4" t="s">
        <v>3</v>
      </c>
      <c r="D4" s="4" t="s">
        <v>5</v>
      </c>
      <c r="E4" s="12" t="s">
        <v>43</v>
      </c>
      <c r="F4" s="4" t="s">
        <v>36</v>
      </c>
      <c r="G4" s="4" t="s">
        <v>38</v>
      </c>
      <c r="H4" s="4" t="s">
        <v>40</v>
      </c>
      <c r="I4" s="4" t="s">
        <v>7</v>
      </c>
    </row>
    <row r="5" spans="1:10" ht="58.5" customHeight="1" x14ac:dyDescent="0.2">
      <c r="A5" s="87"/>
      <c r="B5" s="4" t="s">
        <v>2</v>
      </c>
      <c r="C5" s="4" t="s">
        <v>4</v>
      </c>
      <c r="D5" s="4" t="s">
        <v>6</v>
      </c>
      <c r="E5" s="4" t="s">
        <v>42</v>
      </c>
      <c r="F5" s="4" t="s">
        <v>37</v>
      </c>
      <c r="G5" s="4" t="s">
        <v>39</v>
      </c>
      <c r="H5" s="4" t="s">
        <v>41</v>
      </c>
      <c r="I5" s="4" t="s">
        <v>8</v>
      </c>
    </row>
    <row r="6" spans="1:10" x14ac:dyDescent="0.2">
      <c r="A6" s="5" t="s">
        <v>9</v>
      </c>
      <c r="B6" s="80" t="s">
        <v>10</v>
      </c>
      <c r="C6" s="81"/>
      <c r="D6" s="8"/>
      <c r="E6" s="6"/>
      <c r="F6" s="8"/>
      <c r="G6" s="8"/>
      <c r="H6" s="6"/>
      <c r="I6" s="27"/>
    </row>
    <row r="7" spans="1:10" x14ac:dyDescent="0.2">
      <c r="A7" s="5" t="s">
        <v>11</v>
      </c>
      <c r="B7" s="80" t="s">
        <v>10</v>
      </c>
      <c r="C7" s="81"/>
      <c r="D7" s="8"/>
      <c r="E7" s="6"/>
      <c r="F7" s="8"/>
      <c r="G7" s="8"/>
      <c r="H7" s="6"/>
      <c r="I7" s="27"/>
    </row>
    <row r="8" spans="1:10" ht="25.5" x14ac:dyDescent="0.2">
      <c r="A8" s="5" t="s">
        <v>12</v>
      </c>
      <c r="B8" s="80" t="s">
        <v>10</v>
      </c>
      <c r="C8" s="81"/>
      <c r="D8" s="8"/>
      <c r="E8" s="6"/>
      <c r="F8" s="8"/>
      <c r="G8" s="8"/>
      <c r="H8" s="6"/>
      <c r="I8" s="27"/>
    </row>
    <row r="9" spans="1:10" x14ac:dyDescent="0.2">
      <c r="A9" s="13" t="s">
        <v>13</v>
      </c>
      <c r="B9" s="14"/>
      <c r="C9" s="15"/>
      <c r="D9" s="15"/>
      <c r="E9" s="14"/>
      <c r="F9" s="15"/>
      <c r="G9" s="15"/>
      <c r="H9" s="14"/>
      <c r="I9" s="28"/>
    </row>
    <row r="10" spans="1:10" ht="15.75" x14ac:dyDescent="0.2">
      <c r="A10" s="16" t="s">
        <v>70</v>
      </c>
      <c r="B10" s="14"/>
      <c r="C10" s="15"/>
      <c r="D10" s="15"/>
      <c r="E10" s="14"/>
      <c r="F10" s="15"/>
      <c r="G10" s="15"/>
      <c r="H10" s="14"/>
      <c r="I10" s="28"/>
    </row>
    <row r="11" spans="1:10" x14ac:dyDescent="0.2">
      <c r="A11" s="16" t="s">
        <v>14</v>
      </c>
      <c r="B11" s="19">
        <v>1</v>
      </c>
      <c r="C11" s="32">
        <v>1</v>
      </c>
      <c r="D11" s="32">
        <f>B11*C11</f>
        <v>1</v>
      </c>
      <c r="E11" s="19">
        <f>448*0.93</f>
        <v>416.64000000000004</v>
      </c>
      <c r="F11" s="18">
        <f>D11*E11</f>
        <v>416.64000000000004</v>
      </c>
      <c r="G11" s="18">
        <f>F11*0.05</f>
        <v>20.832000000000004</v>
      </c>
      <c r="H11" s="19">
        <f>F11*0.1</f>
        <v>41.664000000000009</v>
      </c>
      <c r="I11" s="37">
        <f>F11*$F$3+G11*$G$3+H11*$H$3</f>
        <v>54576.506880000001</v>
      </c>
      <c r="J11" s="41" t="s">
        <v>98</v>
      </c>
    </row>
    <row r="12" spans="1:10" x14ac:dyDescent="0.2">
      <c r="A12" s="16" t="s">
        <v>15</v>
      </c>
      <c r="B12" s="19">
        <v>1.25</v>
      </c>
      <c r="C12" s="32">
        <v>1</v>
      </c>
      <c r="D12" s="32">
        <f>B12*C12</f>
        <v>1.25</v>
      </c>
      <c r="E12" s="19">
        <f>448*0.07</f>
        <v>31.360000000000003</v>
      </c>
      <c r="F12" s="18">
        <f>D12*E12</f>
        <v>39.200000000000003</v>
      </c>
      <c r="G12" s="18">
        <f>F12*0.05</f>
        <v>1.9600000000000002</v>
      </c>
      <c r="H12" s="19">
        <f>F12*0.1</f>
        <v>3.9200000000000004</v>
      </c>
      <c r="I12" s="37">
        <f>F12*$F$3+G12*$G$3+H12*$H$3</f>
        <v>5134.8864000000012</v>
      </c>
      <c r="J12" s="41" t="s">
        <v>99</v>
      </c>
    </row>
    <row r="13" spans="1:10" x14ac:dyDescent="0.2">
      <c r="A13" s="16" t="s">
        <v>16</v>
      </c>
      <c r="B13" s="31"/>
      <c r="C13" s="32"/>
      <c r="D13" s="32"/>
      <c r="E13" s="19"/>
      <c r="F13" s="18"/>
      <c r="G13" s="18"/>
      <c r="H13" s="19"/>
      <c r="I13" s="28"/>
    </row>
    <row r="14" spans="1:10" ht="15.75" x14ac:dyDescent="0.2">
      <c r="A14" s="16" t="s">
        <v>71</v>
      </c>
      <c r="B14" s="31">
        <v>320</v>
      </c>
      <c r="C14" s="32">
        <v>1</v>
      </c>
      <c r="D14" s="32">
        <f t="shared" ref="D14:D17" si="0">B14*C14</f>
        <v>320</v>
      </c>
      <c r="E14" s="31">
        <v>0</v>
      </c>
      <c r="F14" s="32">
        <f t="shared" ref="F14:F17" si="1">D14*E14</f>
        <v>0</v>
      </c>
      <c r="G14" s="32">
        <f t="shared" ref="G14:G17" si="2">F14*0.05</f>
        <v>0</v>
      </c>
      <c r="H14" s="31">
        <f t="shared" ref="H14:H17" si="3">F14*0.1</f>
        <v>0</v>
      </c>
      <c r="I14" s="28">
        <f t="shared" ref="I14:I17" si="4">F14*$F$3+G14*$G$3+H14*$H$3</f>
        <v>0</v>
      </c>
      <c r="J14" s="41" t="s">
        <v>101</v>
      </c>
    </row>
    <row r="15" spans="1:10" x14ac:dyDescent="0.2">
      <c r="A15" s="16" t="s">
        <v>17</v>
      </c>
      <c r="B15" s="31">
        <v>320</v>
      </c>
      <c r="C15" s="32">
        <v>1</v>
      </c>
      <c r="D15" s="32">
        <f t="shared" si="0"/>
        <v>320</v>
      </c>
      <c r="E15" s="31">
        <v>0</v>
      </c>
      <c r="F15" s="32">
        <f t="shared" si="1"/>
        <v>0</v>
      </c>
      <c r="G15" s="32">
        <f t="shared" si="2"/>
        <v>0</v>
      </c>
      <c r="H15" s="31">
        <f t="shared" si="3"/>
        <v>0</v>
      </c>
      <c r="I15" s="28">
        <f t="shared" si="4"/>
        <v>0</v>
      </c>
      <c r="J15" s="41" t="s">
        <v>101</v>
      </c>
    </row>
    <row r="16" spans="1:10" x14ac:dyDescent="0.2">
      <c r="A16" s="16" t="s">
        <v>18</v>
      </c>
      <c r="B16" s="31">
        <v>40</v>
      </c>
      <c r="C16" s="32">
        <v>1</v>
      </c>
      <c r="D16" s="32">
        <f t="shared" si="0"/>
        <v>40</v>
      </c>
      <c r="E16" s="31">
        <v>0</v>
      </c>
      <c r="F16" s="32">
        <f t="shared" si="1"/>
        <v>0</v>
      </c>
      <c r="G16" s="32">
        <f t="shared" si="2"/>
        <v>0</v>
      </c>
      <c r="H16" s="31">
        <f t="shared" si="3"/>
        <v>0</v>
      </c>
      <c r="I16" s="28">
        <f t="shared" si="4"/>
        <v>0</v>
      </c>
      <c r="J16" s="41" t="s">
        <v>101</v>
      </c>
    </row>
    <row r="17" spans="1:10" x14ac:dyDescent="0.2">
      <c r="A17" s="16" t="s">
        <v>19</v>
      </c>
      <c r="B17" s="31">
        <v>20</v>
      </c>
      <c r="C17" s="32">
        <v>1</v>
      </c>
      <c r="D17" s="32">
        <f t="shared" si="0"/>
        <v>20</v>
      </c>
      <c r="E17" s="31">
        <v>0</v>
      </c>
      <c r="F17" s="32">
        <f t="shared" si="1"/>
        <v>0</v>
      </c>
      <c r="G17" s="32">
        <f t="shared" si="2"/>
        <v>0</v>
      </c>
      <c r="H17" s="31">
        <f t="shared" si="3"/>
        <v>0</v>
      </c>
      <c r="I17" s="28">
        <f t="shared" si="4"/>
        <v>0</v>
      </c>
      <c r="J17" s="41" t="s">
        <v>101</v>
      </c>
    </row>
    <row r="18" spans="1:10" ht="15.75" x14ac:dyDescent="0.2">
      <c r="A18" s="16" t="s">
        <v>72</v>
      </c>
      <c r="B18" s="74" t="s">
        <v>57</v>
      </c>
      <c r="C18" s="75"/>
      <c r="D18" s="32"/>
      <c r="E18" s="31"/>
      <c r="F18" s="32"/>
      <c r="G18" s="32"/>
      <c r="H18" s="31"/>
      <c r="I18" s="28"/>
    </row>
    <row r="19" spans="1:10" x14ac:dyDescent="0.2">
      <c r="A19" s="16" t="s">
        <v>20</v>
      </c>
      <c r="B19" s="74" t="s">
        <v>58</v>
      </c>
      <c r="C19" s="75"/>
      <c r="D19" s="32"/>
      <c r="E19" s="31"/>
      <c r="F19" s="32"/>
      <c r="G19" s="32"/>
      <c r="H19" s="31"/>
      <c r="I19" s="28"/>
    </row>
    <row r="20" spans="1:10" ht="15.75" x14ac:dyDescent="0.2">
      <c r="A20" s="16" t="s">
        <v>85</v>
      </c>
      <c r="B20" s="31"/>
      <c r="C20" s="32"/>
      <c r="D20" s="32"/>
      <c r="E20" s="31"/>
      <c r="F20" s="32"/>
      <c r="G20" s="32"/>
      <c r="H20" s="31"/>
      <c r="I20" s="28"/>
    </row>
    <row r="21" spans="1:10" ht="15.75" x14ac:dyDescent="0.2">
      <c r="A21" s="16" t="s">
        <v>86</v>
      </c>
      <c r="B21" s="31">
        <v>4</v>
      </c>
      <c r="C21" s="32">
        <v>1</v>
      </c>
      <c r="D21" s="32">
        <f t="shared" ref="D21:D24" si="5">B21*C21</f>
        <v>4</v>
      </c>
      <c r="E21" s="31">
        <v>0</v>
      </c>
      <c r="F21" s="32">
        <f t="shared" ref="F21:F24" si="6">D21*E21</f>
        <v>0</v>
      </c>
      <c r="G21" s="32">
        <f t="shared" ref="G21:G24" si="7">F21*0.05</f>
        <v>0</v>
      </c>
      <c r="H21" s="31">
        <f t="shared" ref="H21:H24" si="8">F21*0.1</f>
        <v>0</v>
      </c>
      <c r="I21" s="28">
        <f t="shared" ref="I21:I24" si="9">F21*$F$3+G21*$G$3+H21*$H$3</f>
        <v>0</v>
      </c>
      <c r="J21" s="41" t="s">
        <v>101</v>
      </c>
    </row>
    <row r="22" spans="1:10" ht="15.75" x14ac:dyDescent="0.2">
      <c r="A22" s="16" t="s">
        <v>87</v>
      </c>
      <c r="B22" s="31">
        <v>2</v>
      </c>
      <c r="C22" s="32">
        <v>1</v>
      </c>
      <c r="D22" s="32">
        <f t="shared" si="5"/>
        <v>2</v>
      </c>
      <c r="E22" s="31">
        <v>0</v>
      </c>
      <c r="F22" s="32">
        <f t="shared" si="6"/>
        <v>0</v>
      </c>
      <c r="G22" s="32">
        <f t="shared" si="7"/>
        <v>0</v>
      </c>
      <c r="H22" s="31">
        <f t="shared" si="8"/>
        <v>0</v>
      </c>
      <c r="I22" s="28">
        <f t="shared" si="9"/>
        <v>0</v>
      </c>
      <c r="J22" s="41" t="s">
        <v>101</v>
      </c>
    </row>
    <row r="23" spans="1:10" ht="15.75" x14ac:dyDescent="0.2">
      <c r="A23" s="16" t="s">
        <v>88</v>
      </c>
      <c r="B23" s="31">
        <v>2</v>
      </c>
      <c r="C23" s="32">
        <v>1</v>
      </c>
      <c r="D23" s="32">
        <f t="shared" si="5"/>
        <v>2</v>
      </c>
      <c r="E23" s="31">
        <v>0</v>
      </c>
      <c r="F23" s="32">
        <f t="shared" si="6"/>
        <v>0</v>
      </c>
      <c r="G23" s="32">
        <f t="shared" si="7"/>
        <v>0</v>
      </c>
      <c r="H23" s="31">
        <f t="shared" si="8"/>
        <v>0</v>
      </c>
      <c r="I23" s="28">
        <f t="shared" si="9"/>
        <v>0</v>
      </c>
      <c r="J23" s="41" t="s">
        <v>101</v>
      </c>
    </row>
    <row r="24" spans="1:10" ht="15.75" x14ac:dyDescent="0.2">
      <c r="A24" s="16" t="s">
        <v>89</v>
      </c>
      <c r="B24" s="31">
        <v>2</v>
      </c>
      <c r="C24" s="32">
        <v>1</v>
      </c>
      <c r="D24" s="32">
        <f t="shared" si="5"/>
        <v>2</v>
      </c>
      <c r="E24" s="31">
        <v>0</v>
      </c>
      <c r="F24" s="32">
        <f t="shared" si="6"/>
        <v>0</v>
      </c>
      <c r="G24" s="32">
        <f t="shared" si="7"/>
        <v>0</v>
      </c>
      <c r="H24" s="31">
        <f t="shared" si="8"/>
        <v>0</v>
      </c>
      <c r="I24" s="28">
        <f t="shared" si="9"/>
        <v>0</v>
      </c>
      <c r="J24" s="41" t="s">
        <v>101</v>
      </c>
    </row>
    <row r="25" spans="1:10" x14ac:dyDescent="0.2">
      <c r="A25" s="16" t="s">
        <v>21</v>
      </c>
      <c r="B25" s="72" t="s">
        <v>59</v>
      </c>
      <c r="C25" s="73"/>
      <c r="D25" s="32"/>
      <c r="E25" s="19"/>
      <c r="F25" s="18"/>
      <c r="G25" s="18"/>
      <c r="H25" s="19"/>
      <c r="I25" s="28"/>
    </row>
    <row r="26" spans="1:10" ht="15.75" x14ac:dyDescent="0.2">
      <c r="A26" s="16" t="s">
        <v>73</v>
      </c>
      <c r="B26" s="31">
        <v>16</v>
      </c>
      <c r="C26" s="32">
        <v>2</v>
      </c>
      <c r="D26" s="32">
        <f t="shared" ref="D26:D28" si="10">B26*C26</f>
        <v>32</v>
      </c>
      <c r="E26" s="19">
        <f>448*0.2</f>
        <v>89.600000000000009</v>
      </c>
      <c r="F26" s="18">
        <f t="shared" ref="F26:F28" si="11">D26*E26</f>
        <v>2867.2000000000003</v>
      </c>
      <c r="G26" s="18">
        <f t="shared" ref="G26:G28" si="12">F26*0.05</f>
        <v>143.36000000000001</v>
      </c>
      <c r="H26" s="19">
        <f t="shared" ref="H26:H28" si="13">F26*0.1</f>
        <v>286.72000000000003</v>
      </c>
      <c r="I26" s="37">
        <f>F26*$F$3+G26*$G$3+H26*$H$3</f>
        <v>375580.26240000007</v>
      </c>
      <c r="J26" s="41" t="s">
        <v>100</v>
      </c>
    </row>
    <row r="27" spans="1:10" ht="15.75" x14ac:dyDescent="0.2">
      <c r="A27" s="16" t="s">
        <v>81</v>
      </c>
      <c r="B27" s="31">
        <v>8</v>
      </c>
      <c r="C27" s="32">
        <v>2</v>
      </c>
      <c r="D27" s="32">
        <f t="shared" si="10"/>
        <v>16</v>
      </c>
      <c r="E27" s="19">
        <f>448*0.8</f>
        <v>358.40000000000003</v>
      </c>
      <c r="F27" s="18">
        <f t="shared" si="11"/>
        <v>5734.4000000000005</v>
      </c>
      <c r="G27" s="18">
        <f t="shared" si="12"/>
        <v>286.72000000000003</v>
      </c>
      <c r="H27" s="19">
        <f t="shared" si="13"/>
        <v>573.44000000000005</v>
      </c>
      <c r="I27" s="36">
        <f t="shared" ref="I27:I28" si="14">F27*$F$3+G27*$G$3+H27*$H$3</f>
        <v>751160.52480000013</v>
      </c>
      <c r="J27" s="41" t="s">
        <v>100</v>
      </c>
    </row>
    <row r="28" spans="1:10" ht="15.75" x14ac:dyDescent="0.2">
      <c r="A28" s="16" t="s">
        <v>74</v>
      </c>
      <c r="B28" s="31">
        <v>2</v>
      </c>
      <c r="C28" s="32">
        <v>1</v>
      </c>
      <c r="D28" s="32">
        <f t="shared" si="10"/>
        <v>2</v>
      </c>
      <c r="E28" s="19">
        <v>14</v>
      </c>
      <c r="F28" s="18">
        <f t="shared" si="11"/>
        <v>28</v>
      </c>
      <c r="G28" s="18">
        <f t="shared" si="12"/>
        <v>1.4000000000000001</v>
      </c>
      <c r="H28" s="19">
        <f t="shared" si="13"/>
        <v>2.8000000000000003</v>
      </c>
      <c r="I28" s="28">
        <f t="shared" si="14"/>
        <v>3667.7760000000003</v>
      </c>
      <c r="J28" s="41" t="s">
        <v>100</v>
      </c>
    </row>
    <row r="29" spans="1:10" ht="13.5" x14ac:dyDescent="0.2">
      <c r="A29" s="78" t="s">
        <v>61</v>
      </c>
      <c r="B29" s="78"/>
      <c r="C29" s="78"/>
      <c r="D29" s="78"/>
      <c r="E29" s="78"/>
      <c r="F29" s="69">
        <f>SUM(F11:H28)</f>
        <v>10448.255999999999</v>
      </c>
      <c r="G29" s="70"/>
      <c r="H29" s="71"/>
      <c r="I29" s="29">
        <f>SUM(I11:I28)</f>
        <v>1190119.9564800002</v>
      </c>
    </row>
    <row r="30" spans="1:10" x14ac:dyDescent="0.2">
      <c r="A30" s="13" t="s">
        <v>22</v>
      </c>
      <c r="B30" s="14"/>
      <c r="C30" s="14"/>
      <c r="D30" s="15"/>
      <c r="E30" s="15"/>
      <c r="F30" s="14"/>
      <c r="G30" s="15"/>
      <c r="H30" s="15"/>
      <c r="I30" s="28"/>
    </row>
    <row r="31" spans="1:10" x14ac:dyDescent="0.2">
      <c r="A31" s="16" t="s">
        <v>68</v>
      </c>
      <c r="B31" s="79" t="s">
        <v>60</v>
      </c>
      <c r="C31" s="79"/>
      <c r="D31" s="15"/>
      <c r="E31" s="15"/>
      <c r="F31" s="14"/>
      <c r="G31" s="15"/>
      <c r="H31" s="15"/>
      <c r="I31" s="28"/>
    </row>
    <row r="32" spans="1:10" x14ac:dyDescent="0.2">
      <c r="A32" s="16" t="s">
        <v>23</v>
      </c>
      <c r="B32" s="79" t="s">
        <v>59</v>
      </c>
      <c r="C32" s="79"/>
      <c r="D32" s="15"/>
      <c r="E32" s="15"/>
      <c r="F32" s="14"/>
      <c r="G32" s="15"/>
      <c r="H32" s="15"/>
      <c r="I32" s="28"/>
    </row>
    <row r="33" spans="1:10" x14ac:dyDescent="0.2">
      <c r="A33" s="13" t="s">
        <v>24</v>
      </c>
      <c r="B33" s="79" t="s">
        <v>59</v>
      </c>
      <c r="C33" s="79"/>
      <c r="D33" s="15"/>
      <c r="E33" s="15"/>
      <c r="F33" s="14"/>
      <c r="G33" s="15"/>
      <c r="H33" s="15"/>
      <c r="I33" s="28"/>
    </row>
    <row r="34" spans="1:10" ht="15.75" x14ac:dyDescent="0.2">
      <c r="A34" s="16" t="s">
        <v>75</v>
      </c>
      <c r="B34" s="14"/>
      <c r="C34" s="14"/>
      <c r="D34" s="15"/>
      <c r="E34" s="15"/>
      <c r="F34" s="14"/>
      <c r="G34" s="15"/>
      <c r="H34" s="15"/>
      <c r="I34" s="28"/>
    </row>
    <row r="35" spans="1:10" x14ac:dyDescent="0.2">
      <c r="A35" s="16" t="s">
        <v>25</v>
      </c>
      <c r="B35" s="17">
        <v>4</v>
      </c>
      <c r="C35" s="17">
        <v>1</v>
      </c>
      <c r="D35" s="15">
        <f t="shared" ref="D35:D37" si="15">B35*C35</f>
        <v>4</v>
      </c>
      <c r="E35" s="32">
        <v>0</v>
      </c>
      <c r="F35" s="32">
        <f t="shared" ref="F35:F37" si="16">D35*E35</f>
        <v>0</v>
      </c>
      <c r="G35" s="32">
        <f t="shared" ref="G35:G37" si="17">F35*0.05</f>
        <v>0</v>
      </c>
      <c r="H35" s="31">
        <f t="shared" ref="H35:H37" si="18">F35*0.1</f>
        <v>0</v>
      </c>
      <c r="I35" s="28">
        <f t="shared" ref="I35:I37" si="19">F35*$F$3+G35*$G$3+H35*$H$3</f>
        <v>0</v>
      </c>
      <c r="J35" s="41" t="s">
        <v>101</v>
      </c>
    </row>
    <row r="36" spans="1:10" x14ac:dyDescent="0.2">
      <c r="A36" s="16" t="s">
        <v>26</v>
      </c>
      <c r="B36" s="17">
        <v>1</v>
      </c>
      <c r="C36" s="17">
        <v>1</v>
      </c>
      <c r="D36" s="15">
        <f t="shared" si="15"/>
        <v>1</v>
      </c>
      <c r="E36" s="33">
        <v>0</v>
      </c>
      <c r="F36" s="32">
        <f t="shared" si="16"/>
        <v>0</v>
      </c>
      <c r="G36" s="32">
        <f t="shared" si="17"/>
        <v>0</v>
      </c>
      <c r="H36" s="31">
        <f t="shared" si="18"/>
        <v>0</v>
      </c>
      <c r="I36" s="28">
        <f t="shared" si="19"/>
        <v>0</v>
      </c>
      <c r="J36" s="41" t="s">
        <v>101</v>
      </c>
    </row>
    <row r="37" spans="1:10" x14ac:dyDescent="0.2">
      <c r="A37" s="16" t="s">
        <v>27</v>
      </c>
      <c r="B37" s="17">
        <v>2</v>
      </c>
      <c r="C37" s="17">
        <v>1</v>
      </c>
      <c r="D37" s="15">
        <f t="shared" si="15"/>
        <v>2</v>
      </c>
      <c r="E37" s="32">
        <v>0</v>
      </c>
      <c r="F37" s="32">
        <f t="shared" si="16"/>
        <v>0</v>
      </c>
      <c r="G37" s="32">
        <f t="shared" si="17"/>
        <v>0</v>
      </c>
      <c r="H37" s="31">
        <f t="shared" si="18"/>
        <v>0</v>
      </c>
      <c r="I37" s="28">
        <f t="shared" si="19"/>
        <v>0</v>
      </c>
      <c r="J37" s="41" t="s">
        <v>101</v>
      </c>
    </row>
    <row r="38" spans="1:10" ht="28.5" x14ac:dyDescent="0.2">
      <c r="A38" s="16" t="s">
        <v>76</v>
      </c>
      <c r="B38" s="14"/>
      <c r="C38" s="14"/>
      <c r="D38" s="15"/>
      <c r="E38" s="32"/>
      <c r="F38" s="31"/>
      <c r="G38" s="32"/>
      <c r="H38" s="32"/>
      <c r="I38" s="36"/>
    </row>
    <row r="39" spans="1:10" x14ac:dyDescent="0.2">
      <c r="A39" s="13" t="s">
        <v>28</v>
      </c>
      <c r="B39" s="14">
        <v>10</v>
      </c>
      <c r="C39" s="14">
        <v>1</v>
      </c>
      <c r="D39" s="15">
        <f>B39*C39</f>
        <v>10</v>
      </c>
      <c r="E39" s="33">
        <v>358</v>
      </c>
      <c r="F39" s="32">
        <f>D39*E39</f>
        <v>3580</v>
      </c>
      <c r="G39" s="32">
        <f>F39*0.05</f>
        <v>179</v>
      </c>
      <c r="H39" s="31">
        <f>F39*0.1</f>
        <v>358</v>
      </c>
      <c r="I39" s="36">
        <f>F39*$F$3+G39*$G$3+H39*$H$3</f>
        <v>468951.36</v>
      </c>
      <c r="J39" s="41" t="s">
        <v>100</v>
      </c>
    </row>
    <row r="40" spans="1:10" ht="25.5" x14ac:dyDescent="0.2">
      <c r="A40" s="16" t="s">
        <v>29</v>
      </c>
      <c r="B40" s="76" t="s">
        <v>10</v>
      </c>
      <c r="C40" s="77"/>
      <c r="D40" s="15"/>
      <c r="E40" s="32"/>
      <c r="F40" s="31"/>
      <c r="G40" s="32"/>
      <c r="H40" s="32"/>
      <c r="I40" s="36"/>
    </row>
    <row r="41" spans="1:10" s="26" customFormat="1" ht="28.5" x14ac:dyDescent="0.2">
      <c r="A41" s="24" t="s">
        <v>90</v>
      </c>
      <c r="B41" s="25">
        <v>10</v>
      </c>
      <c r="C41" s="25">
        <v>1</v>
      </c>
      <c r="D41" s="23">
        <f>B41*C41</f>
        <v>10</v>
      </c>
      <c r="E41" s="33">
        <v>0</v>
      </c>
      <c r="F41" s="33">
        <f>D41*E41</f>
        <v>0</v>
      </c>
      <c r="G41" s="33">
        <f>F41*0.05</f>
        <v>0</v>
      </c>
      <c r="H41" s="34">
        <f>F41*0.1</f>
        <v>0</v>
      </c>
      <c r="I41" s="61">
        <f>F41*$F$3+G41*$G$3+H41*$H$3</f>
        <v>0</v>
      </c>
    </row>
    <row r="42" spans="1:10" ht="15.75" x14ac:dyDescent="0.2">
      <c r="A42" s="13" t="s">
        <v>92</v>
      </c>
      <c r="B42" s="14"/>
      <c r="C42" s="14"/>
      <c r="D42" s="15"/>
      <c r="E42" s="32"/>
      <c r="F42" s="31"/>
      <c r="G42" s="32"/>
      <c r="H42" s="32"/>
      <c r="I42" s="28"/>
    </row>
    <row r="43" spans="1:10" x14ac:dyDescent="0.2">
      <c r="A43" s="86" t="s">
        <v>30</v>
      </c>
      <c r="B43" s="6">
        <v>2</v>
      </c>
      <c r="C43" s="6">
        <v>1</v>
      </c>
      <c r="D43" s="15">
        <f t="shared" ref="D43:D48" si="20">B43*C43</f>
        <v>2</v>
      </c>
      <c r="E43" s="35">
        <v>0</v>
      </c>
      <c r="F43" s="32">
        <f t="shared" ref="F43:F48" si="21">D43*E43</f>
        <v>0</v>
      </c>
      <c r="G43" s="32">
        <f t="shared" ref="G43:G48" si="22">F43*0.05</f>
        <v>0</v>
      </c>
      <c r="H43" s="31">
        <f t="shared" ref="H43:H48" si="23">F43*0.1</f>
        <v>0</v>
      </c>
      <c r="I43" s="28">
        <f t="shared" ref="I43:I48" si="24">F43*$F$3+G43*$G$3+H43*$H$3</f>
        <v>0</v>
      </c>
      <c r="J43" s="41" t="s">
        <v>101</v>
      </c>
    </row>
    <row r="44" spans="1:10" x14ac:dyDescent="0.2">
      <c r="A44" s="86"/>
      <c r="B44" s="6">
        <v>0.4</v>
      </c>
      <c r="C44" s="6">
        <v>1</v>
      </c>
      <c r="D44" s="15">
        <f t="shared" si="20"/>
        <v>0.4</v>
      </c>
      <c r="E44" s="18">
        <f>448*0.82</f>
        <v>367.35999999999996</v>
      </c>
      <c r="F44" s="18">
        <f t="shared" si="21"/>
        <v>146.94399999999999</v>
      </c>
      <c r="G44" s="18">
        <f t="shared" si="22"/>
        <v>7.3472</v>
      </c>
      <c r="H44" s="19">
        <f t="shared" si="23"/>
        <v>14.6944</v>
      </c>
      <c r="I44" s="36">
        <f t="shared" si="24"/>
        <v>19248.488447999996</v>
      </c>
      <c r="J44" s="41" t="s">
        <v>100</v>
      </c>
    </row>
    <row r="45" spans="1:10" x14ac:dyDescent="0.2">
      <c r="A45" s="86" t="s">
        <v>31</v>
      </c>
      <c r="B45" s="6">
        <v>4</v>
      </c>
      <c r="C45" s="6">
        <v>1</v>
      </c>
      <c r="D45" s="15">
        <f t="shared" si="20"/>
        <v>4</v>
      </c>
      <c r="E45" s="32">
        <v>0</v>
      </c>
      <c r="F45" s="32">
        <f t="shared" si="21"/>
        <v>0</v>
      </c>
      <c r="G45" s="32">
        <f t="shared" si="22"/>
        <v>0</v>
      </c>
      <c r="H45" s="31">
        <f t="shared" si="23"/>
        <v>0</v>
      </c>
      <c r="I45" s="28">
        <f t="shared" si="24"/>
        <v>0</v>
      </c>
      <c r="J45" s="41" t="s">
        <v>101</v>
      </c>
    </row>
    <row r="46" spans="1:10" x14ac:dyDescent="0.2">
      <c r="A46" s="86"/>
      <c r="B46" s="6">
        <v>0.8</v>
      </c>
      <c r="C46" s="6">
        <v>1</v>
      </c>
      <c r="D46" s="15">
        <f t="shared" si="20"/>
        <v>0.8</v>
      </c>
      <c r="E46" s="18">
        <f>448*0.11</f>
        <v>49.28</v>
      </c>
      <c r="F46" s="18">
        <f t="shared" si="21"/>
        <v>39.424000000000007</v>
      </c>
      <c r="G46" s="18">
        <f t="shared" si="22"/>
        <v>1.9712000000000005</v>
      </c>
      <c r="H46" s="19">
        <f t="shared" si="23"/>
        <v>3.942400000000001</v>
      </c>
      <c r="I46" s="36">
        <f t="shared" si="24"/>
        <v>5164.2286080000003</v>
      </c>
      <c r="J46" s="41" t="s">
        <v>100</v>
      </c>
    </row>
    <row r="47" spans="1:10" x14ac:dyDescent="0.2">
      <c r="A47" s="86" t="s">
        <v>32</v>
      </c>
      <c r="B47" s="6">
        <v>8</v>
      </c>
      <c r="C47" s="6">
        <v>1</v>
      </c>
      <c r="D47" s="15">
        <f t="shared" si="20"/>
        <v>8</v>
      </c>
      <c r="E47" s="32">
        <v>0</v>
      </c>
      <c r="F47" s="32">
        <f t="shared" si="21"/>
        <v>0</v>
      </c>
      <c r="G47" s="32">
        <f t="shared" si="22"/>
        <v>0</v>
      </c>
      <c r="H47" s="31">
        <f t="shared" si="23"/>
        <v>0</v>
      </c>
      <c r="I47" s="28">
        <f t="shared" si="24"/>
        <v>0</v>
      </c>
      <c r="J47" s="41" t="s">
        <v>101</v>
      </c>
    </row>
    <row r="48" spans="1:10" x14ac:dyDescent="0.2">
      <c r="A48" s="86"/>
      <c r="B48" s="6">
        <v>1.6</v>
      </c>
      <c r="C48" s="6">
        <v>1</v>
      </c>
      <c r="D48" s="15">
        <f t="shared" si="20"/>
        <v>1.6</v>
      </c>
      <c r="E48" s="18">
        <f>448*0.07</f>
        <v>31.360000000000003</v>
      </c>
      <c r="F48" s="18">
        <f t="shared" si="21"/>
        <v>50.176000000000009</v>
      </c>
      <c r="G48" s="18">
        <f t="shared" si="22"/>
        <v>2.5088000000000008</v>
      </c>
      <c r="H48" s="19">
        <f t="shared" si="23"/>
        <v>5.0176000000000016</v>
      </c>
      <c r="I48" s="36">
        <f t="shared" si="24"/>
        <v>6572.6545920000017</v>
      </c>
      <c r="J48" s="41" t="s">
        <v>100</v>
      </c>
    </row>
    <row r="49" spans="1:13" x14ac:dyDescent="0.2">
      <c r="A49" s="5" t="s">
        <v>33</v>
      </c>
      <c r="B49" s="80" t="s">
        <v>10</v>
      </c>
      <c r="C49" s="81"/>
      <c r="D49" s="8"/>
      <c r="E49" s="8"/>
      <c r="F49" s="6"/>
      <c r="G49" s="8"/>
      <c r="H49" s="8"/>
      <c r="I49" s="27"/>
    </row>
    <row r="50" spans="1:13" ht="13.5" x14ac:dyDescent="0.2">
      <c r="A50" s="20" t="s">
        <v>62</v>
      </c>
      <c r="B50" s="21"/>
      <c r="C50" s="21"/>
      <c r="D50" s="21"/>
      <c r="E50" s="21"/>
      <c r="F50" s="82">
        <f>SUM(F35:H48)</f>
        <v>4389.0256000000008</v>
      </c>
      <c r="G50" s="83"/>
      <c r="H50" s="84"/>
      <c r="I50" s="30">
        <f>ROUND(SUM(I35:I48),0)</f>
        <v>499937</v>
      </c>
    </row>
    <row r="51" spans="1:13" ht="16.5" x14ac:dyDescent="0.2">
      <c r="A51" s="20" t="s">
        <v>93</v>
      </c>
      <c r="B51" s="21"/>
      <c r="C51" s="21"/>
      <c r="D51" s="21"/>
      <c r="E51" s="21"/>
      <c r="F51" s="82">
        <f>ROUND(SUM(F50,F29), -2)</f>
        <v>14800</v>
      </c>
      <c r="G51" s="83"/>
      <c r="H51" s="84"/>
      <c r="I51" s="30">
        <f>ROUND(SUM(I50,I29), -4)</f>
        <v>1690000</v>
      </c>
    </row>
    <row r="52" spans="1:13" ht="15.75" x14ac:dyDescent="0.2">
      <c r="A52" s="11" t="s">
        <v>94</v>
      </c>
      <c r="B52" s="85"/>
      <c r="C52" s="85"/>
      <c r="D52" s="85"/>
      <c r="E52" s="85"/>
      <c r="F52" s="85"/>
      <c r="G52" s="85"/>
      <c r="H52" s="85"/>
      <c r="I52" s="30">
        <f>'O&amp;M'!H8</f>
        <v>468000</v>
      </c>
    </row>
    <row r="53" spans="1:13" ht="15.75" x14ac:dyDescent="0.2">
      <c r="A53" s="11" t="s">
        <v>95</v>
      </c>
      <c r="B53" s="85"/>
      <c r="C53" s="85"/>
      <c r="D53" s="85"/>
      <c r="E53" s="85"/>
      <c r="F53" s="85"/>
      <c r="G53" s="85"/>
      <c r="H53" s="85"/>
      <c r="I53" s="30">
        <f>ROUND(I51+I52, -4)</f>
        <v>2160000</v>
      </c>
    </row>
    <row r="55" spans="1:13" x14ac:dyDescent="0.2">
      <c r="A55" s="1" t="s">
        <v>34</v>
      </c>
    </row>
    <row r="56" spans="1:13" ht="42" customHeight="1" x14ac:dyDescent="0.25">
      <c r="A56" s="64" t="s">
        <v>96</v>
      </c>
      <c r="B56" s="64"/>
      <c r="C56" s="64"/>
      <c r="D56" s="64"/>
      <c r="E56" s="64"/>
      <c r="F56" s="64"/>
      <c r="G56" s="64"/>
      <c r="H56" s="64"/>
      <c r="I56" s="64"/>
      <c r="L56" s="42">
        <f>F51/910</f>
        <v>16.263736263736263</v>
      </c>
      <c r="M56" s="3" t="s">
        <v>69</v>
      </c>
    </row>
    <row r="57" spans="1:13" ht="42.75" customHeight="1" x14ac:dyDescent="0.25">
      <c r="A57" s="65" t="s">
        <v>119</v>
      </c>
      <c r="B57" s="66"/>
      <c r="C57" s="66"/>
      <c r="D57" s="66"/>
      <c r="E57" s="66"/>
      <c r="F57" s="66"/>
      <c r="G57" s="66"/>
      <c r="H57" s="66"/>
      <c r="I57" s="66"/>
    </row>
    <row r="58" spans="1:13" ht="13.5" customHeight="1" x14ac:dyDescent="0.2">
      <c r="A58" s="65" t="s">
        <v>77</v>
      </c>
      <c r="B58" s="65"/>
      <c r="C58" s="65"/>
      <c r="D58" s="65"/>
      <c r="E58" s="65"/>
      <c r="F58" s="65"/>
      <c r="G58" s="65"/>
      <c r="H58" s="65"/>
      <c r="I58" s="65"/>
    </row>
    <row r="59" spans="1:13" ht="15" x14ac:dyDescent="0.25">
      <c r="A59" s="67" t="s">
        <v>84</v>
      </c>
      <c r="B59" s="68"/>
      <c r="C59" s="68"/>
      <c r="D59" s="68"/>
      <c r="E59" s="68"/>
      <c r="F59" s="68"/>
      <c r="G59" s="68"/>
      <c r="H59" s="68"/>
      <c r="I59" s="68"/>
    </row>
    <row r="60" spans="1:13" ht="30.75" customHeight="1" x14ac:dyDescent="0.25">
      <c r="A60" s="65" t="s">
        <v>78</v>
      </c>
      <c r="B60" s="66"/>
      <c r="C60" s="66"/>
      <c r="D60" s="66"/>
      <c r="E60" s="66"/>
      <c r="F60" s="66"/>
      <c r="G60" s="66"/>
      <c r="H60" s="66"/>
      <c r="I60" s="66"/>
    </row>
    <row r="61" spans="1:13" ht="74.25" customHeight="1" x14ac:dyDescent="0.25">
      <c r="A61" s="65" t="s">
        <v>79</v>
      </c>
      <c r="B61" s="66"/>
      <c r="C61" s="66"/>
      <c r="D61" s="66"/>
      <c r="E61" s="66"/>
      <c r="F61" s="66"/>
      <c r="G61" s="66"/>
      <c r="H61" s="66"/>
      <c r="I61" s="66"/>
    </row>
    <row r="62" spans="1:13" ht="30" customHeight="1" x14ac:dyDescent="0.2">
      <c r="A62" s="62" t="s">
        <v>80</v>
      </c>
      <c r="B62" s="62"/>
      <c r="C62" s="62"/>
      <c r="D62" s="62"/>
      <c r="E62" s="62"/>
      <c r="F62" s="62"/>
      <c r="G62" s="62"/>
      <c r="H62" s="62"/>
      <c r="I62" s="62"/>
    </row>
    <row r="63" spans="1:13" ht="21.95" customHeight="1" x14ac:dyDescent="0.25">
      <c r="A63" s="62" t="s">
        <v>82</v>
      </c>
      <c r="B63" s="63"/>
      <c r="C63" s="63"/>
      <c r="D63" s="63"/>
      <c r="E63" s="63"/>
      <c r="F63" s="63"/>
      <c r="G63" s="63"/>
      <c r="H63" s="63"/>
      <c r="I63" s="63"/>
    </row>
    <row r="64" spans="1:13" ht="56.1" customHeight="1" x14ac:dyDescent="0.25">
      <c r="A64" s="62" t="s">
        <v>102</v>
      </c>
      <c r="B64" s="63"/>
      <c r="C64" s="63"/>
      <c r="D64" s="63"/>
      <c r="E64" s="63"/>
      <c r="F64" s="63"/>
      <c r="G64" s="63"/>
      <c r="H64" s="63"/>
      <c r="I64" s="63"/>
    </row>
    <row r="65" spans="1:9" ht="57" customHeight="1" x14ac:dyDescent="0.25">
      <c r="A65" s="62" t="s">
        <v>83</v>
      </c>
      <c r="B65" s="63"/>
      <c r="C65" s="63"/>
      <c r="D65" s="63"/>
      <c r="E65" s="63"/>
      <c r="F65" s="63"/>
      <c r="G65" s="63"/>
      <c r="H65" s="63"/>
      <c r="I65" s="63"/>
    </row>
    <row r="66" spans="1:9" ht="18" customHeight="1" x14ac:dyDescent="0.2">
      <c r="A66" s="26" t="s">
        <v>91</v>
      </c>
    </row>
  </sheetData>
  <mergeCells count="31">
    <mergeCell ref="A43:A44"/>
    <mergeCell ref="A45:A46"/>
    <mergeCell ref="A47:A48"/>
    <mergeCell ref="A4:A5"/>
    <mergeCell ref="B32:C32"/>
    <mergeCell ref="B31:C31"/>
    <mergeCell ref="B8:C8"/>
    <mergeCell ref="B7:C7"/>
    <mergeCell ref="B6:C6"/>
    <mergeCell ref="B49:C49"/>
    <mergeCell ref="F50:H50"/>
    <mergeCell ref="F51:H51"/>
    <mergeCell ref="B52:H52"/>
    <mergeCell ref="B53:H53"/>
    <mergeCell ref="F29:H29"/>
    <mergeCell ref="B25:C25"/>
    <mergeCell ref="B19:C19"/>
    <mergeCell ref="B18:C18"/>
    <mergeCell ref="B40:C40"/>
    <mergeCell ref="A29:E29"/>
    <mergeCell ref="B33:C33"/>
    <mergeCell ref="A64:I64"/>
    <mergeCell ref="A65:I65"/>
    <mergeCell ref="A62:I62"/>
    <mergeCell ref="A56:I56"/>
    <mergeCell ref="A57:I57"/>
    <mergeCell ref="A59:I59"/>
    <mergeCell ref="A60:I60"/>
    <mergeCell ref="A61:I61"/>
    <mergeCell ref="A63:I63"/>
    <mergeCell ref="A58:I58"/>
  </mergeCells>
  <pageMargins left="0.7" right="0.7" top="0.75" bottom="0.75" header="0.3" footer="0.3"/>
  <pageSetup orientation="portrait" horizontalDpi="4294967293" verticalDpi="4294967295"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J23"/>
  <sheetViews>
    <sheetView tabSelected="1" zoomScale="99" zoomScaleNormal="99" workbookViewId="0">
      <selection activeCell="A20" sqref="A20:I20"/>
    </sheetView>
  </sheetViews>
  <sheetFormatPr defaultRowHeight="15" x14ac:dyDescent="0.25"/>
  <cols>
    <col min="1" max="1" width="41.140625" customWidth="1"/>
    <col min="2" max="8" width="14.85546875" customWidth="1"/>
    <col min="9" max="9" width="10.85546875" customWidth="1"/>
  </cols>
  <sheetData>
    <row r="1" spans="1:10" ht="15.75" x14ac:dyDescent="0.25">
      <c r="A1" s="10" t="s">
        <v>44</v>
      </c>
    </row>
    <row r="3" spans="1:10" x14ac:dyDescent="0.25">
      <c r="F3">
        <v>48.75</v>
      </c>
      <c r="G3">
        <v>65.709999999999994</v>
      </c>
      <c r="H3">
        <v>26.38</v>
      </c>
    </row>
    <row r="4" spans="1:10" ht="15" customHeight="1" x14ac:dyDescent="0.25">
      <c r="A4" s="87" t="s">
        <v>0</v>
      </c>
      <c r="B4" s="4" t="s">
        <v>1</v>
      </c>
      <c r="C4" s="4" t="s">
        <v>45</v>
      </c>
      <c r="D4" s="4" t="s">
        <v>5</v>
      </c>
      <c r="E4" s="22" t="s">
        <v>43</v>
      </c>
      <c r="F4" s="4" t="s">
        <v>36</v>
      </c>
      <c r="G4" s="4" t="s">
        <v>38</v>
      </c>
      <c r="H4" s="4" t="s">
        <v>63</v>
      </c>
      <c r="I4" s="4" t="s">
        <v>7</v>
      </c>
    </row>
    <row r="5" spans="1:10" ht="51.75" x14ac:dyDescent="0.25">
      <c r="A5" s="87"/>
      <c r="B5" s="4" t="s">
        <v>2</v>
      </c>
      <c r="C5" s="4" t="s">
        <v>46</v>
      </c>
      <c r="D5" s="4" t="s">
        <v>6</v>
      </c>
      <c r="E5" s="4" t="s">
        <v>42</v>
      </c>
      <c r="F5" s="4" t="s">
        <v>37</v>
      </c>
      <c r="G5" s="4" t="s">
        <v>39</v>
      </c>
      <c r="H5" s="4" t="s">
        <v>64</v>
      </c>
      <c r="I5" s="4" t="s">
        <v>8</v>
      </c>
    </row>
    <row r="6" spans="1:10" ht="15.75" x14ac:dyDescent="0.25">
      <c r="A6" s="5" t="s">
        <v>47</v>
      </c>
      <c r="B6" s="6">
        <v>2</v>
      </c>
      <c r="C6" s="6">
        <v>1</v>
      </c>
      <c r="D6" s="6">
        <f>B6*C6</f>
        <v>2</v>
      </c>
      <c r="E6" s="6">
        <v>0</v>
      </c>
      <c r="F6" s="6">
        <f>D6*E6</f>
        <v>0</v>
      </c>
      <c r="G6" s="6">
        <f>E6*0.05</f>
        <v>0</v>
      </c>
      <c r="H6" s="6">
        <f>F6*0.1</f>
        <v>0</v>
      </c>
      <c r="I6" s="38">
        <f>F6*$F$3+G6*$G$3+H6*$H$3</f>
        <v>0</v>
      </c>
      <c r="J6" s="41" t="s">
        <v>101</v>
      </c>
    </row>
    <row r="7" spans="1:10" ht="25.5" x14ac:dyDescent="0.25">
      <c r="A7" s="5" t="s">
        <v>48</v>
      </c>
      <c r="B7" s="6">
        <v>12</v>
      </c>
      <c r="C7" s="6">
        <v>1</v>
      </c>
      <c r="D7" s="6">
        <f t="shared" ref="D7:D15" si="0">B7*C7</f>
        <v>12</v>
      </c>
      <c r="E7" s="6">
        <v>0</v>
      </c>
      <c r="F7" s="6">
        <f>D7*E7</f>
        <v>0</v>
      </c>
      <c r="G7" s="6">
        <f t="shared" ref="G7:G15" si="1">E7*0.05</f>
        <v>0</v>
      </c>
      <c r="H7" s="6">
        <f t="shared" ref="H7:H15" si="2">F7*0.1</f>
        <v>0</v>
      </c>
      <c r="I7" s="38">
        <f t="shared" ref="I7:I15" si="3">F7*$F$3+G7*$G$3+H7*$H$3</f>
        <v>0</v>
      </c>
      <c r="J7" s="41" t="s">
        <v>101</v>
      </c>
    </row>
    <row r="8" spans="1:10" x14ac:dyDescent="0.25">
      <c r="A8" s="5" t="s">
        <v>49</v>
      </c>
      <c r="B8" s="6">
        <v>2</v>
      </c>
      <c r="C8" s="6">
        <v>1</v>
      </c>
      <c r="D8" s="6">
        <f t="shared" si="0"/>
        <v>2</v>
      </c>
      <c r="E8" s="6">
        <v>0</v>
      </c>
      <c r="F8" s="6">
        <f t="shared" ref="F8:F14" si="4">D8*E8</f>
        <v>0</v>
      </c>
      <c r="G8" s="6">
        <f t="shared" si="1"/>
        <v>0</v>
      </c>
      <c r="H8" s="6">
        <f t="shared" si="2"/>
        <v>0</v>
      </c>
      <c r="I8" s="38">
        <f t="shared" si="3"/>
        <v>0</v>
      </c>
      <c r="J8" s="41" t="s">
        <v>101</v>
      </c>
    </row>
    <row r="9" spans="1:10" x14ac:dyDescent="0.25">
      <c r="A9" s="5" t="s">
        <v>50</v>
      </c>
      <c r="B9" s="6">
        <v>2</v>
      </c>
      <c r="C9" s="6">
        <v>1</v>
      </c>
      <c r="D9" s="6">
        <f t="shared" si="0"/>
        <v>2</v>
      </c>
      <c r="E9" s="6">
        <v>0</v>
      </c>
      <c r="F9" s="6">
        <f t="shared" si="4"/>
        <v>0</v>
      </c>
      <c r="G9" s="6">
        <f t="shared" si="1"/>
        <v>0</v>
      </c>
      <c r="H9" s="6">
        <f t="shared" si="2"/>
        <v>0</v>
      </c>
      <c r="I9" s="38">
        <f t="shared" si="3"/>
        <v>0</v>
      </c>
      <c r="J9" s="41" t="s">
        <v>101</v>
      </c>
    </row>
    <row r="10" spans="1:10" x14ac:dyDescent="0.25">
      <c r="A10" s="5" t="s">
        <v>51</v>
      </c>
      <c r="B10" s="6">
        <v>12</v>
      </c>
      <c r="C10" s="6">
        <v>1.2</v>
      </c>
      <c r="D10" s="6">
        <f t="shared" si="0"/>
        <v>14.399999999999999</v>
      </c>
      <c r="E10" s="6">
        <v>0</v>
      </c>
      <c r="F10" s="6">
        <f t="shared" si="4"/>
        <v>0</v>
      </c>
      <c r="G10" s="6">
        <f t="shared" si="1"/>
        <v>0</v>
      </c>
      <c r="H10" s="6">
        <f t="shared" si="2"/>
        <v>0</v>
      </c>
      <c r="I10" s="38">
        <f t="shared" si="3"/>
        <v>0</v>
      </c>
      <c r="J10" s="41" t="s">
        <v>101</v>
      </c>
    </row>
    <row r="11" spans="1:10" ht="25.5" x14ac:dyDescent="0.25">
      <c r="A11" s="5" t="s">
        <v>52</v>
      </c>
      <c r="B11" s="6">
        <v>12</v>
      </c>
      <c r="C11" s="6">
        <v>1.2</v>
      </c>
      <c r="D11" s="6">
        <f t="shared" si="0"/>
        <v>14.399999999999999</v>
      </c>
      <c r="E11" s="6">
        <v>0</v>
      </c>
      <c r="F11" s="6">
        <f t="shared" si="4"/>
        <v>0</v>
      </c>
      <c r="G11" s="6">
        <f t="shared" si="1"/>
        <v>0</v>
      </c>
      <c r="H11" s="6">
        <f t="shared" si="2"/>
        <v>0</v>
      </c>
      <c r="I11" s="38">
        <f t="shared" si="3"/>
        <v>0</v>
      </c>
      <c r="J11" s="41" t="s">
        <v>101</v>
      </c>
    </row>
    <row r="12" spans="1:10" x14ac:dyDescent="0.25">
      <c r="A12" s="5" t="s">
        <v>53</v>
      </c>
      <c r="B12" s="6">
        <v>2</v>
      </c>
      <c r="C12" s="6">
        <v>1</v>
      </c>
      <c r="D12" s="6">
        <f t="shared" si="0"/>
        <v>2</v>
      </c>
      <c r="E12" s="6">
        <v>0</v>
      </c>
      <c r="F12" s="6">
        <f t="shared" si="4"/>
        <v>0</v>
      </c>
      <c r="G12" s="6">
        <f t="shared" si="1"/>
        <v>0</v>
      </c>
      <c r="H12" s="6">
        <f t="shared" si="2"/>
        <v>0</v>
      </c>
      <c r="I12" s="38">
        <f t="shared" si="3"/>
        <v>0</v>
      </c>
      <c r="J12" s="41" t="s">
        <v>101</v>
      </c>
    </row>
    <row r="13" spans="1:10" ht="15.75" x14ac:dyDescent="0.25">
      <c r="A13" s="5" t="s">
        <v>54</v>
      </c>
      <c r="B13" s="6">
        <v>4</v>
      </c>
      <c r="C13" s="6">
        <v>2</v>
      </c>
      <c r="D13" s="6">
        <f t="shared" si="0"/>
        <v>8</v>
      </c>
      <c r="E13" s="6">
        <f>0.2*448</f>
        <v>89.600000000000009</v>
      </c>
      <c r="F13" s="6">
        <f t="shared" si="4"/>
        <v>716.80000000000007</v>
      </c>
      <c r="G13" s="6">
        <f t="shared" si="1"/>
        <v>4.4800000000000004</v>
      </c>
      <c r="H13" s="6">
        <f t="shared" si="2"/>
        <v>71.680000000000007</v>
      </c>
      <c r="I13" s="39">
        <f t="shared" si="3"/>
        <v>37129.299200000001</v>
      </c>
      <c r="J13" s="41" t="s">
        <v>100</v>
      </c>
    </row>
    <row r="14" spans="1:10" ht="15.75" x14ac:dyDescent="0.25">
      <c r="A14" s="5" t="s">
        <v>55</v>
      </c>
      <c r="B14" s="6">
        <v>2</v>
      </c>
      <c r="C14" s="6">
        <v>2</v>
      </c>
      <c r="D14" s="6">
        <f t="shared" si="0"/>
        <v>4</v>
      </c>
      <c r="E14" s="6">
        <f>0.8*448</f>
        <v>358.40000000000003</v>
      </c>
      <c r="F14" s="6">
        <f t="shared" si="4"/>
        <v>1433.6000000000001</v>
      </c>
      <c r="G14" s="6">
        <f t="shared" si="1"/>
        <v>17.920000000000002</v>
      </c>
      <c r="H14" s="6">
        <f t="shared" si="2"/>
        <v>143.36000000000001</v>
      </c>
      <c r="I14" s="39">
        <f t="shared" si="3"/>
        <v>74847.360000000001</v>
      </c>
      <c r="J14" s="41" t="s">
        <v>100</v>
      </c>
    </row>
    <row r="15" spans="1:10" ht="15.75" x14ac:dyDescent="0.25">
      <c r="A15" s="5" t="s">
        <v>56</v>
      </c>
      <c r="B15" s="6">
        <v>4</v>
      </c>
      <c r="C15" s="6">
        <v>1</v>
      </c>
      <c r="D15" s="6">
        <f t="shared" si="0"/>
        <v>4</v>
      </c>
      <c r="E15" s="6">
        <v>14</v>
      </c>
      <c r="F15" s="6">
        <f>D15*E15</f>
        <v>56</v>
      </c>
      <c r="G15" s="6">
        <f t="shared" si="1"/>
        <v>0.70000000000000007</v>
      </c>
      <c r="H15" s="6">
        <f t="shared" si="2"/>
        <v>5.6000000000000005</v>
      </c>
      <c r="I15" s="39">
        <f t="shared" si="3"/>
        <v>2923.7249999999999</v>
      </c>
      <c r="J15" s="41" t="s">
        <v>100</v>
      </c>
    </row>
    <row r="16" spans="1:10" x14ac:dyDescent="0.25">
      <c r="A16" s="90" t="s">
        <v>66</v>
      </c>
      <c r="B16" s="90"/>
      <c r="C16" s="90"/>
      <c r="D16" s="90"/>
      <c r="E16" s="90"/>
      <c r="F16" s="91">
        <f>ROUND(SUM(F6:H15), -1)</f>
        <v>2450</v>
      </c>
      <c r="G16" s="91"/>
      <c r="H16" s="91"/>
      <c r="I16" s="40">
        <f>ROUND(SUM(I6:I15), -3)</f>
        <v>115000</v>
      </c>
    </row>
    <row r="18" spans="1:9" x14ac:dyDescent="0.25">
      <c r="A18" s="1" t="s">
        <v>34</v>
      </c>
    </row>
    <row r="19" spans="1:9" ht="60.75" customHeight="1" x14ac:dyDescent="0.25">
      <c r="A19" s="64" t="s">
        <v>96</v>
      </c>
      <c r="B19" s="64"/>
      <c r="C19" s="64"/>
      <c r="D19" s="64"/>
      <c r="E19" s="64"/>
      <c r="F19" s="64"/>
      <c r="G19" s="64"/>
      <c r="H19" s="64"/>
      <c r="I19" s="64"/>
    </row>
    <row r="20" spans="1:9" ht="46.5" customHeight="1" x14ac:dyDescent="0.25">
      <c r="A20" s="88" t="s">
        <v>120</v>
      </c>
      <c r="B20" s="66"/>
      <c r="C20" s="66"/>
      <c r="D20" s="66"/>
      <c r="E20" s="66"/>
      <c r="F20" s="66"/>
      <c r="G20" s="66"/>
      <c r="H20" s="66"/>
      <c r="I20" s="66"/>
    </row>
    <row r="21" spans="1:9" ht="18.75" x14ac:dyDescent="0.25">
      <c r="A21" s="89" t="s">
        <v>65</v>
      </c>
      <c r="B21" s="89"/>
      <c r="C21" s="89"/>
      <c r="D21" s="89"/>
      <c r="E21" s="89"/>
      <c r="F21" s="89"/>
      <c r="G21" s="89"/>
      <c r="H21" s="89"/>
      <c r="I21" s="89"/>
    </row>
    <row r="22" spans="1:9" ht="23.45" customHeight="1" x14ac:dyDescent="0.25">
      <c r="A22" s="64" t="s">
        <v>97</v>
      </c>
      <c r="B22" s="63"/>
      <c r="C22" s="63"/>
      <c r="D22" s="63"/>
      <c r="E22" s="63"/>
      <c r="F22" s="63"/>
      <c r="G22" s="63"/>
      <c r="H22" s="63"/>
      <c r="I22" s="63"/>
    </row>
    <row r="23" spans="1:9" ht="16.5" x14ac:dyDescent="0.25">
      <c r="A23" s="26" t="s">
        <v>67</v>
      </c>
    </row>
  </sheetData>
  <mergeCells count="7">
    <mergeCell ref="A19:I19"/>
    <mergeCell ref="A20:I20"/>
    <mergeCell ref="A22:I22"/>
    <mergeCell ref="A21:I21"/>
    <mergeCell ref="A4:A5"/>
    <mergeCell ref="A16:E16"/>
    <mergeCell ref="F16:H16"/>
  </mergeCells>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4DA965C0-4055-4B12-A5B7-CEBEFD67B458}">
  <dimension ref="B1:H10"/>
  <sheetViews>
    <sheetView workbookViewId="0">
      <selection activeCell="J17" sqref="J17"/>
    </sheetView>
  </sheetViews>
  <sheetFormatPr defaultRowHeight="15" x14ac:dyDescent="0.25"/>
  <cols>
    <col min="2" max="2" width="16.7109375" customWidth="1"/>
    <col min="3" max="3" width="12" customWidth="1"/>
    <col min="4" max="4" width="16.85546875" customWidth="1"/>
    <col min="5" max="5" width="18.28515625" customWidth="1"/>
    <col min="6" max="6" width="14.85546875" customWidth="1"/>
    <col min="8" max="8" width="14.140625" customWidth="1"/>
  </cols>
  <sheetData>
    <row r="1" spans="2:8" ht="15.75" thickBot="1" x14ac:dyDescent="0.3"/>
    <row r="2" spans="2:8" ht="16.5" thickBot="1" x14ac:dyDescent="0.3">
      <c r="B2" s="92" t="s">
        <v>103</v>
      </c>
      <c r="C2" s="93"/>
      <c r="D2" s="93"/>
      <c r="E2" s="93"/>
      <c r="F2" s="93"/>
      <c r="G2" s="93"/>
      <c r="H2" s="94"/>
    </row>
    <row r="3" spans="2:8" ht="15.75" x14ac:dyDescent="0.25">
      <c r="B3" s="43"/>
      <c r="C3" s="45"/>
      <c r="D3" s="45"/>
      <c r="E3" s="45"/>
      <c r="F3" s="45"/>
      <c r="G3" s="45"/>
      <c r="H3" s="46"/>
    </row>
    <row r="4" spans="2:8" x14ac:dyDescent="0.25">
      <c r="B4" s="44" t="s">
        <v>104</v>
      </c>
      <c r="C4" s="45" t="s">
        <v>3</v>
      </c>
      <c r="D4" s="45" t="s">
        <v>107</v>
      </c>
      <c r="E4" s="45" t="s">
        <v>109</v>
      </c>
      <c r="F4" s="45" t="s">
        <v>111</v>
      </c>
      <c r="G4" s="45" t="s">
        <v>113</v>
      </c>
      <c r="H4" s="46" t="s">
        <v>40</v>
      </c>
    </row>
    <row r="5" spans="2:8" ht="51" x14ac:dyDescent="0.25">
      <c r="B5" s="50" t="s">
        <v>105</v>
      </c>
      <c r="C5" s="51" t="s">
        <v>106</v>
      </c>
      <c r="D5" s="51" t="s">
        <v>108</v>
      </c>
      <c r="E5" s="51" t="s">
        <v>110</v>
      </c>
      <c r="F5" s="51" t="s">
        <v>112</v>
      </c>
      <c r="G5" s="51" t="s">
        <v>114</v>
      </c>
      <c r="H5" s="52" t="s">
        <v>118</v>
      </c>
    </row>
    <row r="6" spans="2:8" ht="15.75" x14ac:dyDescent="0.25">
      <c r="B6" s="53" t="s">
        <v>115</v>
      </c>
      <c r="C6" s="54">
        <v>0</v>
      </c>
      <c r="D6" s="54">
        <v>0</v>
      </c>
      <c r="E6" s="54">
        <v>0</v>
      </c>
      <c r="F6" s="59">
        <v>20.13</v>
      </c>
      <c r="G6" s="55">
        <v>910</v>
      </c>
      <c r="H6" s="60">
        <f>F6*G6</f>
        <v>18318.3</v>
      </c>
    </row>
    <row r="7" spans="2:8" ht="15.75" x14ac:dyDescent="0.25">
      <c r="B7" s="53" t="s">
        <v>116</v>
      </c>
      <c r="C7" s="55"/>
      <c r="D7" s="55"/>
      <c r="E7" s="55"/>
      <c r="F7" s="56">
        <v>450000</v>
      </c>
      <c r="G7" s="55">
        <v>1</v>
      </c>
      <c r="H7" s="60">
        <f>F7*G7</f>
        <v>450000</v>
      </c>
    </row>
    <row r="8" spans="2:8" ht="16.5" thickBot="1" x14ac:dyDescent="0.3">
      <c r="B8" s="47" t="s">
        <v>117</v>
      </c>
      <c r="C8" s="57"/>
      <c r="D8" s="57"/>
      <c r="E8" s="57"/>
      <c r="F8" s="57"/>
      <c r="G8" s="58"/>
      <c r="H8" s="48">
        <f>ROUND(SUM(H6:H7),-3)</f>
        <v>468000</v>
      </c>
    </row>
    <row r="9" spans="2:8" x14ac:dyDescent="0.25">
      <c r="B9" s="49"/>
    </row>
    <row r="10" spans="2:8" x14ac:dyDescent="0.25">
      <c r="B10" s="49"/>
    </row>
  </sheetData>
  <mergeCells count="1">
    <mergeCell ref="B2:H2"/>
  </mergeCells>
  <pageMargins left="0.7" right="0.7" top="0.75" bottom="0.75" header="0.3" footer="0.3"/>
  <pageSetup orientation="portrait" r:id="rId1"/>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3</vt:i4>
      </vt:variant>
    </vt:vector>
  </HeadingPairs>
  <TitlesOfParts>
    <vt:vector size="3" baseType="lpstr">
      <vt:lpstr>Table 1</vt:lpstr>
      <vt:lpstr>Table 2</vt:lpstr>
      <vt:lpstr>O&amp;M</vt:lpstr>
    </vt:vector>
  </TitlesOfParts>
  <Company>Eastern Research Group, Inc.</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DWang</dc:creator>
  <cp:lastModifiedBy>wwrigley</cp:lastModifiedBy>
  <dcterms:created xsi:type="dcterms:W3CDTF">2015-03-10T15:44:51Z</dcterms:created>
  <dcterms:modified xsi:type="dcterms:W3CDTF">2019-02-15T13:02:38Z</dcterms:modified>
</cp:coreProperties>
</file>