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W1818tdcec026.aa.ad.epa.gov\oei-oic-share\ICR Team\FR Notices - TO BE SIGNED\"/>
    </mc:Choice>
  </mc:AlternateContent>
  <xr:revisionPtr revIDLastSave="0" documentId="8_{0510082E-6D34-4B95-863D-101AE9AE4461}" xr6:coauthVersionLast="36" xr6:coauthVersionMax="36" xr10:uidLastSave="{00000000-0000-0000-0000-000000000000}"/>
  <bookViews>
    <workbookView xWindow="0" yWindow="0" windowWidth="19200" windowHeight="10935" activeTab="1" xr2:uid="{00000000-000D-0000-FFFF-FFFF00000000}"/>
  </bookViews>
  <sheets>
    <sheet name="Table 1" sheetId="1" r:id="rId1"/>
    <sheet name="Table 2" sheetId="2" r:id="rId2"/>
    <sheet name="Capital and 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8" i="2" l="1"/>
  <c r="F8" i="2" s="1"/>
  <c r="H11" i="3"/>
  <c r="E12" i="3"/>
  <c r="E10" i="3"/>
  <c r="H10" i="3"/>
  <c r="H12" i="3" s="1"/>
  <c r="I41" i="1" s="1"/>
  <c r="G8" i="2" l="1"/>
  <c r="I8" i="2" s="1"/>
  <c r="H8" i="2"/>
  <c r="D5" i="2"/>
  <c r="F5" i="2" s="1"/>
  <c r="D6" i="2"/>
  <c r="F6" i="2" s="1"/>
  <c r="D7" i="2"/>
  <c r="F7" i="2" s="1"/>
  <c r="D9" i="2"/>
  <c r="F9" i="2" s="1"/>
  <c r="D10" i="2"/>
  <c r="F10" i="2" s="1"/>
  <c r="D11" i="2"/>
  <c r="F11" i="2" s="1"/>
  <c r="D12" i="2"/>
  <c r="F12" i="2" s="1"/>
  <c r="D4" i="2"/>
  <c r="F4" i="2" s="1"/>
  <c r="H33" i="1"/>
  <c r="G33" i="1"/>
  <c r="D9" i="1"/>
  <c r="F9" i="1" s="1"/>
  <c r="D11" i="1"/>
  <c r="F11" i="1" s="1"/>
  <c r="D12" i="1"/>
  <c r="F12" i="1" s="1"/>
  <c r="H12" i="1" s="1"/>
  <c r="D13" i="1"/>
  <c r="F13" i="1" s="1"/>
  <c r="H13" i="1" s="1"/>
  <c r="D14" i="1"/>
  <c r="F14" i="1" s="1"/>
  <c r="D15" i="1"/>
  <c r="F15" i="1" s="1"/>
  <c r="D16" i="1"/>
  <c r="F16" i="1" s="1"/>
  <c r="H16" i="1" s="1"/>
  <c r="D17" i="1"/>
  <c r="D18" i="1"/>
  <c r="D21" i="1"/>
  <c r="F21" i="1" s="1"/>
  <c r="D23" i="1"/>
  <c r="F23" i="1" s="1"/>
  <c r="D24" i="1"/>
  <c r="F24" i="1" s="1"/>
  <c r="H24" i="1" s="1"/>
  <c r="D25" i="1"/>
  <c r="F25" i="1" s="1"/>
  <c r="H25" i="1" s="1"/>
  <c r="D26" i="1"/>
  <c r="F26" i="1" s="1"/>
  <c r="H26" i="1" s="1"/>
  <c r="D27" i="1"/>
  <c r="F27" i="1" s="1"/>
  <c r="G27" i="1" s="1"/>
  <c r="D29" i="1"/>
  <c r="F29" i="1" s="1"/>
  <c r="H29" i="1" s="1"/>
  <c r="D30" i="1"/>
  <c r="D31" i="1"/>
  <c r="D32" i="1"/>
  <c r="F32" i="1" s="1"/>
  <c r="D33" i="1"/>
  <c r="D34" i="1"/>
  <c r="D35" i="1"/>
  <c r="D36" i="1"/>
  <c r="D37" i="1"/>
  <c r="D8" i="1"/>
  <c r="F8" i="1" s="1"/>
  <c r="F35" i="1"/>
  <c r="H35" i="1" s="1"/>
  <c r="F36" i="1"/>
  <c r="G36" i="1" s="1"/>
  <c r="F37" i="1"/>
  <c r="F34" i="1"/>
  <c r="H34" i="1" s="1"/>
  <c r="F30" i="1"/>
  <c r="H30" i="1" s="1"/>
  <c r="F31" i="1"/>
  <c r="H31" i="1" s="1"/>
  <c r="F18" i="1"/>
  <c r="H18" i="1" s="1"/>
  <c r="F17" i="1"/>
  <c r="H17" i="1" s="1"/>
  <c r="G21" i="1" l="1"/>
  <c r="G35" i="1"/>
  <c r="I35" i="1" s="1"/>
  <c r="H21" i="1"/>
  <c r="I21" i="1" s="1"/>
  <c r="H9" i="1"/>
  <c r="G9" i="1"/>
  <c r="I9" i="1" s="1"/>
  <c r="H14" i="1"/>
  <c r="I14" i="1" s="1"/>
  <c r="G14" i="1"/>
  <c r="G34" i="1"/>
  <c r="I34" i="1" s="1"/>
  <c r="I33" i="1"/>
  <c r="G25" i="1"/>
  <c r="I25" i="1" s="1"/>
  <c r="G4" i="2"/>
  <c r="H4" i="2"/>
  <c r="H12" i="2"/>
  <c r="G12" i="2"/>
  <c r="G6" i="2"/>
  <c r="H6" i="2"/>
  <c r="H9" i="2"/>
  <c r="G9" i="2"/>
  <c r="I9" i="2" s="1"/>
  <c r="G7" i="2"/>
  <c r="H7" i="2"/>
  <c r="I7" i="2" s="1"/>
  <c r="G15" i="1"/>
  <c r="H15" i="1"/>
  <c r="G11" i="2"/>
  <c r="H11" i="2"/>
  <c r="G10" i="2"/>
  <c r="H10" i="2"/>
  <c r="I10" i="2" s="1"/>
  <c r="G5" i="2"/>
  <c r="H5" i="2"/>
  <c r="H36" i="1"/>
  <c r="I36" i="1" s="1"/>
  <c r="H27" i="1"/>
  <c r="I27" i="1" s="1"/>
  <c r="H32" i="1"/>
  <c r="G8" i="1"/>
  <c r="F19" i="1" s="1"/>
  <c r="G32" i="1"/>
  <c r="H8" i="1"/>
  <c r="H23" i="1"/>
  <c r="H11" i="1"/>
  <c r="G11" i="1"/>
  <c r="G18" i="1"/>
  <c r="I18" i="1" s="1"/>
  <c r="G31" i="1"/>
  <c r="I31" i="1" s="1"/>
  <c r="G17" i="1"/>
  <c r="I17" i="1" s="1"/>
  <c r="G13" i="1"/>
  <c r="I13" i="1" s="1"/>
  <c r="G30" i="1"/>
  <c r="I30" i="1" s="1"/>
  <c r="G16" i="1"/>
  <c r="I16" i="1" s="1"/>
  <c r="G12" i="1"/>
  <c r="I12" i="1" s="1"/>
  <c r="G37" i="1"/>
  <c r="G29" i="1"/>
  <c r="I29" i="1" s="1"/>
  <c r="H37" i="1"/>
  <c r="G26" i="1"/>
  <c r="I26" i="1" s="1"/>
  <c r="G24" i="1"/>
  <c r="I24" i="1" s="1"/>
  <c r="G23" i="1"/>
  <c r="F38" i="1" s="1"/>
  <c r="I5" i="2" l="1"/>
  <c r="F13" i="2"/>
  <c r="I6" i="2"/>
  <c r="I11" i="2"/>
  <c r="I12" i="2"/>
  <c r="I32" i="1"/>
  <c r="I15" i="1"/>
  <c r="I23" i="1"/>
  <c r="I38" i="1" s="1"/>
  <c r="I4" i="2"/>
  <c r="I37" i="1"/>
  <c r="I8" i="1"/>
  <c r="I11" i="1"/>
  <c r="I13" i="2" l="1"/>
  <c r="F39" i="1"/>
  <c r="K43" i="1" s="1"/>
  <c r="I19" i="1"/>
  <c r="I39" i="1" s="1"/>
  <c r="I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C23" authorId="0" shapeId="0" xr:uid="{0D63291B-C1C5-4F75-8054-B6DCFF663160}">
      <text>
        <r>
          <rPr>
            <b/>
            <sz val="9"/>
            <color indexed="81"/>
            <rFont val="Tahoma"/>
            <family val="2"/>
          </rPr>
          <t>Tracy Curtis:</t>
        </r>
        <r>
          <rPr>
            <sz val="9"/>
            <color indexed="81"/>
            <rFont val="Tahoma"/>
            <family val="2"/>
          </rPr>
          <t xml:space="preserve">
Update to 10</t>
        </r>
      </text>
    </comment>
  </commentList>
</comments>
</file>

<file path=xl/sharedStrings.xml><?xml version="1.0" encoding="utf-8"?>
<sst xmlns="http://schemas.openxmlformats.org/spreadsheetml/2006/main" count="167" uniqueCount="126">
  <si>
    <t>Burden item</t>
  </si>
  <si>
    <t>1.  Applications</t>
  </si>
  <si>
    <t>N/A</t>
  </si>
  <si>
    <t>2.  Survey and Studies</t>
  </si>
  <si>
    <t>3.  Reporting Requirements</t>
  </si>
  <si>
    <r>
      <t xml:space="preserve">   B.  Gather information </t>
    </r>
    <r>
      <rPr>
        <vertAlign val="superscript"/>
        <sz val="12"/>
        <color rgb="FF000000"/>
        <rFont val="Times New Roman"/>
        <family val="1"/>
      </rPr>
      <t>c</t>
    </r>
  </si>
  <si>
    <t xml:space="preserve">   C.  Write reports</t>
  </si>
  <si>
    <r>
      <t xml:space="preserve">      Initial notification </t>
    </r>
    <r>
      <rPr>
        <vertAlign val="superscript"/>
        <sz val="12"/>
        <color rgb="FF000000"/>
        <rFont val="Times New Roman"/>
        <family val="1"/>
      </rPr>
      <t>c</t>
    </r>
  </si>
  <si>
    <r>
      <t xml:space="preserve">      Application for construction </t>
    </r>
    <r>
      <rPr>
        <vertAlign val="superscript"/>
        <sz val="12"/>
        <color rgb="FF000000"/>
        <rFont val="Times New Roman"/>
        <family val="1"/>
      </rPr>
      <t>c</t>
    </r>
  </si>
  <si>
    <t xml:space="preserve">      Notification of intent to conduct               performance test </t>
  </si>
  <si>
    <r>
      <t xml:space="preserve">      Notification of compliance status </t>
    </r>
    <r>
      <rPr>
        <vertAlign val="superscript"/>
        <sz val="12"/>
        <color rgb="FF000000"/>
        <rFont val="Times New Roman"/>
        <family val="1"/>
      </rPr>
      <t>c</t>
    </r>
  </si>
  <si>
    <r>
      <t xml:space="preserve">      First compliance report </t>
    </r>
    <r>
      <rPr>
        <vertAlign val="superscript"/>
        <sz val="12"/>
        <color rgb="FF000000"/>
        <rFont val="Times New Roman"/>
        <family val="1"/>
      </rPr>
      <t>c, d</t>
    </r>
  </si>
  <si>
    <r>
      <t xml:space="preserve">      Semiannual compliance report </t>
    </r>
    <r>
      <rPr>
        <vertAlign val="superscript"/>
        <sz val="12"/>
        <color rgb="FF000000"/>
        <rFont val="Times New Roman"/>
        <family val="1"/>
      </rPr>
      <t>e</t>
    </r>
  </si>
  <si>
    <r>
      <t xml:space="preserve">      Subsequent performance test reports </t>
    </r>
    <r>
      <rPr>
        <vertAlign val="superscript"/>
        <sz val="12"/>
        <color rgb="FF000000"/>
        <rFont val="Times New Roman"/>
        <family val="1"/>
      </rPr>
      <t>f</t>
    </r>
  </si>
  <si>
    <t>Subtotal for Reporting Requirements</t>
  </si>
  <si>
    <t>4.  Recordkeeping Requirements</t>
  </si>
  <si>
    <r>
      <t xml:space="preserve">    A.  Plan activities </t>
    </r>
    <r>
      <rPr>
        <vertAlign val="superscript"/>
        <sz val="12"/>
        <color rgb="FF000000"/>
        <rFont val="Times New Roman"/>
        <family val="1"/>
      </rPr>
      <t>c, h</t>
    </r>
  </si>
  <si>
    <t xml:space="preserve">    B.  Implement activities </t>
  </si>
  <si>
    <t xml:space="preserve">      Conduct performance test</t>
  </si>
  <si>
    <r>
      <t xml:space="preserve">      Record CPMS measurements </t>
    </r>
    <r>
      <rPr>
        <vertAlign val="superscript"/>
        <sz val="12"/>
        <color rgb="FF000000"/>
        <rFont val="Times New Roman"/>
        <family val="1"/>
      </rPr>
      <t>j</t>
    </r>
  </si>
  <si>
    <r>
      <t xml:space="preserve">      CMPS calibration and maintenance </t>
    </r>
    <r>
      <rPr>
        <vertAlign val="superscript"/>
        <sz val="12"/>
        <color rgb="FF000000"/>
        <rFont val="Times New Roman"/>
        <family val="1"/>
      </rPr>
      <t>k</t>
    </r>
  </si>
  <si>
    <r>
      <t xml:space="preserve">      Check for and repair leaks </t>
    </r>
    <r>
      <rPr>
        <vertAlign val="superscript"/>
        <sz val="12"/>
        <color rgb="FF000000"/>
        <rFont val="Times New Roman"/>
        <family val="1"/>
      </rPr>
      <t>l</t>
    </r>
  </si>
  <si>
    <t xml:space="preserve">    C.  Develop record system</t>
  </si>
  <si>
    <r>
      <t xml:space="preserve">      Startup, shutdown, malfunction plan </t>
    </r>
    <r>
      <rPr>
        <vertAlign val="superscript"/>
        <sz val="12"/>
        <color rgb="FF000000"/>
        <rFont val="Times New Roman"/>
        <family val="1"/>
      </rPr>
      <t xml:space="preserve">c </t>
    </r>
  </si>
  <si>
    <r>
      <t xml:space="preserve">      Site-specific monitoring plan </t>
    </r>
    <r>
      <rPr>
        <vertAlign val="superscript"/>
        <sz val="12"/>
        <color rgb="FF000000"/>
        <rFont val="Times New Roman"/>
        <family val="1"/>
      </rPr>
      <t>c</t>
    </r>
  </si>
  <si>
    <r>
      <t xml:space="preserve">      Site-specific test plan </t>
    </r>
    <r>
      <rPr>
        <vertAlign val="superscript"/>
        <sz val="12"/>
        <color rgb="FF000000"/>
        <rFont val="Times New Roman"/>
        <family val="1"/>
      </rPr>
      <t>c</t>
    </r>
  </si>
  <si>
    <r>
      <t xml:space="preserve">      Leak detection and repair plan </t>
    </r>
    <r>
      <rPr>
        <vertAlign val="superscript"/>
        <sz val="12"/>
        <color rgb="FF000000"/>
        <rFont val="Times New Roman"/>
        <family val="1"/>
      </rPr>
      <t xml:space="preserve">c </t>
    </r>
    <r>
      <rPr>
        <sz val="10"/>
        <color rgb="FF000000"/>
        <rFont val="Times New Roman"/>
        <family val="1"/>
      </rPr>
      <t xml:space="preserve">    </t>
    </r>
  </si>
  <si>
    <t xml:space="preserve">    D.  Time to train personnel</t>
  </si>
  <si>
    <r>
      <t xml:space="preserve">      CPMS acquisition and installation </t>
    </r>
    <r>
      <rPr>
        <vertAlign val="superscript"/>
        <sz val="12"/>
        <color rgb="FF000000"/>
        <rFont val="Times New Roman"/>
        <family val="1"/>
      </rPr>
      <t>c</t>
    </r>
  </si>
  <si>
    <r>
      <t xml:space="preserve">      CPMS inspection and monitoring </t>
    </r>
    <r>
      <rPr>
        <vertAlign val="superscript"/>
        <sz val="12"/>
        <color rgb="FF000000"/>
        <rFont val="Times New Roman"/>
        <family val="1"/>
      </rPr>
      <t>c</t>
    </r>
  </si>
  <si>
    <r>
      <t xml:space="preserve">    E. Store, file, and maintain records </t>
    </r>
    <r>
      <rPr>
        <vertAlign val="superscript"/>
        <sz val="12"/>
        <color rgb="FF000000"/>
        <rFont val="Times New Roman"/>
        <family val="1"/>
      </rPr>
      <t>m</t>
    </r>
  </si>
  <si>
    <r>
      <t xml:space="preserve">    F. Retrieve records/reports </t>
    </r>
    <r>
      <rPr>
        <vertAlign val="superscript"/>
        <sz val="12"/>
        <color rgb="FF000000"/>
        <rFont val="Times New Roman"/>
        <family val="1"/>
      </rPr>
      <t>n</t>
    </r>
  </si>
  <si>
    <t>Subtotal for Recordkeeping Requirements</t>
  </si>
  <si>
    <t xml:space="preserve">      Civilian Workers, by Occupational and Industry group.”  The rates are from column 1, “Total Compensation.”  The rates have been increased by 110% to </t>
  </si>
  <si>
    <t xml:space="preserve">      Account for the benefit packages available to those employed by private industry.</t>
  </si>
  <si>
    <r>
      <t xml:space="preserve">       e</t>
    </r>
    <r>
      <rPr>
        <sz val="10"/>
        <color theme="1"/>
        <rFont val="Times New Roman"/>
        <family val="1"/>
      </rPr>
      <t xml:space="preserve">  We have assumed that it will take each respondent 4.5 hours two times per-year to prepare the semiannual compliance report.</t>
    </r>
  </si>
  <si>
    <r>
      <t xml:space="preserve">  </t>
    </r>
    <r>
      <rPr>
        <b/>
        <sz val="10"/>
        <color theme="1"/>
        <rFont val="Times New Roman"/>
        <family val="1"/>
      </rPr>
      <t>Assumptions:</t>
    </r>
  </si>
  <si>
    <t xml:space="preserve">      will become subject to the rule over the three-year period of this ICR.</t>
  </si>
  <si>
    <r>
      <t xml:space="preserve">       j</t>
    </r>
    <r>
      <rPr>
        <sz val="10"/>
        <color theme="1"/>
        <rFont val="Times New Roman"/>
        <family val="1"/>
      </rPr>
      <t xml:space="preserve">  We have assumed that respondents will  have to record CPMS measurements 365 time per year.</t>
    </r>
  </si>
  <si>
    <r>
      <t xml:space="preserve">      k</t>
    </r>
    <r>
      <rPr>
        <sz val="10"/>
        <color theme="1"/>
        <rFont val="Times New Roman"/>
        <family val="1"/>
      </rPr>
      <t xml:space="preserve">  We have assumed that respondents will have to implement CMPS calibration and maintenance activities 50 times per year.</t>
    </r>
  </si>
  <si>
    <r>
      <t xml:space="preserve">       l</t>
    </r>
    <r>
      <rPr>
        <sz val="10"/>
        <color theme="1"/>
        <rFont val="Times New Roman"/>
        <family val="1"/>
      </rPr>
      <t xml:space="preserve">  We have assumed that respondent are required to check for and repair leaks 365 times per-year.</t>
    </r>
  </si>
  <si>
    <r>
      <t xml:space="preserve">      m</t>
    </r>
    <r>
      <rPr>
        <sz val="10"/>
        <color theme="1"/>
        <rFont val="Times New Roman"/>
        <family val="1"/>
      </rPr>
      <t xml:space="preserve">  We have assumed that each respondent will take 20 hours once per-year to store, file and maintain records. </t>
    </r>
  </si>
  <si>
    <r>
      <t xml:space="preserve">      n</t>
    </r>
    <r>
      <rPr>
        <sz val="10"/>
        <color theme="1"/>
        <rFont val="Times New Roman"/>
        <family val="1"/>
      </rPr>
      <t xml:space="preserve">  We have assumed that it will take respondent 20 hours to retrieve records/reports once per-year.</t>
    </r>
  </si>
  <si>
    <t xml:space="preserve">        </t>
  </si>
  <si>
    <r>
      <t xml:space="preserve">Table 1: Annual Respondent Burden and Cost – </t>
    </r>
    <r>
      <rPr>
        <b/>
        <sz val="12"/>
        <color theme="1"/>
        <rFont val="Times New Roman"/>
        <family val="1"/>
      </rPr>
      <t>NESHAP for Hydrochloric Acid Production (40 CFR Part 63, Subpart NNNNN) (Renewal)</t>
    </r>
  </si>
  <si>
    <r>
      <t xml:space="preserve">(D) Respondents per year </t>
    </r>
    <r>
      <rPr>
        <b/>
        <vertAlign val="superscript"/>
        <sz val="10"/>
        <color rgb="FF000000"/>
        <rFont val="Times New Roman"/>
        <family val="1"/>
      </rPr>
      <t>a</t>
    </r>
  </si>
  <si>
    <t>(E) Technical Person-hours per year (E=CxD)</t>
  </si>
  <si>
    <t>(F) Management person-hours per year (Ex0.05)</t>
  </si>
  <si>
    <t>(G) Clerical person-hours per year (Ex0.1)</t>
  </si>
  <si>
    <t>(B) 
No. of occurrences per respondent per year</t>
  </si>
  <si>
    <t>(A) 
Person-hours per occurrence</t>
  </si>
  <si>
    <t>(C)
 Person-hours per respondent per year (C=AxB)</t>
  </si>
  <si>
    <r>
      <t xml:space="preserve">(H) 
Cost, $ </t>
    </r>
    <r>
      <rPr>
        <b/>
        <vertAlign val="superscript"/>
        <sz val="10"/>
        <color rgb="FF000000"/>
        <rFont val="Times New Roman"/>
        <family val="1"/>
      </rPr>
      <t>b</t>
    </r>
  </si>
  <si>
    <r>
      <t xml:space="preserve">      Startup, shutdown, malfunction report </t>
    </r>
    <r>
      <rPr>
        <vertAlign val="superscript"/>
        <sz val="12"/>
        <color rgb="FF000000"/>
        <rFont val="Times New Roman"/>
        <family val="1"/>
      </rPr>
      <t>g</t>
    </r>
  </si>
  <si>
    <r>
      <t xml:space="preserve">      Record startups, shutdown, malfunctions </t>
    </r>
    <r>
      <rPr>
        <vertAlign val="superscript"/>
        <sz val="12"/>
        <color rgb="FF000000"/>
        <rFont val="Times New Roman"/>
        <family val="1"/>
      </rPr>
      <t>i</t>
    </r>
  </si>
  <si>
    <t xml:space="preserve">     </t>
  </si>
  <si>
    <r>
      <t xml:space="preserve">Table 2: Average Annual EPA Burden and Cost – </t>
    </r>
    <r>
      <rPr>
        <b/>
        <sz val="12"/>
        <color theme="1"/>
        <rFont val="Times New Roman"/>
        <family val="1"/>
      </rPr>
      <t>NESHAP for Hydrochloric Acid Production (40 CFR Part 63, Subpart NNNNN) (Renewal)</t>
    </r>
  </si>
  <si>
    <t>Activity</t>
  </si>
  <si>
    <r>
      <t xml:space="preserve">   Review initial notification </t>
    </r>
    <r>
      <rPr>
        <vertAlign val="superscript"/>
        <sz val="12"/>
        <color rgb="FF000000"/>
        <rFont val="Times New Roman"/>
        <family val="1"/>
      </rPr>
      <t>c</t>
    </r>
  </si>
  <si>
    <r>
      <t xml:space="preserve">   Review application for construction </t>
    </r>
    <r>
      <rPr>
        <vertAlign val="superscript"/>
        <sz val="12"/>
        <color rgb="FF000000"/>
        <rFont val="Times New Roman"/>
        <family val="1"/>
      </rPr>
      <t>c</t>
    </r>
  </si>
  <si>
    <r>
      <t xml:space="preserve">   Review notification of intent to conduct test </t>
    </r>
    <r>
      <rPr>
        <vertAlign val="superscript"/>
        <sz val="12"/>
        <color rgb="FF000000"/>
        <rFont val="Times New Roman"/>
        <family val="1"/>
      </rPr>
      <t>d</t>
    </r>
  </si>
  <si>
    <r>
      <t xml:space="preserve">   Review notification of compliance status </t>
    </r>
    <r>
      <rPr>
        <vertAlign val="superscript"/>
        <sz val="12"/>
        <color rgb="FF000000"/>
        <rFont val="Times New Roman"/>
        <family val="1"/>
      </rPr>
      <t>c</t>
    </r>
  </si>
  <si>
    <r>
      <t xml:space="preserve">   Review subsequent performance test report </t>
    </r>
    <r>
      <rPr>
        <vertAlign val="superscript"/>
        <sz val="12"/>
        <color rgb="FF000000"/>
        <rFont val="Times New Roman"/>
        <family val="1"/>
      </rPr>
      <t>f</t>
    </r>
  </si>
  <si>
    <t xml:space="preserve">   Attend performance test</t>
  </si>
  <si>
    <t>(A)
 Person-hours per occurrence</t>
  </si>
  <si>
    <t>(C) 
Person-hours per respondent per year (C=AxB)</t>
  </si>
  <si>
    <t>Assumptions:</t>
  </si>
  <si>
    <r>
      <t xml:space="preserve">      d</t>
    </r>
    <r>
      <rPr>
        <sz val="10"/>
        <color theme="1"/>
        <rFont val="Times New Roman"/>
        <family val="1"/>
      </rPr>
      <t xml:space="preserve">  We have assumed that each respondent will take 4 hours to review notification of intent to conduct test.</t>
    </r>
  </si>
  <si>
    <r>
      <t xml:space="preserve">   A.  Familiarize with rule requirements </t>
    </r>
    <r>
      <rPr>
        <vertAlign val="superscript"/>
        <sz val="12"/>
        <color rgb="FF000000"/>
        <rFont val="Times New Roman"/>
        <family val="1"/>
      </rPr>
      <t>c</t>
    </r>
  </si>
  <si>
    <r>
      <t xml:space="preserve">       c</t>
    </r>
    <r>
      <rPr>
        <sz val="10"/>
        <color theme="1"/>
        <rFont val="Times New Roman"/>
        <family val="1"/>
      </rPr>
      <t xml:space="preserve">  This is a one-time only activity for each facility and only sources that started up prior to April 17, 2003 are required to submit initial notification</t>
    </r>
  </si>
  <si>
    <t>hr/resp</t>
  </si>
  <si>
    <t>Update to 19 respondents</t>
  </si>
  <si>
    <t>Update to 2018 labor rates (see updated template)</t>
  </si>
  <si>
    <r>
      <t xml:space="preserve">       b</t>
    </r>
    <r>
      <rPr>
        <sz val="10"/>
        <color theme="1"/>
        <rFont val="Times New Roman"/>
        <family val="1"/>
      </rPr>
      <t xml:space="preserve">  This ICR uses the following labor rates: $147.40 per hour for Executive, Administrative, and Managerial labor; $117.92 per hour for Technical labor, and </t>
    </r>
  </si>
  <si>
    <t xml:space="preserve">      $57.02 per hour for Clerical labor.  These rates are from the United States Department of Labor, Bureau of Labor Statistics, June 2018, “Table 2. </t>
  </si>
  <si>
    <r>
      <t xml:space="preserve">       i</t>
    </r>
    <r>
      <rPr>
        <sz val="10"/>
        <color theme="1"/>
        <rFont val="Times New Roman"/>
        <family val="1"/>
      </rPr>
      <t xml:space="preserve">  We have assumed that each respondent will have to implement SSM activities 10 times per-year.</t>
    </r>
  </si>
  <si>
    <r>
      <t xml:space="preserve">      o</t>
    </r>
    <r>
      <rPr>
        <sz val="10"/>
        <color theme="1"/>
        <rFont val="Times New Roman"/>
        <family val="1"/>
      </rPr>
      <t xml:space="preserve">  Totals have been rounded to 3 significant figures. Figures may not add exactly due to rounding.</t>
    </r>
  </si>
  <si>
    <r>
      <t xml:space="preserve">      h</t>
    </r>
    <r>
      <rPr>
        <sz val="10"/>
        <color theme="1"/>
        <rFont val="Times New Roman"/>
        <family val="1"/>
      </rPr>
      <t xml:space="preserve">  Totals have been rounded to 3 significant figures. Figures may not add exactly due to rounding.</t>
    </r>
  </si>
  <si>
    <t xml:space="preserve">           Managerial rate of $65.71 (GS-13, Step 5, $41.07 x 1.6), Technical rate of $48.75 (GS-12, Step 1, $30.47 x 1.6), and Clerical rate of $26.38 (GS-6, Step 3,</t>
  </si>
  <si>
    <t xml:space="preserve">           $16.49 x 1.6).  These rates are from the Office of Personnel Management (OPM) “2018 General Schedule” which excludes locality rates of pay.</t>
  </si>
  <si>
    <t xml:space="preserve">           will become subject to the rule over the three-year period of this ICR. </t>
  </si>
  <si>
    <t>Update to 19 respondents, updated from 100 occurances to 10 occurances per year per insight from industry/OAQPS</t>
  </si>
  <si>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</si>
  <si>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</si>
  <si>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</si>
  <si>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</si>
  <si>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</si>
  <si>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</si>
  <si>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</si>
  <si>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</si>
  <si>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</si>
  <si>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</si>
  <si>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</si>
  <si>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</si>
  <si>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</si>
  <si>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</si>
  <si>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Total O&amp;M,</t>
  </si>
  <si>
    <t>(E X F)</t>
  </si>
  <si>
    <t>Continuous monitoring systems (CMS)</t>
  </si>
  <si>
    <t>19 (existing)</t>
  </si>
  <si>
    <t>Total</t>
  </si>
  <si>
    <t>&lt;--Updated this to reflect revised capital and O&amp;M based on # of respondents (see new tab)</t>
  </si>
  <si>
    <r>
      <t xml:space="preserve">      a </t>
    </r>
    <r>
      <rPr>
        <sz val="10"/>
        <color theme="1"/>
        <rFont val="Times New Roman"/>
        <family val="1"/>
      </rPr>
      <t xml:space="preserve"> We have assumed that the average number of respondents that will be subject to the rule will be 19.  There will be two additional new sources per year that</t>
    </r>
  </si>
  <si>
    <r>
      <t xml:space="preserve">      b </t>
    </r>
    <r>
      <rPr>
        <sz val="10"/>
        <color theme="1"/>
        <rFont val="Times New Roman"/>
        <family val="1"/>
      </rPr>
      <t xml:space="preserve"> This cost is based on the following labor rates which incorporates a 1.6 benefits multiplication factor to account for government overhead expenses:</t>
    </r>
  </si>
  <si>
    <r>
      <t xml:space="preserve">      g </t>
    </r>
    <r>
      <rPr>
        <sz val="10"/>
        <color theme="1"/>
        <rFont val="Times New Roman"/>
        <family val="1"/>
      </rPr>
      <t xml:space="preserve"> We have assumed that it will take each new respondents eight hours to review the SSM report. </t>
    </r>
  </si>
  <si>
    <r>
      <t xml:space="preserve">   Review startup, shutdown, malfunction report </t>
    </r>
    <r>
      <rPr>
        <vertAlign val="superscript"/>
        <sz val="10"/>
        <color rgb="FFFF0000"/>
        <rFont val="Times New Roman"/>
        <family val="1"/>
      </rPr>
      <t>g</t>
    </r>
  </si>
  <si>
    <r>
      <t xml:space="preserve">TOTAL ANNUAL BURDEN AND COST (rounded) </t>
    </r>
    <r>
      <rPr>
        <b/>
        <vertAlign val="superscript"/>
        <sz val="10"/>
        <color rgb="FFFF0000"/>
        <rFont val="Times New Roman"/>
        <family val="1"/>
      </rPr>
      <t>h</t>
    </r>
  </si>
  <si>
    <r>
      <t xml:space="preserve">TOTAL LABOR BURDEN AND COST (rounded) </t>
    </r>
    <r>
      <rPr>
        <b/>
        <vertAlign val="superscript"/>
        <sz val="12"/>
        <color rgb="FFFF0000"/>
        <rFont val="Times New Roman"/>
        <family val="1"/>
      </rPr>
      <t>o</t>
    </r>
  </si>
  <si>
    <r>
      <t xml:space="preserve">Capital and O&amp;M Cost </t>
    </r>
    <r>
      <rPr>
        <b/>
        <vertAlign val="superscript"/>
        <sz val="12"/>
        <color rgb="FFFF0000"/>
        <rFont val="Times New Roman"/>
        <family val="1"/>
      </rPr>
      <t>o</t>
    </r>
  </si>
  <si>
    <r>
      <t xml:space="preserve">Grand TOTAL </t>
    </r>
    <r>
      <rPr>
        <b/>
        <vertAlign val="superscript"/>
        <sz val="12"/>
        <color rgb="FFFF0000"/>
        <rFont val="Times New Roman"/>
        <family val="1"/>
      </rPr>
      <t>o</t>
    </r>
  </si>
  <si>
    <t>0 (new)</t>
  </si>
  <si>
    <r>
      <t xml:space="preserve">       a</t>
    </r>
    <r>
      <rPr>
        <sz val="10"/>
        <color theme="1"/>
        <rFont val="Times New Roman"/>
        <family val="1"/>
      </rPr>
      <t xml:space="preserve">  We have assumed that the average number of respondents that will be subject to the rule will be 19.  There will be no additional new respondents that </t>
    </r>
  </si>
  <si>
    <r>
      <t xml:space="preserve">       g </t>
    </r>
    <r>
      <rPr>
        <sz val="10"/>
        <color theme="1"/>
        <rFont val="Times New Roman"/>
        <family val="1"/>
      </rPr>
      <t xml:space="preserve"> We have assumed that it will take each new respondents two hours ten times a year to prepare a SSM report.</t>
    </r>
    <r>
      <rPr>
        <vertAlign val="superscript"/>
        <sz val="12"/>
        <color theme="1"/>
        <rFont val="Times New Roman"/>
        <family val="1"/>
      </rPr>
      <t xml:space="preserve"> </t>
    </r>
    <r>
      <rPr>
        <sz val="10"/>
        <color theme="1"/>
        <rFont val="Times New Roman"/>
        <family val="1"/>
      </rPr>
      <t>However, no new respondents are anticipated to become subject to the rule over the three-year period.</t>
    </r>
  </si>
  <si>
    <r>
      <t xml:space="preserve">       h</t>
    </r>
    <r>
      <rPr>
        <sz val="10"/>
        <color theme="1"/>
        <rFont val="Times New Roman"/>
        <family val="1"/>
      </rPr>
      <t xml:space="preserve">  We have assumed that it will take each new respondent 10 hours to record plan activities. However, no new respondents are anticipated to become subject to the rule over the three-year period.</t>
    </r>
  </si>
  <si>
    <t>updated to 0 respondents</t>
  </si>
  <si>
    <r>
      <t xml:space="preserve">   Review </t>
    </r>
    <r>
      <rPr>
        <sz val="10"/>
        <color rgb="FFFF0000"/>
        <rFont val="Times New Roman"/>
        <family val="1"/>
      </rPr>
      <t xml:space="preserve">semiannual </t>
    </r>
    <r>
      <rPr>
        <sz val="10"/>
        <color rgb="FF000000"/>
        <rFont val="Times New Roman"/>
        <family val="1"/>
      </rPr>
      <t xml:space="preserve">compliance report </t>
    </r>
    <r>
      <rPr>
        <vertAlign val="superscript"/>
        <sz val="12"/>
        <color rgb="FF000000"/>
        <rFont val="Times New Roman"/>
        <family val="1"/>
      </rPr>
      <t>e</t>
    </r>
  </si>
  <si>
    <r>
      <t xml:space="preserve">   Review </t>
    </r>
    <r>
      <rPr>
        <sz val="10"/>
        <color rgb="FFFF0000"/>
        <rFont val="Times New Roman"/>
        <family val="1"/>
      </rPr>
      <t xml:space="preserve">first </t>
    </r>
    <r>
      <rPr>
        <sz val="10"/>
        <color rgb="FF000000"/>
        <rFont val="Times New Roman"/>
        <family val="1"/>
      </rPr>
      <t xml:space="preserve">compliance report </t>
    </r>
    <r>
      <rPr>
        <vertAlign val="superscript"/>
        <sz val="12"/>
        <color rgb="FF000000"/>
        <rFont val="Times New Roman"/>
        <family val="1"/>
      </rPr>
      <t>e</t>
    </r>
  </si>
  <si>
    <r>
      <t xml:space="preserve">      e</t>
    </r>
    <r>
      <rPr>
        <sz val="10"/>
        <color theme="1"/>
        <rFont val="Times New Roman"/>
        <family val="1"/>
      </rPr>
      <t xml:space="preserve">  We have assumed that each respondent will take 20 hours to review the first compliance report (applies only to new respondents) once per year and 20 hours to review the semiannual compliance report twice per year.</t>
    </r>
    <r>
      <rPr>
        <vertAlign val="superscript"/>
        <sz val="12"/>
        <color theme="1"/>
        <rFont val="Times New Roman"/>
        <family val="1"/>
      </rPr>
      <t xml:space="preserve">   </t>
    </r>
  </si>
  <si>
    <t>Broke out over two lines. Prior ICR did not account for burden from the semiannual report for existing sources; have separated into first report (new sources) and existing sources.</t>
  </si>
  <si>
    <t>&lt;-- need to discuss increase in 6(f). Prior ICR left out review of semiannual reports for existing sources.</t>
  </si>
  <si>
    <t>&lt;-- Updated this footnote since we are using there are 0 new  respondents.</t>
  </si>
  <si>
    <r>
      <t xml:space="preserve">       f</t>
    </r>
    <r>
      <rPr>
        <sz val="10"/>
        <rFont val="Times New Roman"/>
        <family val="1"/>
      </rPr>
      <t xml:space="preserve">  We have assumed that no facilities will perform tests after the initial compliance determination</t>
    </r>
    <r>
      <rPr>
        <sz val="12"/>
        <rFont val="Times New Roman"/>
        <family val="1"/>
      </rPr>
      <t>.</t>
    </r>
  </si>
  <si>
    <r>
      <t xml:space="preserve">       d</t>
    </r>
    <r>
      <rPr>
        <sz val="10"/>
        <rFont val="Times New Roman"/>
        <family val="1"/>
      </rPr>
      <t xml:space="preserve">  Applies only to new respondents. </t>
    </r>
  </si>
  <si>
    <r>
      <t xml:space="preserve">      c</t>
    </r>
    <r>
      <rPr>
        <sz val="10"/>
        <rFont val="Times New Roman"/>
        <family val="1"/>
      </rPr>
      <t xml:space="preserve">  This is a one-time only activity for each facility and only sources that started up prior to April 17, 2003 are required to submit initial notification.</t>
    </r>
  </si>
  <si>
    <t>&lt;-- Updated this footnote since there are 0 new respondents.</t>
  </si>
  <si>
    <t>Updated #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</si>
</sst>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25" x14ac:knownFonts="1">
    <font>
      <sz val="11"/>
      <color theme="1"/>
      <name val="Calibri"/>
      <family val="2"/>
      <scheme val="minor"/>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rgb="FF000000"/>
      <name val="Times New Roman"/>
      <family val="1"/>
    </font>
    <font>
      <sz val="12"/>
      <color rgb="FFFF0000"/>
      <name val="Times New Roman"/>
      <family val="1"/>
    </font>
    <font>
      <b/>
      <sz val="12"/>
      <color theme="1"/>
      <name val="Times New Roman"/>
      <family val="1"/>
    </font>
    <font>
      <b/>
      <sz val="10"/>
      <color theme="1"/>
      <name val="Times New Roman"/>
      <family val="1"/>
    </font>
    <font>
      <vertAlign val="superscript"/>
      <sz val="12"/>
      <color theme="1"/>
      <name val="Times New Roman"/>
      <family val="1"/>
    </font>
    <font>
      <b/>
      <sz val="12"/>
      <color rgb="FF000000"/>
      <name val="Times New Roman"/>
      <family val="1"/>
    </font>
    <font>
      <u/>
      <sz val="11"/>
      <color theme="4" tint="-0.249977111117893"/>
      <name val="Calibri"/>
      <family val="2"/>
      <scheme val="minor"/>
    </font>
    <font>
      <sz val="11"/>
      <color theme="4" tint="-0.249977111117893"/>
      <name val="Calibri"/>
      <family val="2"/>
      <scheme val="minor"/>
    </font>
    <font>
      <sz val="10"/>
      <name val="Times New Roman"/>
      <family val="1"/>
    </font>
    <font>
      <b/>
      <sz val="10"/>
      <name val="Times New Roman"/>
      <family val="1"/>
    </font>
    <font>
      <sz val="11"/>
      <color rgb="FFFF0000"/>
      <name val="Calibri"/>
      <family val="2"/>
      <scheme val="minor"/>
    </font>
    <font>
      <sz val="9"/>
      <color indexed="81"/>
      <name val="Tahoma"/>
      <family val="2"/>
    </font>
    <font>
      <b/>
      <sz val="9"/>
      <color indexed="81"/>
      <name val="Tahoma"/>
      <family val="2"/>
    </font>
    <font>
      <sz val="10"/>
      <color rgb="FFFF0000"/>
      <name val="Times New Roman"/>
      <family val="1"/>
    </font>
    <font>
      <sz val="12"/>
      <color rgb="FF000000"/>
      <name val="Times New Roman"/>
      <family val="1"/>
    </font>
    <font>
      <vertAlign val="superscript"/>
      <sz val="10"/>
      <color rgb="FFFF0000"/>
      <name val="Times New Roman"/>
      <family val="1"/>
    </font>
    <font>
      <b/>
      <vertAlign val="superscript"/>
      <sz val="10"/>
      <color rgb="FFFF0000"/>
      <name val="Times New Roman"/>
      <family val="1"/>
    </font>
    <font>
      <b/>
      <vertAlign val="superscript"/>
      <sz val="12"/>
      <color rgb="FFFF0000"/>
      <name val="Times New Roman"/>
      <family val="1"/>
    </font>
    <font>
      <vertAlign val="superscript"/>
      <sz val="12"/>
      <name val="Times New Roman"/>
      <family val="1"/>
    </font>
    <font>
      <sz val="12"/>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FFFFFF"/>
      </bottom>
      <diagonal/>
    </border>
    <border>
      <left/>
      <right style="medium">
        <color rgb="FFFFFFF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rgb="FFFFFFFF"/>
      </bottom>
      <diagonal/>
    </border>
    <border>
      <left/>
      <right style="thin">
        <color indexed="64"/>
      </right>
      <top/>
      <bottom style="medium">
        <color rgb="FFFFFFFF"/>
      </bottom>
      <diagonal/>
    </border>
    <border>
      <left style="thin">
        <color indexed="64"/>
      </left>
      <right style="medium">
        <color rgb="FFFFFFFF"/>
      </right>
      <top/>
      <bottom/>
      <diagonal/>
    </border>
    <border>
      <left/>
      <right style="thin">
        <color indexed="64"/>
      </right>
      <top/>
      <bottom/>
      <diagonal/>
    </border>
    <border>
      <left style="thin">
        <color indexed="64"/>
      </left>
      <right style="medium">
        <color rgb="FFFFFFFF"/>
      </right>
      <top style="medium">
        <color rgb="FFFFFFFF"/>
      </top>
      <bottom/>
      <diagonal/>
    </border>
    <border>
      <left style="thin">
        <color indexed="64"/>
      </left>
      <right style="medium">
        <color rgb="FFFFFFFF"/>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rgb="FFFFFFFF"/>
      </right>
      <top style="thin">
        <color indexed="64"/>
      </top>
      <bottom/>
      <diagonal/>
    </border>
    <border>
      <left/>
      <right style="medium">
        <color rgb="FFFFFFFF"/>
      </right>
      <top style="thin">
        <color indexed="64"/>
      </top>
      <bottom/>
      <diagonal/>
    </border>
    <border>
      <left/>
      <right style="medium">
        <color rgb="FFFFFFFF"/>
      </right>
      <top/>
      <bottom style="thin">
        <color indexed="64"/>
      </bottom>
      <diagonal/>
    </border>
    <border>
      <left style="thin">
        <color indexed="64"/>
      </left>
      <right style="medium">
        <color rgb="FFFFFFFF"/>
      </right>
      <top style="thin">
        <color indexed="64"/>
      </top>
      <bottom style="medium">
        <color rgb="FFFFFFFF"/>
      </bottom>
      <diagonal/>
    </border>
    <border>
      <left/>
      <right style="medium">
        <color rgb="FFFFFFFF"/>
      </right>
      <top style="thin">
        <color indexed="64"/>
      </top>
      <bottom style="medium">
        <color rgb="FFFFFFFF"/>
      </bottom>
      <diagonal/>
    </border>
    <border>
      <left/>
      <right style="thin">
        <color indexed="64"/>
      </right>
      <top style="thin">
        <color indexed="64"/>
      </top>
      <bottom style="medium">
        <color rgb="FFFFFFFF"/>
      </bottom>
      <diagonal/>
    </border>
  </borders>
  <cellStyleXfs count="1">
    <xf numFmtId="0" fontId="0" fillId="0" borderId="0"/>
  </cellStyleXfs>
  <cellXfs count="88">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right" vertical="center"/>
    </xf>
    <xf numFmtId="8" fontId="4" fillId="0" borderId="1" xfId="0" applyNumberFormat="1" applyFont="1" applyBorder="1" applyAlignment="1">
      <alignment horizontal="right" vertical="center"/>
    </xf>
    <xf numFmtId="0" fontId="1" fillId="0" borderId="1" xfId="0" applyFont="1" applyBorder="1" applyAlignment="1">
      <alignment vertical="center"/>
    </xf>
    <xf numFmtId="0" fontId="2" fillId="0" borderId="1" xfId="0" applyFont="1" applyBorder="1" applyAlignment="1">
      <alignment vertical="center" wrapText="1"/>
    </xf>
    <xf numFmtId="164" fontId="4" fillId="0" borderId="1" xfId="0" applyNumberFormat="1" applyFont="1" applyBorder="1" applyAlignment="1">
      <alignment horizontal="right" vertical="center"/>
    </xf>
    <xf numFmtId="0" fontId="6" fillId="0" borderId="0" xfId="0" applyFont="1" applyAlignment="1">
      <alignment vertical="center"/>
    </xf>
    <xf numFmtId="0" fontId="9" fillId="0" borderId="0" xfId="0" applyFont="1"/>
    <xf numFmtId="0" fontId="9" fillId="0" borderId="0" xfId="0" applyFont="1" applyAlignment="1">
      <alignment vertical="center"/>
    </xf>
    <xf numFmtId="0" fontId="1" fillId="0" borderId="0" xfId="0" applyFont="1" applyAlignment="1">
      <alignment vertical="center"/>
    </xf>
    <xf numFmtId="0" fontId="1" fillId="0" borderId="0" xfId="0" applyFont="1"/>
    <xf numFmtId="0" fontId="7" fillId="0" borderId="0" xfId="0" applyFont="1"/>
    <xf numFmtId="165" fontId="8" fillId="0" borderId="1" xfId="0" applyNumberFormat="1" applyFont="1" applyBorder="1" applyAlignment="1">
      <alignment vertical="center"/>
    </xf>
    <xf numFmtId="165" fontId="2" fillId="0" borderId="1" xfId="0" applyNumberFormat="1" applyFont="1" applyBorder="1" applyAlignment="1">
      <alignment horizontal="right" vertical="center"/>
    </xf>
    <xf numFmtId="0" fontId="7" fillId="0" borderId="0" xfId="0" applyFont="1" applyAlignment="1">
      <alignment vertical="center"/>
    </xf>
    <xf numFmtId="0" fontId="8" fillId="0" borderId="0" xfId="0" applyFont="1"/>
    <xf numFmtId="165" fontId="2" fillId="0" borderId="1" xfId="0" applyNumberFormat="1" applyFont="1" applyBorder="1" applyAlignment="1">
      <alignment horizontal="right" vertical="center"/>
    </xf>
    <xf numFmtId="3" fontId="2" fillId="0" borderId="1" xfId="0" applyNumberFormat="1" applyFont="1" applyBorder="1" applyAlignment="1">
      <alignment horizontal="center" vertical="center"/>
    </xf>
    <xf numFmtId="0" fontId="1" fillId="0" borderId="1" xfId="0" applyFont="1" applyBorder="1" applyAlignment="1">
      <alignment vertical="center"/>
    </xf>
    <xf numFmtId="0" fontId="11" fillId="0" borderId="0" xfId="0" applyFont="1"/>
    <xf numFmtId="0" fontId="12" fillId="0" borderId="0" xfId="0" applyFont="1"/>
    <xf numFmtId="166"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13" fillId="0" borderId="1" xfId="0" applyFont="1" applyBorder="1" applyAlignment="1">
      <alignment horizontal="center" vertical="center"/>
    </xf>
    <xf numFmtId="164" fontId="13" fillId="0" borderId="1" xfId="0" applyNumberFormat="1" applyFont="1" applyBorder="1" applyAlignment="1">
      <alignment horizontal="right" vertical="center"/>
    </xf>
    <xf numFmtId="0" fontId="14" fillId="0" borderId="1" xfId="0" applyFont="1" applyBorder="1" applyAlignment="1">
      <alignment vertical="center" wrapText="1"/>
    </xf>
    <xf numFmtId="1" fontId="0" fillId="0" borderId="0" xfId="0" applyNumberFormat="1"/>
    <xf numFmtId="0" fontId="15" fillId="0" borderId="0" xfId="0" applyFont="1" applyAlignment="1">
      <alignment wrapText="1"/>
    </xf>
    <xf numFmtId="0" fontId="15" fillId="0" borderId="0" xfId="0" applyFont="1" applyAlignment="1"/>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5" xfId="0" applyFont="1" applyBorder="1" applyAlignment="1">
      <alignment vertical="center" wrapText="1"/>
    </xf>
    <xf numFmtId="0" fontId="10" fillId="0" borderId="11" xfId="0" applyFont="1" applyBorder="1" applyAlignment="1">
      <alignment vertical="center" wrapText="1"/>
    </xf>
    <xf numFmtId="0" fontId="4" fillId="0" borderId="12" xfId="0" applyFont="1" applyBorder="1" applyAlignment="1">
      <alignment vertical="center" wrapText="1"/>
    </xf>
    <xf numFmtId="6" fontId="1"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6" fontId="1" fillId="0" borderId="12" xfId="0" applyNumberFormat="1" applyFont="1" applyBorder="1" applyAlignment="1">
      <alignment horizontal="center" vertical="center" wrapText="1"/>
    </xf>
    <xf numFmtId="0" fontId="4" fillId="0" borderId="15" xfId="0" applyFont="1" applyBorder="1" applyAlignment="1">
      <alignment horizontal="center" vertical="center" wrapText="1"/>
    </xf>
    <xf numFmtId="6"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6" fontId="1"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vertical="center" wrapText="1"/>
    </xf>
    <xf numFmtId="0" fontId="4" fillId="0" borderId="19" xfId="0" applyFont="1" applyBorder="1" applyAlignment="1">
      <alignment vertical="center" wrapText="1"/>
    </xf>
    <xf numFmtId="0" fontId="4" fillId="0" borderId="16" xfId="0" applyFont="1" applyBorder="1" applyAlignment="1">
      <alignment vertical="center" wrapText="1"/>
    </xf>
    <xf numFmtId="0" fontId="0" fillId="0" borderId="20" xfId="0" applyBorder="1" applyAlignment="1">
      <alignment vertical="top" wrapText="1"/>
    </xf>
    <xf numFmtId="0" fontId="0" fillId="0" borderId="21" xfId="0" applyBorder="1" applyAlignment="1">
      <alignment vertical="top" wrapText="1"/>
    </xf>
    <xf numFmtId="0" fontId="4" fillId="0" borderId="22" xfId="0" applyFont="1" applyBorder="1" applyAlignment="1">
      <alignment vertical="center" wrapText="1"/>
    </xf>
    <xf numFmtId="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5" fontId="4" fillId="0" borderId="1" xfId="0" applyNumberFormat="1" applyFont="1" applyBorder="1" applyAlignment="1">
      <alignment horizontal="right" vertical="center"/>
    </xf>
    <xf numFmtId="165" fontId="13" fillId="0" borderId="1" xfId="0" applyNumberFormat="1" applyFont="1" applyBorder="1" applyAlignment="1">
      <alignment horizontal="right" vertical="center"/>
    </xf>
    <xf numFmtId="6" fontId="4" fillId="0" borderId="1" xfId="0" applyNumberFormat="1" applyFont="1" applyBorder="1" applyAlignment="1">
      <alignment horizontal="right" vertical="center"/>
    </xf>
    <xf numFmtId="0" fontId="15" fillId="0" borderId="0" xfId="0" applyFont="1"/>
    <xf numFmtId="0" fontId="23" fillId="0" borderId="0" xfId="0" applyFont="1" applyAlignment="1">
      <alignment vertical="center"/>
    </xf>
    <xf numFmtId="0" fontId="23" fillId="0" borderId="0" xfId="0" applyFont="1"/>
    <xf numFmtId="0" fontId="10"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0" fillId="0" borderId="3" xfId="0" applyBorder="1" applyAlignment="1">
      <alignment vertical="center" wrapText="1"/>
    </xf>
    <xf numFmtId="1" fontId="2" fillId="0" borderId="1" xfId="0" applyNumberFormat="1" applyFont="1" applyBorder="1" applyAlignment="1">
      <alignment horizontal="center" vertical="center"/>
    </xf>
    <xf numFmtId="165" fontId="2" fillId="0" borderId="1" xfId="0" applyNumberFormat="1" applyFont="1" applyBorder="1" applyAlignment="1">
      <alignment horizontal="right" vertical="center"/>
    </xf>
    <xf numFmtId="3" fontId="2" fillId="0" borderId="1" xfId="0" applyNumberFormat="1" applyFont="1" applyBorder="1" applyAlignment="1">
      <alignment horizontal="center" vertical="center"/>
    </xf>
    <xf numFmtId="0" fontId="1" fillId="0" borderId="1" xfId="0" applyFont="1" applyBorder="1" applyAlignment="1">
      <alignmen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4" fillId="0" borderId="1" xfId="0" applyFont="1" applyBorder="1" applyAlignment="1">
      <alignment horizontal="center" vertical="center"/>
    </xf>
    <xf numFmtId="6" fontId="2" fillId="0" borderId="1" xfId="0" applyNumberFormat="1" applyFont="1" applyBorder="1" applyAlignment="1">
      <alignment horizontal="right" vertical="center"/>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 fillId="0" borderId="13" xfId="0" applyFont="1" applyBorder="1" applyAlignment="1">
      <alignment vertical="center" wrapText="1"/>
    </xf>
    <xf numFmtId="0" fontId="1" fillId="0" borderId="1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zoomScale="80" zoomScaleNormal="80" workbookViewId="0">
      <selection activeCell="J52" sqref="J52"/>
    </sheetView>
  </sheetViews>
  <sheetFormatPr defaultRowHeight="15" x14ac:dyDescent="0.25"/>
  <cols>
    <col min="1" max="1" width="38.85546875" customWidth="1"/>
    <col min="2" max="2" width="11.42578125" customWidth="1"/>
    <col min="3" max="3" width="12.140625" customWidth="1"/>
    <col min="4" max="4" width="11.28515625" customWidth="1"/>
    <col min="5" max="5" width="13.28515625" customWidth="1"/>
    <col min="6" max="6" width="10" customWidth="1"/>
    <col min="7" max="7" width="13.140625" customWidth="1"/>
    <col min="8" max="8" width="13.5703125" customWidth="1"/>
    <col min="9" max="9" width="15.28515625" customWidth="1"/>
    <col min="10" max="10" width="62.28515625" style="24" customWidth="1"/>
  </cols>
  <sheetData>
    <row r="1" spans="1:14" x14ac:dyDescent="0.25">
      <c r="A1" s="63" t="s">
        <v>44</v>
      </c>
      <c r="B1" s="64"/>
      <c r="C1" s="64"/>
      <c r="D1" s="64"/>
      <c r="E1" s="64"/>
      <c r="F1" s="64"/>
      <c r="G1" s="64"/>
      <c r="H1" s="64"/>
      <c r="I1" s="64"/>
      <c r="J1" s="64"/>
      <c r="K1" s="65"/>
      <c r="L1" s="65"/>
      <c r="M1" s="65"/>
      <c r="N1" s="65"/>
    </row>
    <row r="2" spans="1:14" ht="15.75" x14ac:dyDescent="0.25">
      <c r="A2" s="15" t="s">
        <v>43</v>
      </c>
      <c r="F2">
        <v>117.92</v>
      </c>
      <c r="G2">
        <v>147.4</v>
      </c>
      <c r="H2">
        <v>57.02</v>
      </c>
      <c r="J2" s="32" t="s">
        <v>72</v>
      </c>
    </row>
    <row r="3" spans="1:14" x14ac:dyDescent="0.25">
      <c r="A3" s="69" t="s">
        <v>0</v>
      </c>
      <c r="B3" s="66" t="s">
        <v>50</v>
      </c>
      <c r="C3" s="66" t="s">
        <v>49</v>
      </c>
      <c r="D3" s="68" t="s">
        <v>51</v>
      </c>
      <c r="E3" s="68" t="s">
        <v>45</v>
      </c>
      <c r="F3" s="68" t="s">
        <v>46</v>
      </c>
      <c r="G3" s="68" t="s">
        <v>47</v>
      </c>
      <c r="H3" s="66" t="s">
        <v>48</v>
      </c>
      <c r="I3" s="66" t="s">
        <v>52</v>
      </c>
    </row>
    <row r="4" spans="1:14" ht="48" customHeight="1" x14ac:dyDescent="0.25">
      <c r="A4" s="69"/>
      <c r="B4" s="67"/>
      <c r="C4" s="67"/>
      <c r="D4" s="67"/>
      <c r="E4" s="67"/>
      <c r="F4" s="67"/>
      <c r="G4" s="67"/>
      <c r="H4" s="67"/>
      <c r="I4" s="67"/>
      <c r="J4" s="23"/>
    </row>
    <row r="5" spans="1:14" x14ac:dyDescent="0.25">
      <c r="A5" s="2" t="s">
        <v>1</v>
      </c>
      <c r="B5" s="3" t="s">
        <v>2</v>
      </c>
      <c r="C5" s="4"/>
      <c r="D5" s="3"/>
      <c r="E5" s="3"/>
      <c r="F5" s="3"/>
      <c r="G5" s="3"/>
      <c r="H5" s="3"/>
      <c r="I5" s="5"/>
    </row>
    <row r="6" spans="1:14" x14ac:dyDescent="0.25">
      <c r="A6" s="2" t="s">
        <v>3</v>
      </c>
      <c r="B6" s="3" t="s">
        <v>2</v>
      </c>
      <c r="C6" s="4"/>
      <c r="D6" s="3"/>
      <c r="E6" s="3"/>
      <c r="F6" s="3"/>
      <c r="G6" s="3"/>
      <c r="H6" s="3"/>
      <c r="I6" s="5"/>
    </row>
    <row r="7" spans="1:14" x14ac:dyDescent="0.25">
      <c r="A7" s="2" t="s">
        <v>4</v>
      </c>
      <c r="B7" s="3"/>
      <c r="C7" s="4"/>
      <c r="D7" s="3"/>
      <c r="E7" s="3"/>
      <c r="F7" s="3"/>
      <c r="G7" s="3"/>
      <c r="H7" s="3"/>
      <c r="I7" s="5"/>
    </row>
    <row r="8" spans="1:14" ht="18.75" x14ac:dyDescent="0.25">
      <c r="A8" s="2" t="s">
        <v>68</v>
      </c>
      <c r="B8" s="3">
        <v>4</v>
      </c>
      <c r="C8" s="3">
        <v>1</v>
      </c>
      <c r="D8" s="3">
        <f>B8*C8</f>
        <v>4</v>
      </c>
      <c r="E8" s="28">
        <v>19</v>
      </c>
      <c r="F8" s="28">
        <f>D8*E8</f>
        <v>76</v>
      </c>
      <c r="G8" s="28">
        <f>F8*0.05</f>
        <v>3.8000000000000003</v>
      </c>
      <c r="H8" s="28">
        <f>F8*0.1</f>
        <v>7.6000000000000005</v>
      </c>
      <c r="I8" s="29">
        <f>F8*$F$2+G8*$G$2+H8*$H$2</f>
        <v>9955.3920000000016</v>
      </c>
      <c r="J8" s="32" t="s">
        <v>71</v>
      </c>
    </row>
    <row r="9" spans="1:14" ht="18.75" x14ac:dyDescent="0.25">
      <c r="A9" s="2" t="s">
        <v>5</v>
      </c>
      <c r="B9" s="3">
        <v>4</v>
      </c>
      <c r="C9" s="3">
        <v>1</v>
      </c>
      <c r="D9" s="3">
        <f t="shared" ref="D9:D37" si="0">B9*C9</f>
        <v>4</v>
      </c>
      <c r="E9" s="3">
        <v>0</v>
      </c>
      <c r="F9" s="3">
        <f>D9*E9</f>
        <v>0</v>
      </c>
      <c r="G9" s="3">
        <f t="shared" ref="G9:G18" si="1">F9*0.05</f>
        <v>0</v>
      </c>
      <c r="H9" s="3">
        <f t="shared" ref="H9:H18" si="2">F9*0.1</f>
        <v>0</v>
      </c>
      <c r="I9" s="57">
        <f>F9*$F$2+G9*$G$2+H9*$H$2</f>
        <v>0</v>
      </c>
      <c r="J9" s="60" t="s">
        <v>114</v>
      </c>
    </row>
    <row r="10" spans="1:14" x14ac:dyDescent="0.25">
      <c r="A10" s="2" t="s">
        <v>6</v>
      </c>
      <c r="B10" s="7"/>
      <c r="C10" s="7"/>
      <c r="D10" s="3"/>
      <c r="E10" s="7"/>
      <c r="F10" s="7"/>
      <c r="G10" s="3"/>
      <c r="H10" s="3"/>
      <c r="I10" s="57"/>
      <c r="J10" s="60"/>
    </row>
    <row r="11" spans="1:14" ht="18.75" x14ac:dyDescent="0.25">
      <c r="A11" s="2" t="s">
        <v>7</v>
      </c>
      <c r="B11" s="3">
        <v>2</v>
      </c>
      <c r="C11" s="3">
        <v>1</v>
      </c>
      <c r="D11" s="3">
        <f t="shared" si="0"/>
        <v>2</v>
      </c>
      <c r="E11" s="28">
        <v>0</v>
      </c>
      <c r="F11" s="28">
        <f>D11*E11</f>
        <v>0</v>
      </c>
      <c r="G11" s="28">
        <f t="shared" si="1"/>
        <v>0</v>
      </c>
      <c r="H11" s="28">
        <f t="shared" si="2"/>
        <v>0</v>
      </c>
      <c r="I11" s="58">
        <f t="shared" ref="I11:I18" si="3">F11*$F$2+G11*$G$2+H11*$H$2</f>
        <v>0</v>
      </c>
      <c r="J11" s="32"/>
    </row>
    <row r="12" spans="1:14" ht="18.75" x14ac:dyDescent="0.25">
      <c r="A12" s="2" t="s">
        <v>8</v>
      </c>
      <c r="B12" s="3">
        <v>2</v>
      </c>
      <c r="C12" s="3">
        <v>1</v>
      </c>
      <c r="D12" s="3">
        <f t="shared" si="0"/>
        <v>2</v>
      </c>
      <c r="E12" s="3">
        <v>0</v>
      </c>
      <c r="F12" s="3">
        <f>D12*E12</f>
        <v>0</v>
      </c>
      <c r="G12" s="3">
        <f t="shared" si="1"/>
        <v>0</v>
      </c>
      <c r="H12" s="3">
        <f t="shared" si="2"/>
        <v>0</v>
      </c>
      <c r="I12" s="57">
        <f t="shared" si="3"/>
        <v>0</v>
      </c>
      <c r="J12" s="60" t="s">
        <v>114</v>
      </c>
    </row>
    <row r="13" spans="1:14" ht="25.5" x14ac:dyDescent="0.25">
      <c r="A13" s="2" t="s">
        <v>9</v>
      </c>
      <c r="B13" s="3">
        <v>2</v>
      </c>
      <c r="C13" s="3">
        <v>1</v>
      </c>
      <c r="D13" s="3">
        <f t="shared" si="0"/>
        <v>2</v>
      </c>
      <c r="E13" s="3">
        <v>0</v>
      </c>
      <c r="F13" s="3">
        <f>D13*E13</f>
        <v>0</v>
      </c>
      <c r="G13" s="3">
        <f t="shared" si="1"/>
        <v>0</v>
      </c>
      <c r="H13" s="3">
        <f t="shared" si="2"/>
        <v>0</v>
      </c>
      <c r="I13" s="57">
        <f t="shared" si="3"/>
        <v>0</v>
      </c>
      <c r="J13" s="60" t="s">
        <v>114</v>
      </c>
    </row>
    <row r="14" spans="1:14" ht="18.75" x14ac:dyDescent="0.25">
      <c r="A14" s="2" t="s">
        <v>10</v>
      </c>
      <c r="B14" s="3">
        <v>19.5</v>
      </c>
      <c r="C14" s="3">
        <v>1</v>
      </c>
      <c r="D14" s="3">
        <f t="shared" si="0"/>
        <v>19.5</v>
      </c>
      <c r="E14" s="3">
        <v>0</v>
      </c>
      <c r="F14" s="3">
        <f t="shared" ref="F14:F18" si="4">D14*E14</f>
        <v>0</v>
      </c>
      <c r="G14" s="3">
        <f t="shared" si="1"/>
        <v>0</v>
      </c>
      <c r="H14" s="3">
        <f t="shared" si="2"/>
        <v>0</v>
      </c>
      <c r="I14" s="57">
        <f t="shared" si="3"/>
        <v>0</v>
      </c>
      <c r="J14" s="60" t="s">
        <v>114</v>
      </c>
    </row>
    <row r="15" spans="1:14" ht="18.75" x14ac:dyDescent="0.25">
      <c r="A15" s="2" t="s">
        <v>11</v>
      </c>
      <c r="B15" s="3">
        <v>8.5</v>
      </c>
      <c r="C15" s="3">
        <v>1</v>
      </c>
      <c r="D15" s="3">
        <f t="shared" si="0"/>
        <v>8.5</v>
      </c>
      <c r="E15" s="3">
        <v>0</v>
      </c>
      <c r="F15" s="3">
        <f t="shared" si="4"/>
        <v>0</v>
      </c>
      <c r="G15" s="3">
        <f t="shared" si="1"/>
        <v>0</v>
      </c>
      <c r="H15" s="3">
        <f t="shared" si="2"/>
        <v>0</v>
      </c>
      <c r="I15" s="57">
        <f t="shared" si="3"/>
        <v>0</v>
      </c>
      <c r="J15" s="60" t="s">
        <v>114</v>
      </c>
    </row>
    <row r="16" spans="1:14" ht="18.75" x14ac:dyDescent="0.25">
      <c r="A16" s="2" t="s">
        <v>12</v>
      </c>
      <c r="B16" s="3">
        <v>4.5</v>
      </c>
      <c r="C16" s="3">
        <v>2</v>
      </c>
      <c r="D16" s="3">
        <f t="shared" si="0"/>
        <v>9</v>
      </c>
      <c r="E16" s="3">
        <v>19</v>
      </c>
      <c r="F16" s="3">
        <f t="shared" si="4"/>
        <v>171</v>
      </c>
      <c r="G16" s="3">
        <f t="shared" si="1"/>
        <v>8.5500000000000007</v>
      </c>
      <c r="H16" s="3">
        <f t="shared" si="2"/>
        <v>17.100000000000001</v>
      </c>
      <c r="I16" s="9">
        <f t="shared" si="3"/>
        <v>22399.632000000001</v>
      </c>
      <c r="J16" s="32" t="s">
        <v>71</v>
      </c>
    </row>
    <row r="17" spans="1:10" ht="18.75" x14ac:dyDescent="0.25">
      <c r="A17" s="2" t="s">
        <v>13</v>
      </c>
      <c r="B17" s="3">
        <v>4</v>
      </c>
      <c r="C17" s="3">
        <v>1</v>
      </c>
      <c r="D17" s="3">
        <f t="shared" si="0"/>
        <v>4</v>
      </c>
      <c r="E17" s="3">
        <v>0</v>
      </c>
      <c r="F17" s="3">
        <f t="shared" si="4"/>
        <v>0</v>
      </c>
      <c r="G17" s="3">
        <f t="shared" si="1"/>
        <v>0</v>
      </c>
      <c r="H17" s="3">
        <f t="shared" si="2"/>
        <v>0</v>
      </c>
      <c r="I17" s="57">
        <f t="shared" si="3"/>
        <v>0</v>
      </c>
      <c r="J17" s="60" t="s">
        <v>114</v>
      </c>
    </row>
    <row r="18" spans="1:10" ht="18.75" x14ac:dyDescent="0.25">
      <c r="A18" s="2" t="s">
        <v>53</v>
      </c>
      <c r="B18" s="3">
        <v>2</v>
      </c>
      <c r="C18" s="3">
        <v>10</v>
      </c>
      <c r="D18" s="3">
        <f t="shared" si="0"/>
        <v>20</v>
      </c>
      <c r="E18" s="3">
        <v>0</v>
      </c>
      <c r="F18" s="3">
        <f t="shared" si="4"/>
        <v>0</v>
      </c>
      <c r="G18" s="3">
        <f t="shared" si="1"/>
        <v>0</v>
      </c>
      <c r="H18" s="3">
        <f t="shared" si="2"/>
        <v>0</v>
      </c>
      <c r="I18" s="57">
        <f t="shared" si="3"/>
        <v>0</v>
      </c>
      <c r="J18" s="60" t="s">
        <v>114</v>
      </c>
    </row>
    <row r="19" spans="1:10" x14ac:dyDescent="0.25">
      <c r="A19" s="8" t="s">
        <v>14</v>
      </c>
      <c r="B19" s="7"/>
      <c r="C19" s="7"/>
      <c r="D19" s="3"/>
      <c r="E19" s="7"/>
      <c r="F19" s="72">
        <f>SUM(F8:H18)</f>
        <v>284.05</v>
      </c>
      <c r="G19" s="72"/>
      <c r="H19" s="72"/>
      <c r="I19" s="17">
        <f>SUM(I8:I18)</f>
        <v>32355.024000000005</v>
      </c>
      <c r="J19" s="60"/>
    </row>
    <row r="20" spans="1:10" x14ac:dyDescent="0.25">
      <c r="A20" s="2" t="s">
        <v>15</v>
      </c>
      <c r="B20" s="3"/>
      <c r="C20" s="3"/>
      <c r="D20" s="3"/>
      <c r="E20" s="3"/>
      <c r="F20" s="3"/>
      <c r="G20" s="3"/>
      <c r="H20" s="3"/>
      <c r="I20" s="9"/>
      <c r="J20" s="60"/>
    </row>
    <row r="21" spans="1:10" ht="18.75" x14ac:dyDescent="0.25">
      <c r="A21" s="2" t="s">
        <v>16</v>
      </c>
      <c r="B21" s="3">
        <v>10</v>
      </c>
      <c r="C21" s="3">
        <v>1</v>
      </c>
      <c r="D21" s="3">
        <f t="shared" si="0"/>
        <v>10</v>
      </c>
      <c r="E21" s="3">
        <v>0</v>
      </c>
      <c r="F21" s="3">
        <f>D21*E21</f>
        <v>0</v>
      </c>
      <c r="G21" s="3">
        <f t="shared" ref="G21:G37" si="5">F21*0.05</f>
        <v>0</v>
      </c>
      <c r="H21" s="3">
        <f t="shared" ref="H21:H37" si="6">F21*0.1</f>
        <v>0</v>
      </c>
      <c r="I21" s="57">
        <f>F21*$F$2+G21*$G$2+H21*$H$2</f>
        <v>0</v>
      </c>
      <c r="J21" s="60" t="s">
        <v>114</v>
      </c>
    </row>
    <row r="22" spans="1:10" x14ac:dyDescent="0.25">
      <c r="A22" s="2" t="s">
        <v>17</v>
      </c>
      <c r="B22" s="7"/>
      <c r="C22" s="7"/>
      <c r="D22" s="3"/>
      <c r="E22" s="7"/>
      <c r="F22" s="7"/>
      <c r="G22" s="3"/>
      <c r="H22" s="3"/>
      <c r="I22" s="9"/>
      <c r="J22" s="60"/>
    </row>
    <row r="23" spans="1:10" ht="30" x14ac:dyDescent="0.25">
      <c r="A23" s="2" t="s">
        <v>54</v>
      </c>
      <c r="B23" s="3">
        <v>1</v>
      </c>
      <c r="C23" s="35">
        <v>10</v>
      </c>
      <c r="D23" s="3">
        <f t="shared" si="0"/>
        <v>10</v>
      </c>
      <c r="E23" s="3">
        <v>19</v>
      </c>
      <c r="F23" s="26">
        <f t="shared" ref="F23:F37" si="7">D23*E23</f>
        <v>190</v>
      </c>
      <c r="G23" s="3">
        <f t="shared" si="5"/>
        <v>9.5</v>
      </c>
      <c r="H23" s="3">
        <f t="shared" si="6"/>
        <v>19</v>
      </c>
      <c r="I23" s="9">
        <f>F23*$F$2+G23*$G$2+H23*$H$2</f>
        <v>24888.48</v>
      </c>
      <c r="J23" s="32" t="s">
        <v>81</v>
      </c>
    </row>
    <row r="24" spans="1:10" x14ac:dyDescent="0.25">
      <c r="A24" s="2" t="s">
        <v>18</v>
      </c>
      <c r="B24" s="3">
        <v>48.5</v>
      </c>
      <c r="C24" s="3">
        <v>1</v>
      </c>
      <c r="D24" s="3">
        <f t="shared" si="0"/>
        <v>48.5</v>
      </c>
      <c r="E24" s="3">
        <v>19</v>
      </c>
      <c r="F24" s="25">
        <f t="shared" si="7"/>
        <v>921.5</v>
      </c>
      <c r="G24" s="27">
        <f t="shared" si="5"/>
        <v>46.075000000000003</v>
      </c>
      <c r="H24" s="3">
        <f t="shared" si="6"/>
        <v>92.15</v>
      </c>
      <c r="I24" s="9">
        <f>F24*$F$2+G24*$G$2+H24*$H$2</f>
        <v>120709.128</v>
      </c>
      <c r="J24" s="32" t="s">
        <v>71</v>
      </c>
    </row>
    <row r="25" spans="1:10" ht="18.75" x14ac:dyDescent="0.25">
      <c r="A25" s="2" t="s">
        <v>19</v>
      </c>
      <c r="B25" s="3">
        <v>1</v>
      </c>
      <c r="C25" s="3">
        <v>365</v>
      </c>
      <c r="D25" s="3">
        <f t="shared" si="0"/>
        <v>365</v>
      </c>
      <c r="E25" s="3">
        <v>19</v>
      </c>
      <c r="F25" s="26">
        <f t="shared" si="7"/>
        <v>6935</v>
      </c>
      <c r="G25" s="27">
        <f t="shared" si="5"/>
        <v>346.75</v>
      </c>
      <c r="H25" s="25">
        <f t="shared" si="6"/>
        <v>693.5</v>
      </c>
      <c r="I25" s="9">
        <f>F25*$F$2+G25*$G$2+H25*$H$2</f>
        <v>908429.52</v>
      </c>
      <c r="J25" s="32" t="s">
        <v>71</v>
      </c>
    </row>
    <row r="26" spans="1:10" ht="18.75" x14ac:dyDescent="0.25">
      <c r="A26" s="2" t="s">
        <v>20</v>
      </c>
      <c r="B26" s="3">
        <v>3.9</v>
      </c>
      <c r="C26" s="3">
        <v>50</v>
      </c>
      <c r="D26" s="3">
        <f t="shared" si="0"/>
        <v>195</v>
      </c>
      <c r="E26" s="3">
        <v>19</v>
      </c>
      <c r="F26" s="26">
        <f t="shared" si="7"/>
        <v>3705</v>
      </c>
      <c r="G26" s="27">
        <f t="shared" si="5"/>
        <v>185.25</v>
      </c>
      <c r="H26" s="25">
        <f t="shared" si="6"/>
        <v>370.5</v>
      </c>
      <c r="I26" s="9">
        <f>F26*$F$2+G26*$G$2+H26*$H$2</f>
        <v>485325.36</v>
      </c>
      <c r="J26" s="32" t="s">
        <v>71</v>
      </c>
    </row>
    <row r="27" spans="1:10" ht="18.75" x14ac:dyDescent="0.25">
      <c r="A27" s="2" t="s">
        <v>21</v>
      </c>
      <c r="B27" s="3">
        <v>1</v>
      </c>
      <c r="C27" s="3">
        <v>365</v>
      </c>
      <c r="D27" s="3">
        <f t="shared" si="0"/>
        <v>365</v>
      </c>
      <c r="E27" s="3">
        <v>19</v>
      </c>
      <c r="F27" s="26">
        <f t="shared" si="7"/>
        <v>6935</v>
      </c>
      <c r="G27" s="27">
        <f t="shared" si="5"/>
        <v>346.75</v>
      </c>
      <c r="H27" s="25">
        <f t="shared" si="6"/>
        <v>693.5</v>
      </c>
      <c r="I27" s="9">
        <f>F27*$F$2+G27*$G$2+H27*$H$2</f>
        <v>908429.52</v>
      </c>
      <c r="J27" s="32" t="s">
        <v>71</v>
      </c>
    </row>
    <row r="28" spans="1:10" x14ac:dyDescent="0.25">
      <c r="A28" s="2" t="s">
        <v>22</v>
      </c>
      <c r="B28" s="7"/>
      <c r="C28" s="7"/>
      <c r="D28" s="3"/>
      <c r="E28" s="7"/>
      <c r="F28" s="7"/>
      <c r="G28" s="3"/>
      <c r="H28" s="3"/>
      <c r="I28" s="9"/>
      <c r="J28" s="60"/>
    </row>
    <row r="29" spans="1:10" ht="18.75" x14ac:dyDescent="0.25">
      <c r="A29" s="2" t="s">
        <v>23</v>
      </c>
      <c r="B29" s="3">
        <v>40</v>
      </c>
      <c r="C29" s="3">
        <v>1</v>
      </c>
      <c r="D29" s="3">
        <f t="shared" si="0"/>
        <v>40</v>
      </c>
      <c r="E29" s="3">
        <v>0</v>
      </c>
      <c r="F29" s="3">
        <f t="shared" si="7"/>
        <v>0</v>
      </c>
      <c r="G29" s="3">
        <f t="shared" si="5"/>
        <v>0</v>
      </c>
      <c r="H29" s="3">
        <f t="shared" si="6"/>
        <v>0</v>
      </c>
      <c r="I29" s="57">
        <f t="shared" ref="I29:I37" si="8">F29*$F$2+G29*$G$2+H29*$H$2</f>
        <v>0</v>
      </c>
      <c r="J29" s="60" t="s">
        <v>114</v>
      </c>
    </row>
    <row r="30" spans="1:10" ht="18.75" x14ac:dyDescent="0.25">
      <c r="A30" s="2" t="s">
        <v>24</v>
      </c>
      <c r="B30" s="3">
        <v>20</v>
      </c>
      <c r="C30" s="3">
        <v>1</v>
      </c>
      <c r="D30" s="3">
        <f t="shared" si="0"/>
        <v>20</v>
      </c>
      <c r="E30" s="3">
        <v>0</v>
      </c>
      <c r="F30" s="3">
        <f t="shared" si="7"/>
        <v>0</v>
      </c>
      <c r="G30" s="3">
        <f t="shared" si="5"/>
        <v>0</v>
      </c>
      <c r="H30" s="3">
        <f t="shared" si="6"/>
        <v>0</v>
      </c>
      <c r="I30" s="57">
        <f t="shared" si="8"/>
        <v>0</v>
      </c>
      <c r="J30" s="60" t="s">
        <v>114</v>
      </c>
    </row>
    <row r="31" spans="1:10" ht="18.75" x14ac:dyDescent="0.25">
      <c r="A31" s="2" t="s">
        <v>25</v>
      </c>
      <c r="B31" s="3">
        <v>20</v>
      </c>
      <c r="C31" s="3">
        <v>1</v>
      </c>
      <c r="D31" s="3">
        <f t="shared" si="0"/>
        <v>20</v>
      </c>
      <c r="E31" s="3">
        <v>0</v>
      </c>
      <c r="F31" s="3">
        <f t="shared" si="7"/>
        <v>0</v>
      </c>
      <c r="G31" s="3">
        <f t="shared" si="5"/>
        <v>0</v>
      </c>
      <c r="H31" s="3">
        <f t="shared" si="6"/>
        <v>0</v>
      </c>
      <c r="I31" s="57">
        <f t="shared" si="8"/>
        <v>0</v>
      </c>
      <c r="J31" s="60" t="s">
        <v>114</v>
      </c>
    </row>
    <row r="32" spans="1:10" ht="18.75" x14ac:dyDescent="0.25">
      <c r="A32" s="2" t="s">
        <v>26</v>
      </c>
      <c r="B32" s="3">
        <v>40</v>
      </c>
      <c r="C32" s="3">
        <v>1</v>
      </c>
      <c r="D32" s="3">
        <f t="shared" si="0"/>
        <v>40</v>
      </c>
      <c r="E32" s="3">
        <v>0</v>
      </c>
      <c r="F32" s="3">
        <f t="shared" si="7"/>
        <v>0</v>
      </c>
      <c r="G32" s="3">
        <f t="shared" si="5"/>
        <v>0</v>
      </c>
      <c r="H32" s="3">
        <f t="shared" si="6"/>
        <v>0</v>
      </c>
      <c r="I32" s="57">
        <f t="shared" si="8"/>
        <v>0</v>
      </c>
      <c r="J32" s="60" t="s">
        <v>114</v>
      </c>
    </row>
    <row r="33" spans="1:12" x14ac:dyDescent="0.25">
      <c r="A33" s="2" t="s">
        <v>27</v>
      </c>
      <c r="B33" s="7"/>
      <c r="C33" s="7"/>
      <c r="D33" s="3">
        <f t="shared" si="0"/>
        <v>0</v>
      </c>
      <c r="E33" s="7"/>
      <c r="F33" s="7"/>
      <c r="G33" s="3">
        <f t="shared" si="5"/>
        <v>0</v>
      </c>
      <c r="H33" s="3">
        <f t="shared" si="6"/>
        <v>0</v>
      </c>
      <c r="I33" s="57">
        <f t="shared" si="8"/>
        <v>0</v>
      </c>
      <c r="J33" s="60" t="s">
        <v>114</v>
      </c>
    </row>
    <row r="34" spans="1:12" ht="18.75" x14ac:dyDescent="0.25">
      <c r="A34" s="2" t="s">
        <v>28</v>
      </c>
      <c r="B34" s="3">
        <v>20</v>
      </c>
      <c r="C34" s="3">
        <v>1</v>
      </c>
      <c r="D34" s="3">
        <f t="shared" si="0"/>
        <v>20</v>
      </c>
      <c r="E34" s="3">
        <v>0</v>
      </c>
      <c r="F34" s="3">
        <f t="shared" si="7"/>
        <v>0</v>
      </c>
      <c r="G34" s="3">
        <f t="shared" si="5"/>
        <v>0</v>
      </c>
      <c r="H34" s="3">
        <f t="shared" si="6"/>
        <v>0</v>
      </c>
      <c r="I34" s="57">
        <f t="shared" si="8"/>
        <v>0</v>
      </c>
      <c r="J34" s="60" t="s">
        <v>114</v>
      </c>
    </row>
    <row r="35" spans="1:12" ht="18.75" x14ac:dyDescent="0.25">
      <c r="A35" s="2" t="s">
        <v>29</v>
      </c>
      <c r="B35" s="3">
        <v>4</v>
      </c>
      <c r="C35" s="3">
        <v>1</v>
      </c>
      <c r="D35" s="3">
        <f t="shared" si="0"/>
        <v>4</v>
      </c>
      <c r="E35" s="3">
        <v>0</v>
      </c>
      <c r="F35" s="3">
        <f t="shared" si="7"/>
        <v>0</v>
      </c>
      <c r="G35" s="3">
        <f t="shared" si="5"/>
        <v>0</v>
      </c>
      <c r="H35" s="3">
        <f t="shared" si="6"/>
        <v>0</v>
      </c>
      <c r="I35" s="57">
        <f t="shared" si="8"/>
        <v>0</v>
      </c>
      <c r="J35" s="60" t="s">
        <v>114</v>
      </c>
    </row>
    <row r="36" spans="1:12" ht="18.75" x14ac:dyDescent="0.25">
      <c r="A36" s="2" t="s">
        <v>30</v>
      </c>
      <c r="B36" s="3">
        <v>20</v>
      </c>
      <c r="C36" s="3">
        <v>1</v>
      </c>
      <c r="D36" s="3">
        <f t="shared" si="0"/>
        <v>20</v>
      </c>
      <c r="E36" s="3">
        <v>19</v>
      </c>
      <c r="F36" s="26">
        <f t="shared" si="7"/>
        <v>380</v>
      </c>
      <c r="G36" s="3">
        <f t="shared" si="5"/>
        <v>19</v>
      </c>
      <c r="H36" s="3">
        <f t="shared" si="6"/>
        <v>38</v>
      </c>
      <c r="I36" s="9">
        <f t="shared" si="8"/>
        <v>49776.959999999999</v>
      </c>
      <c r="J36" s="32" t="s">
        <v>71</v>
      </c>
    </row>
    <row r="37" spans="1:12" ht="18.75" x14ac:dyDescent="0.25">
      <c r="A37" s="2" t="s">
        <v>31</v>
      </c>
      <c r="B37" s="3">
        <v>20</v>
      </c>
      <c r="C37" s="3">
        <v>1</v>
      </c>
      <c r="D37" s="3">
        <f t="shared" si="0"/>
        <v>20</v>
      </c>
      <c r="E37" s="3">
        <v>19</v>
      </c>
      <c r="F37" s="26">
        <f t="shared" si="7"/>
        <v>380</v>
      </c>
      <c r="G37" s="3">
        <f t="shared" si="5"/>
        <v>19</v>
      </c>
      <c r="H37" s="3">
        <f t="shared" si="6"/>
        <v>38</v>
      </c>
      <c r="I37" s="9">
        <f t="shared" si="8"/>
        <v>49776.959999999999</v>
      </c>
      <c r="J37" s="32" t="s">
        <v>71</v>
      </c>
    </row>
    <row r="38" spans="1:12" ht="25.5" customHeight="1" x14ac:dyDescent="0.25">
      <c r="A38" s="8" t="s">
        <v>32</v>
      </c>
      <c r="B38" s="7"/>
      <c r="C38" s="7"/>
      <c r="D38" s="7"/>
      <c r="E38" s="7"/>
      <c r="F38" s="74">
        <f>SUM(F20:H37)</f>
        <v>22363.474999999999</v>
      </c>
      <c r="G38" s="74"/>
      <c r="H38" s="74"/>
      <c r="I38" s="16">
        <f>SUM(I20:I37)</f>
        <v>2547335.9279999998</v>
      </c>
    </row>
    <row r="39" spans="1:12" x14ac:dyDescent="0.25">
      <c r="A39" s="70" t="s">
        <v>107</v>
      </c>
      <c r="B39" s="75"/>
      <c r="C39" s="75"/>
      <c r="D39" s="75"/>
      <c r="E39" s="75"/>
      <c r="F39" s="74">
        <f>ROUND(F38+F19,-2)</f>
        <v>22600</v>
      </c>
      <c r="G39" s="74"/>
      <c r="H39" s="74"/>
      <c r="I39" s="73">
        <f>ROUND(I38+I19,-4)</f>
        <v>2580000</v>
      </c>
    </row>
    <row r="40" spans="1:12" x14ac:dyDescent="0.25">
      <c r="A40" s="71"/>
      <c r="B40" s="75"/>
      <c r="C40" s="75"/>
      <c r="D40" s="75"/>
      <c r="E40" s="75"/>
      <c r="F40" s="74"/>
      <c r="G40" s="74"/>
      <c r="H40" s="74"/>
      <c r="I40" s="73"/>
    </row>
    <row r="41" spans="1:12" ht="18.75" x14ac:dyDescent="0.25">
      <c r="A41" s="30" t="s">
        <v>108</v>
      </c>
      <c r="B41" s="22"/>
      <c r="C41" s="22"/>
      <c r="D41" s="22"/>
      <c r="E41" s="22"/>
      <c r="F41" s="21"/>
      <c r="G41" s="21"/>
      <c r="H41" s="21"/>
      <c r="I41" s="20">
        <f>'Capital and O&amp;M'!H12</f>
        <v>161000</v>
      </c>
      <c r="J41" s="60" t="s">
        <v>101</v>
      </c>
    </row>
    <row r="42" spans="1:12" ht="18.75" x14ac:dyDescent="0.25">
      <c r="A42" s="30" t="s">
        <v>109</v>
      </c>
      <c r="B42" s="22"/>
      <c r="C42" s="22"/>
      <c r="D42" s="22"/>
      <c r="E42" s="22"/>
      <c r="F42" s="21"/>
      <c r="G42" s="21"/>
      <c r="H42" s="21"/>
      <c r="I42" s="20">
        <f>ROUND(I41+I39, -4)</f>
        <v>2740000</v>
      </c>
    </row>
    <row r="43" spans="1:12" x14ac:dyDescent="0.25">
      <c r="K43" s="31">
        <f>F39/198</f>
        <v>114.14141414141415</v>
      </c>
      <c r="L43" t="s">
        <v>70</v>
      </c>
    </row>
    <row r="44" spans="1:12" ht="15.75" x14ac:dyDescent="0.25">
      <c r="A44" s="10" t="s">
        <v>36</v>
      </c>
    </row>
    <row r="45" spans="1:12" ht="18.75" x14ac:dyDescent="0.25">
      <c r="A45" s="12" t="s">
        <v>111</v>
      </c>
    </row>
    <row r="46" spans="1:12" x14ac:dyDescent="0.25">
      <c r="A46" s="14" t="s">
        <v>37</v>
      </c>
    </row>
    <row r="47" spans="1:12" ht="18.75" x14ac:dyDescent="0.25">
      <c r="A47" s="12" t="s">
        <v>73</v>
      </c>
    </row>
    <row r="48" spans="1:12" x14ac:dyDescent="0.25">
      <c r="A48" s="13" t="s">
        <v>74</v>
      </c>
    </row>
    <row r="49" spans="1:6" x14ac:dyDescent="0.25">
      <c r="A49" s="13" t="s">
        <v>33</v>
      </c>
    </row>
    <row r="50" spans="1:6" x14ac:dyDescent="0.25">
      <c r="A50" s="13" t="s">
        <v>34</v>
      </c>
    </row>
    <row r="51" spans="1:6" ht="18.75" x14ac:dyDescent="0.25">
      <c r="A51" s="12" t="s">
        <v>69</v>
      </c>
    </row>
    <row r="52" spans="1:6" ht="18.75" x14ac:dyDescent="0.25">
      <c r="A52" s="61" t="s">
        <v>122</v>
      </c>
    </row>
    <row r="53" spans="1:6" ht="18.75" x14ac:dyDescent="0.25">
      <c r="A53" s="12" t="s">
        <v>35</v>
      </c>
    </row>
    <row r="54" spans="1:6" ht="18.75" x14ac:dyDescent="0.25">
      <c r="A54" s="61" t="s">
        <v>121</v>
      </c>
      <c r="F54" s="60" t="s">
        <v>120</v>
      </c>
    </row>
    <row r="55" spans="1:6" ht="18.75" x14ac:dyDescent="0.25">
      <c r="A55" s="12" t="s">
        <v>112</v>
      </c>
    </row>
    <row r="56" spans="1:6" ht="18.75" x14ac:dyDescent="0.25">
      <c r="A56" s="12" t="s">
        <v>113</v>
      </c>
    </row>
    <row r="57" spans="1:6" ht="18.75" x14ac:dyDescent="0.25">
      <c r="A57" s="12" t="s">
        <v>75</v>
      </c>
    </row>
    <row r="58" spans="1:6" ht="18.75" x14ac:dyDescent="0.25">
      <c r="A58" s="12" t="s">
        <v>38</v>
      </c>
    </row>
    <row r="59" spans="1:6" ht="18.75" x14ac:dyDescent="0.25">
      <c r="A59" s="12" t="s">
        <v>39</v>
      </c>
    </row>
    <row r="60" spans="1:6" ht="18.75" x14ac:dyDescent="0.25">
      <c r="A60" s="12" t="s">
        <v>40</v>
      </c>
    </row>
    <row r="61" spans="1:6" ht="18.75" x14ac:dyDescent="0.25">
      <c r="A61" s="12" t="s">
        <v>41</v>
      </c>
    </row>
    <row r="62" spans="1:6" ht="18.75" x14ac:dyDescent="0.25">
      <c r="A62" s="12" t="s">
        <v>42</v>
      </c>
    </row>
    <row r="63" spans="1:6" ht="18.75" x14ac:dyDescent="0.25">
      <c r="A63" s="12" t="s">
        <v>76</v>
      </c>
    </row>
  </sheetData>
  <mergeCells count="19">
    <mergeCell ref="A39:A40"/>
    <mergeCell ref="F19:H19"/>
    <mergeCell ref="I39:I40"/>
    <mergeCell ref="F38:H38"/>
    <mergeCell ref="B39:B40"/>
    <mergeCell ref="C39:C40"/>
    <mergeCell ref="D39:D40"/>
    <mergeCell ref="E39:E40"/>
    <mergeCell ref="F39:H40"/>
    <mergeCell ref="A1:N1"/>
    <mergeCell ref="B3:B4"/>
    <mergeCell ref="C3:C4"/>
    <mergeCell ref="D3:D4"/>
    <mergeCell ref="E3:E4"/>
    <mergeCell ref="F3:F4"/>
    <mergeCell ref="G3:G4"/>
    <mergeCell ref="H3:H4"/>
    <mergeCell ref="I3:I4"/>
    <mergeCell ref="A3:A4"/>
  </mergeCells>
  <pageMargins left="0.7" right="0.7" top="0.75" bottom="0.75" header="0.3" footer="0.3"/>
  <pageSetup orientation="portrait"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tabSelected="1" workbookViewId="0">
      <selection activeCell="F25" activeCellId="1" sqref="F25"/>
    </sheetView>
  </sheetViews>
  <sheetFormatPr defaultRowHeight="15" x14ac:dyDescent="0.25"/>
  <cols>
    <col min="1" max="1" width="39.140625" customWidth="1"/>
    <col min="2" max="2" width="10" customWidth="1"/>
    <col min="3" max="3" width="10.7109375" customWidth="1"/>
    <col min="4" max="4" width="9.5703125" customWidth="1"/>
    <col min="5" max="5" width="11.140625" customWidth="1"/>
    <col min="7" max="7" width="10.85546875" customWidth="1"/>
  </cols>
  <sheetData>
    <row r="1" spans="1:15" ht="15.75" x14ac:dyDescent="0.25">
      <c r="A1" s="77" t="s">
        <v>56</v>
      </c>
      <c r="B1" s="65"/>
      <c r="C1" s="65"/>
      <c r="D1" s="65"/>
      <c r="E1" s="65"/>
      <c r="F1" s="65"/>
      <c r="G1" s="65"/>
      <c r="H1" s="65"/>
      <c r="I1" s="65"/>
      <c r="J1" s="65"/>
      <c r="K1" s="65"/>
      <c r="L1" s="65"/>
      <c r="M1" s="65"/>
      <c r="N1" s="65"/>
      <c r="O1" s="65"/>
    </row>
    <row r="2" spans="1:15" ht="15.75" x14ac:dyDescent="0.25">
      <c r="A2" s="18" t="s">
        <v>55</v>
      </c>
      <c r="F2">
        <v>48.75</v>
      </c>
      <c r="G2">
        <v>65.709999999999994</v>
      </c>
      <c r="H2">
        <v>26.38</v>
      </c>
      <c r="J2" s="33" t="s">
        <v>72</v>
      </c>
    </row>
    <row r="3" spans="1:15" ht="76.5" x14ac:dyDescent="0.25">
      <c r="A3" s="1" t="s">
        <v>57</v>
      </c>
      <c r="B3" s="1" t="s">
        <v>64</v>
      </c>
      <c r="C3" s="1" t="s">
        <v>49</v>
      </c>
      <c r="D3" s="1" t="s">
        <v>65</v>
      </c>
      <c r="E3" s="1" t="s">
        <v>45</v>
      </c>
      <c r="F3" s="1" t="s">
        <v>46</v>
      </c>
      <c r="G3" s="1" t="s">
        <v>47</v>
      </c>
      <c r="H3" s="1" t="s">
        <v>48</v>
      </c>
      <c r="I3" s="1" t="s">
        <v>52</v>
      </c>
    </row>
    <row r="4" spans="1:15" ht="17.25" customHeight="1" x14ac:dyDescent="0.25">
      <c r="A4" s="2" t="s">
        <v>58</v>
      </c>
      <c r="B4" s="3">
        <v>4</v>
      </c>
      <c r="C4" s="3">
        <v>1</v>
      </c>
      <c r="D4" s="3">
        <f>B4*C4</f>
        <v>4</v>
      </c>
      <c r="E4" s="3">
        <v>0</v>
      </c>
      <c r="F4" s="3">
        <f>D4*E4</f>
        <v>0</v>
      </c>
      <c r="G4" s="3">
        <f>F4*0.05</f>
        <v>0</v>
      </c>
      <c r="H4" s="3">
        <f>F4*0.1</f>
        <v>0</v>
      </c>
      <c r="I4" s="59">
        <f>F4*$F$2+G4*$G$2+H4*$H$2</f>
        <v>0</v>
      </c>
    </row>
    <row r="5" spans="1:15" ht="17.25" customHeight="1" x14ac:dyDescent="0.25">
      <c r="A5" s="2" t="s">
        <v>59</v>
      </c>
      <c r="B5" s="3">
        <v>4</v>
      </c>
      <c r="C5" s="3">
        <v>1</v>
      </c>
      <c r="D5" s="3">
        <f t="shared" ref="D5:D12" si="0">B5*C5</f>
        <v>4</v>
      </c>
      <c r="E5" s="3">
        <v>0</v>
      </c>
      <c r="F5" s="3">
        <f t="shared" ref="F5:F12" si="1">D5*E5</f>
        <v>0</v>
      </c>
      <c r="G5" s="3">
        <f t="shared" ref="G5:G12" si="2">F5*0.05</f>
        <v>0</v>
      </c>
      <c r="H5" s="3">
        <f t="shared" ref="H5:H12" si="3">F5*0.1</f>
        <v>0</v>
      </c>
      <c r="I5" s="59">
        <f t="shared" ref="I5:I12" si="4">F5*$F$2+G5*$G$2+H5*$H$2</f>
        <v>0</v>
      </c>
      <c r="J5" s="60" t="s">
        <v>114</v>
      </c>
    </row>
    <row r="6" spans="1:15" ht="17.25" customHeight="1" x14ac:dyDescent="0.25">
      <c r="A6" s="2" t="s">
        <v>60</v>
      </c>
      <c r="B6" s="3">
        <v>4</v>
      </c>
      <c r="C6" s="3">
        <v>1</v>
      </c>
      <c r="D6" s="3">
        <f t="shared" si="0"/>
        <v>4</v>
      </c>
      <c r="E6" s="3">
        <v>0</v>
      </c>
      <c r="F6" s="3">
        <f t="shared" si="1"/>
        <v>0</v>
      </c>
      <c r="G6" s="3">
        <f t="shared" si="2"/>
        <v>0</v>
      </c>
      <c r="H6" s="3">
        <f t="shared" si="3"/>
        <v>0</v>
      </c>
      <c r="I6" s="59">
        <f t="shared" si="4"/>
        <v>0</v>
      </c>
      <c r="J6" s="60" t="s">
        <v>114</v>
      </c>
    </row>
    <row r="7" spans="1:15" ht="17.25" customHeight="1" x14ac:dyDescent="0.25">
      <c r="A7" s="2" t="s">
        <v>61</v>
      </c>
      <c r="B7" s="3">
        <v>20</v>
      </c>
      <c r="C7" s="3">
        <v>1</v>
      </c>
      <c r="D7" s="3">
        <f t="shared" si="0"/>
        <v>20</v>
      </c>
      <c r="E7" s="3">
        <v>0</v>
      </c>
      <c r="F7" s="3">
        <f t="shared" si="1"/>
        <v>0</v>
      </c>
      <c r="G7" s="3">
        <f t="shared" si="2"/>
        <v>0</v>
      </c>
      <c r="H7" s="3">
        <f t="shared" si="3"/>
        <v>0</v>
      </c>
      <c r="I7" s="59">
        <f t="shared" si="4"/>
        <v>0</v>
      </c>
      <c r="J7" s="60" t="s">
        <v>114</v>
      </c>
    </row>
    <row r="8" spans="1:15" ht="17.25" customHeight="1" x14ac:dyDescent="0.25">
      <c r="A8" s="2" t="s">
        <v>116</v>
      </c>
      <c r="B8" s="34">
        <v>20</v>
      </c>
      <c r="C8" s="34">
        <v>1</v>
      </c>
      <c r="D8" s="34">
        <f t="shared" si="0"/>
        <v>20</v>
      </c>
      <c r="E8" s="34">
        <v>0</v>
      </c>
      <c r="F8" s="34">
        <f t="shared" ref="F8" si="5">D8*E8</f>
        <v>0</v>
      </c>
      <c r="G8" s="34">
        <f t="shared" ref="G8" si="6">F8*0.05</f>
        <v>0</v>
      </c>
      <c r="H8" s="34">
        <f t="shared" ref="H8" si="7">F8*0.1</f>
        <v>0</v>
      </c>
      <c r="I8" s="59">
        <f t="shared" ref="I8" si="8">F8*$F$2+G8*$G$2+H8*$H$2</f>
        <v>0</v>
      </c>
      <c r="J8" s="60" t="s">
        <v>118</v>
      </c>
    </row>
    <row r="9" spans="1:15" ht="17.25" customHeight="1" x14ac:dyDescent="0.25">
      <c r="A9" s="2" t="s">
        <v>115</v>
      </c>
      <c r="B9" s="3">
        <v>20</v>
      </c>
      <c r="C9" s="3">
        <v>2</v>
      </c>
      <c r="D9" s="3">
        <f t="shared" si="0"/>
        <v>40</v>
      </c>
      <c r="E9" s="3">
        <v>19</v>
      </c>
      <c r="F9" s="3">
        <f t="shared" si="1"/>
        <v>760</v>
      </c>
      <c r="G9" s="3">
        <f t="shared" si="2"/>
        <v>38</v>
      </c>
      <c r="H9" s="3">
        <f t="shared" si="3"/>
        <v>76</v>
      </c>
      <c r="I9" s="6">
        <f t="shared" si="4"/>
        <v>41551.859999999993</v>
      </c>
      <c r="J9" s="60" t="s">
        <v>114</v>
      </c>
    </row>
    <row r="10" spans="1:15" ht="17.25" customHeight="1" x14ac:dyDescent="0.25">
      <c r="A10" s="2" t="s">
        <v>62</v>
      </c>
      <c r="B10" s="3">
        <v>10</v>
      </c>
      <c r="C10" s="3">
        <v>1</v>
      </c>
      <c r="D10" s="3">
        <f t="shared" si="0"/>
        <v>10</v>
      </c>
      <c r="E10" s="3">
        <v>0</v>
      </c>
      <c r="F10" s="3">
        <f t="shared" si="1"/>
        <v>0</v>
      </c>
      <c r="G10" s="3">
        <f t="shared" si="2"/>
        <v>0</v>
      </c>
      <c r="H10" s="3">
        <f t="shared" si="3"/>
        <v>0</v>
      </c>
      <c r="I10" s="59">
        <f t="shared" si="4"/>
        <v>0</v>
      </c>
      <c r="J10" s="60"/>
    </row>
    <row r="11" spans="1:15" ht="17.25" customHeight="1" x14ac:dyDescent="0.25">
      <c r="A11" s="2" t="s">
        <v>105</v>
      </c>
      <c r="B11" s="3">
        <v>8</v>
      </c>
      <c r="C11" s="3">
        <v>10</v>
      </c>
      <c r="D11" s="3">
        <f t="shared" si="0"/>
        <v>80</v>
      </c>
      <c r="E11" s="3">
        <v>0</v>
      </c>
      <c r="F11" s="3">
        <f t="shared" si="1"/>
        <v>0</v>
      </c>
      <c r="G11" s="3">
        <f t="shared" si="2"/>
        <v>0</v>
      </c>
      <c r="H11" s="3">
        <f t="shared" si="3"/>
        <v>0</v>
      </c>
      <c r="I11" s="59">
        <f t="shared" si="4"/>
        <v>0</v>
      </c>
      <c r="J11" s="60" t="s">
        <v>114</v>
      </c>
    </row>
    <row r="12" spans="1:15" ht="17.25" customHeight="1" x14ac:dyDescent="0.25">
      <c r="A12" s="2" t="s">
        <v>63</v>
      </c>
      <c r="B12" s="3">
        <v>20</v>
      </c>
      <c r="C12" s="3">
        <v>1</v>
      </c>
      <c r="D12" s="3">
        <f t="shared" si="0"/>
        <v>20</v>
      </c>
      <c r="E12" s="3">
        <v>0</v>
      </c>
      <c r="F12" s="3">
        <f t="shared" si="1"/>
        <v>0</v>
      </c>
      <c r="G12" s="3">
        <f t="shared" si="2"/>
        <v>0</v>
      </c>
      <c r="H12" s="3">
        <f t="shared" si="3"/>
        <v>0</v>
      </c>
      <c r="I12" s="59">
        <f t="shared" si="4"/>
        <v>0</v>
      </c>
      <c r="J12" s="60" t="s">
        <v>114</v>
      </c>
    </row>
    <row r="13" spans="1:15" x14ac:dyDescent="0.25">
      <c r="A13" s="70" t="s">
        <v>106</v>
      </c>
      <c r="B13" s="78"/>
      <c r="C13" s="78"/>
      <c r="D13" s="78"/>
      <c r="E13" s="78"/>
      <c r="F13" s="72">
        <f>SUM(F4:H12)</f>
        <v>874</v>
      </c>
      <c r="G13" s="72"/>
      <c r="H13" s="72"/>
      <c r="I13" s="79">
        <f>ROUND(SUM(I4:I12),-2)</f>
        <v>41600</v>
      </c>
      <c r="J13" s="60"/>
    </row>
    <row r="14" spans="1:15" x14ac:dyDescent="0.25">
      <c r="A14" s="71"/>
      <c r="B14" s="78"/>
      <c r="C14" s="78"/>
      <c r="D14" s="78"/>
      <c r="E14" s="78"/>
      <c r="F14" s="72"/>
      <c r="G14" s="72"/>
      <c r="H14" s="72"/>
      <c r="I14" s="79"/>
      <c r="J14" s="60" t="s">
        <v>119</v>
      </c>
    </row>
    <row r="16" spans="1:15" x14ac:dyDescent="0.25">
      <c r="A16" s="19" t="s">
        <v>66</v>
      </c>
    </row>
    <row r="17" spans="1:11" ht="18.75" x14ac:dyDescent="0.25">
      <c r="A17" s="11" t="s">
        <v>102</v>
      </c>
    </row>
    <row r="18" spans="1:11" x14ac:dyDescent="0.25">
      <c r="A18" s="13" t="s">
        <v>80</v>
      </c>
    </row>
    <row r="19" spans="1:11" ht="18.75" x14ac:dyDescent="0.25">
      <c r="A19" s="12" t="s">
        <v>103</v>
      </c>
    </row>
    <row r="20" spans="1:11" x14ac:dyDescent="0.25">
      <c r="A20" s="13" t="s">
        <v>78</v>
      </c>
    </row>
    <row r="21" spans="1:11" x14ac:dyDescent="0.25">
      <c r="A21" s="13" t="s">
        <v>79</v>
      </c>
    </row>
    <row r="22" spans="1:11" ht="18.75" x14ac:dyDescent="0.25">
      <c r="A22" s="62" t="s">
        <v>123</v>
      </c>
    </row>
    <row r="23" spans="1:11" ht="18.75" x14ac:dyDescent="0.25">
      <c r="A23" s="12" t="s">
        <v>67</v>
      </c>
    </row>
    <row r="24" spans="1:11" ht="36.75" customHeight="1" x14ac:dyDescent="0.25">
      <c r="A24" s="76" t="s">
        <v>117</v>
      </c>
      <c r="B24" s="76"/>
      <c r="C24" s="76"/>
      <c r="D24" s="76"/>
      <c r="E24" s="76"/>
      <c r="F24" s="76"/>
      <c r="G24" s="76"/>
      <c r="H24" s="76"/>
      <c r="I24" s="76"/>
      <c r="J24" s="76"/>
      <c r="K24" s="60" t="s">
        <v>124</v>
      </c>
    </row>
    <row r="25" spans="1:11" ht="18.75" x14ac:dyDescent="0.25">
      <c r="A25" s="61" t="s">
        <v>121</v>
      </c>
      <c r="F25" s="60" t="s">
        <v>124</v>
      </c>
      <c r="J25" s="24"/>
    </row>
    <row r="26" spans="1:11" ht="18.75" x14ac:dyDescent="0.25">
      <c r="A26" s="12" t="s">
        <v>104</v>
      </c>
    </row>
    <row r="27" spans="1:11" ht="18.75" x14ac:dyDescent="0.25">
      <c r="A27" s="12" t="s">
        <v>77</v>
      </c>
    </row>
  </sheetData>
  <mergeCells count="9">
    <mergeCell ref="A24:J24"/>
    <mergeCell ref="A1:O1"/>
    <mergeCell ref="B13:B14"/>
    <mergeCell ref="C13:C14"/>
    <mergeCell ref="D13:D14"/>
    <mergeCell ref="E13:E14"/>
    <mergeCell ref="F13:H14"/>
    <mergeCell ref="I13:I14"/>
    <mergeCell ref="A13:A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36F7-3DAE-42C4-A0F1-59A25A506C84}">
  <dimension ref="B4:I12"/>
  <sheetViews>
    <sheetView workbookViewId="0">
      <selection activeCell="I14" sqref="I14"/>
    </sheetView>
  </sheetViews>
  <sheetFormatPr defaultRowHeight="15" x14ac:dyDescent="0.25"/>
  <sheetData>
    <row r="4" spans="2:9" ht="15.75" x14ac:dyDescent="0.25">
      <c r="B4" s="80"/>
      <c r="C4" s="81"/>
      <c r="D4" s="81"/>
      <c r="E4" s="81"/>
      <c r="F4" s="81"/>
      <c r="G4" s="81"/>
      <c r="H4" s="82"/>
    </row>
    <row r="5" spans="2:9" ht="16.5" thickBot="1" x14ac:dyDescent="0.3">
      <c r="B5" s="83" t="s">
        <v>82</v>
      </c>
      <c r="C5" s="84"/>
      <c r="D5" s="84"/>
      <c r="E5" s="84"/>
      <c r="F5" s="84"/>
      <c r="G5" s="84"/>
      <c r="H5" s="85"/>
    </row>
    <row r="6" spans="2:9" ht="15.75" x14ac:dyDescent="0.25">
      <c r="B6" s="37"/>
      <c r="C6" s="36"/>
      <c r="D6" s="36"/>
      <c r="E6" s="36"/>
      <c r="F6" s="36"/>
      <c r="G6" s="36"/>
      <c r="H6" s="38"/>
    </row>
    <row r="7" spans="2:9" x14ac:dyDescent="0.25">
      <c r="B7" s="46" t="s">
        <v>83</v>
      </c>
      <c r="C7" s="47" t="s">
        <v>85</v>
      </c>
      <c r="D7" s="47" t="s">
        <v>87</v>
      </c>
      <c r="E7" s="47" t="s">
        <v>89</v>
      </c>
      <c r="F7" s="47" t="s">
        <v>91</v>
      </c>
      <c r="G7" s="47" t="s">
        <v>93</v>
      </c>
      <c r="H7" s="48" t="s">
        <v>95</v>
      </c>
    </row>
    <row r="8" spans="2:9" ht="76.5" x14ac:dyDescent="0.25">
      <c r="B8" s="49" t="s">
        <v>84</v>
      </c>
      <c r="C8" s="50" t="s">
        <v>86</v>
      </c>
      <c r="D8" s="50" t="s">
        <v>88</v>
      </c>
      <c r="E8" s="50" t="s">
        <v>90</v>
      </c>
      <c r="F8" s="50" t="s">
        <v>92</v>
      </c>
      <c r="G8" s="50" t="s">
        <v>94</v>
      </c>
      <c r="H8" s="51" t="s">
        <v>96</v>
      </c>
    </row>
    <row r="9" spans="2:9" ht="15.75" thickBot="1" x14ac:dyDescent="0.3">
      <c r="B9" s="52"/>
      <c r="C9" s="53"/>
      <c r="D9" s="53"/>
      <c r="E9" s="53"/>
      <c r="F9" s="53"/>
      <c r="G9" s="53"/>
      <c r="H9" s="54" t="s">
        <v>97</v>
      </c>
    </row>
    <row r="10" spans="2:9" ht="48" customHeight="1" x14ac:dyDescent="0.25">
      <c r="B10" s="86" t="s">
        <v>98</v>
      </c>
      <c r="C10" s="39">
        <v>712</v>
      </c>
      <c r="D10" s="40">
        <v>2</v>
      </c>
      <c r="E10" s="39">
        <f>C10*D10</f>
        <v>1424</v>
      </c>
      <c r="F10" s="39">
        <v>8473</v>
      </c>
      <c r="G10" s="40" t="s">
        <v>99</v>
      </c>
      <c r="H10" s="41">
        <f>F10*19</f>
        <v>160987</v>
      </c>
      <c r="I10" s="60" t="s">
        <v>125</v>
      </c>
    </row>
    <row r="11" spans="2:9" x14ac:dyDescent="0.25">
      <c r="B11" s="87"/>
      <c r="C11" s="42" t="s">
        <v>2</v>
      </c>
      <c r="D11" s="42" t="s">
        <v>2</v>
      </c>
      <c r="E11" s="42" t="s">
        <v>2</v>
      </c>
      <c r="F11" s="43">
        <v>16385</v>
      </c>
      <c r="G11" s="44" t="s">
        <v>110</v>
      </c>
      <c r="H11" s="45">
        <f>F11*0</f>
        <v>0</v>
      </c>
      <c r="I11" s="60" t="s">
        <v>125</v>
      </c>
    </row>
    <row r="12" spans="2:9" x14ac:dyDescent="0.25">
      <c r="B12" s="2" t="s">
        <v>100</v>
      </c>
      <c r="C12" s="2"/>
      <c r="D12" s="2"/>
      <c r="E12" s="55">
        <f>ROUND(E10,-1)</f>
        <v>1420</v>
      </c>
      <c r="F12" s="56"/>
      <c r="G12" s="56"/>
      <c r="H12" s="55">
        <f>ROUND(SUM(H10:H11),-3)</f>
        <v>161000</v>
      </c>
    </row>
  </sheetData>
  <mergeCells count="3">
    <mergeCell ref="B4:H4"/>
    <mergeCell ref="B5:H5"/>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Courtney Kerwin</cp:lastModifiedBy>
  <dcterms:created xsi:type="dcterms:W3CDTF">2015-08-06T21:22:02Z</dcterms:created>
  <dcterms:modified xsi:type="dcterms:W3CDTF">2019-03-18T16:30:57Z</dcterms:modified>
</cp:coreProperties>
</file>