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https://usepa.sharepoint.com/sites/oar_Work/e15_rin_market_reform_rule_team/Shared Documents/NPRM/Draft Memos for Review/"/>
    </mc:Choice>
  </mc:AlternateContent>
  <xr:revisionPtr revIDLastSave="87" documentId="13_ncr:1_{38E7BCA8-59BC-425D-98AF-1A6ECD2120D0}" xr6:coauthVersionLast="36" xr6:coauthVersionMax="43" xr10:uidLastSave="{ED4247B5-93AA-42E1-9A7C-CB143C55CA15}"/>
  <bookViews>
    <workbookView xWindow="0" yWindow="0" windowWidth="19200" windowHeight="6930" tabRatio="870" activeTab="2" xr2:uid="{00000000-000D-0000-FFFF-FFFF00000000}"/>
  </bookViews>
  <sheets>
    <sheet name="Totals" sheetId="21" r:id="rId1"/>
    <sheet name="I- RIN Generators" sheetId="5" r:id="rId2"/>
    <sheet name="II- Obligated Parties" sheetId="20" r:id="rId3"/>
    <sheet name="III- RIN Owners" sheetId="19" r:id="rId4"/>
    <sheet name="IV- Exporters" sheetId="7" r:id="rId5"/>
    <sheet name="Labor Costs" sheetId="2" r:id="rId6"/>
  </sheet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6" i="7" l="1"/>
  <c r="J6" i="7" s="1"/>
  <c r="I6" i="19"/>
  <c r="J6" i="19"/>
  <c r="I6" i="5"/>
  <c r="J6" i="5"/>
  <c r="I6" i="20"/>
  <c r="J6" i="20"/>
  <c r="I7" i="5"/>
  <c r="J7" i="5" s="1"/>
  <c r="I7" i="19"/>
  <c r="J7" i="19"/>
  <c r="I5" i="19"/>
  <c r="I7" i="7"/>
  <c r="J7" i="7" s="1"/>
  <c r="I7" i="20"/>
  <c r="J7" i="20"/>
  <c r="I13" i="7"/>
  <c r="J13" i="7"/>
  <c r="I12" i="7"/>
  <c r="J12" i="7" s="1"/>
  <c r="I11" i="7"/>
  <c r="J11" i="7"/>
  <c r="I10" i="7"/>
  <c r="J10" i="7" s="1"/>
  <c r="I9" i="7"/>
  <c r="J9" i="7"/>
  <c r="I8" i="7"/>
  <c r="J8" i="7" s="1"/>
  <c r="I5" i="7"/>
  <c r="J5" i="7"/>
  <c r="I13" i="19"/>
  <c r="J13" i="19" s="1"/>
  <c r="I12" i="19"/>
  <c r="J12" i="19"/>
  <c r="I11" i="19"/>
  <c r="J11" i="19" s="1"/>
  <c r="I10" i="19"/>
  <c r="J10" i="19"/>
  <c r="I9" i="19"/>
  <c r="J9" i="19" s="1"/>
  <c r="I8" i="19"/>
  <c r="J8" i="19"/>
  <c r="J5" i="19"/>
  <c r="I14" i="20"/>
  <c r="J14" i="20"/>
  <c r="I13" i="20"/>
  <c r="J13" i="20" s="1"/>
  <c r="I12" i="20"/>
  <c r="J12" i="20"/>
  <c r="I11" i="20"/>
  <c r="J11" i="20" s="1"/>
  <c r="I10" i="20"/>
  <c r="J10" i="20"/>
  <c r="I9" i="20"/>
  <c r="J9" i="20" s="1"/>
  <c r="I8" i="20"/>
  <c r="J8" i="20"/>
  <c r="G15" i="20"/>
  <c r="B4" i="21" s="1"/>
  <c r="I5" i="20"/>
  <c r="J5" i="20" s="1"/>
  <c r="J15" i="20" s="1"/>
  <c r="D4" i="21" s="1"/>
  <c r="I12" i="5"/>
  <c r="J12" i="5"/>
  <c r="I10" i="5"/>
  <c r="J10" i="5" s="1"/>
  <c r="D5" i="2"/>
  <c r="F5" i="2"/>
  <c r="D6" i="2"/>
  <c r="F6" i="2" s="1"/>
  <c r="D7" i="2"/>
  <c r="F7" i="2"/>
  <c r="D8" i="2"/>
  <c r="F8" i="2" s="1"/>
  <c r="G14" i="7"/>
  <c r="B6" i="21"/>
  <c r="G14" i="19"/>
  <c r="B5" i="21" s="1"/>
  <c r="G14" i="5"/>
  <c r="B3" i="21"/>
  <c r="I11" i="5"/>
  <c r="J11" i="5"/>
  <c r="I13" i="5"/>
  <c r="J13" i="5"/>
  <c r="I9" i="5"/>
  <c r="J9" i="5"/>
  <c r="I8" i="5"/>
  <c r="J8" i="5"/>
  <c r="I5" i="5"/>
  <c r="J5" i="5"/>
  <c r="I14" i="19"/>
  <c r="C5" i="21" s="1"/>
  <c r="I15" i="20"/>
  <c r="C4" i="21" s="1"/>
  <c r="I14" i="7"/>
  <c r="C6" i="21"/>
  <c r="J14" i="5" l="1"/>
  <c r="D3" i="21" s="1"/>
  <c r="B7" i="21"/>
  <c r="J14" i="19"/>
  <c r="D5" i="21" s="1"/>
  <c r="F9" i="2"/>
  <c r="J14" i="7"/>
  <c r="D6" i="21" s="1"/>
  <c r="I14" i="5"/>
  <c r="C3" i="21" s="1"/>
  <c r="C7" i="21" s="1"/>
  <c r="F6" i="5" l="1"/>
  <c r="K6" i="5" s="1"/>
  <c r="F10" i="2"/>
  <c r="F6" i="7" s="1"/>
  <c r="K6" i="7" s="1"/>
  <c r="F13" i="19"/>
  <c r="K13" i="19" s="1"/>
  <c r="F11" i="19"/>
  <c r="K11" i="19" s="1"/>
  <c r="F10" i="7"/>
  <c r="K10" i="7" s="1"/>
  <c r="F9" i="5"/>
  <c r="K9" i="5" s="1"/>
  <c r="F13" i="5"/>
  <c r="K13" i="5" s="1"/>
  <c r="F5" i="20"/>
  <c r="K5" i="20" s="1"/>
  <c r="F12" i="5"/>
  <c r="K12" i="5" s="1"/>
  <c r="F12" i="20"/>
  <c r="K12" i="20" s="1"/>
  <c r="F13" i="7"/>
  <c r="K13" i="7" s="1"/>
  <c r="F10" i="20"/>
  <c r="K10" i="20" s="1"/>
  <c r="F5" i="5"/>
  <c r="K5" i="5" s="1"/>
  <c r="F10" i="5"/>
  <c r="K10" i="5" s="1"/>
  <c r="F9" i="19"/>
  <c r="K9" i="19" s="1"/>
  <c r="F11" i="20"/>
  <c r="K11" i="20" s="1"/>
  <c r="F7" i="5"/>
  <c r="K7" i="5" s="1"/>
  <c r="F14" i="20"/>
  <c r="K14" i="20" s="1"/>
  <c r="F8" i="20"/>
  <c r="K8" i="20" s="1"/>
  <c r="F13" i="20"/>
  <c r="K13" i="20" s="1"/>
  <c r="F9" i="20"/>
  <c r="K9" i="20" s="1"/>
  <c r="F11" i="5"/>
  <c r="K11" i="5" s="1"/>
  <c r="F5" i="19"/>
  <c r="K5" i="19" s="1"/>
  <c r="F7" i="19"/>
  <c r="K7" i="19" s="1"/>
  <c r="F7" i="20"/>
  <c r="K7" i="20" s="1"/>
  <c r="F11" i="7"/>
  <c r="K11" i="7" s="1"/>
  <c r="F9" i="7"/>
  <c r="K9" i="7" s="1"/>
  <c r="F10" i="19"/>
  <c r="K10" i="19" s="1"/>
  <c r="F8" i="5"/>
  <c r="K8" i="5" s="1"/>
  <c r="F8" i="7"/>
  <c r="K8" i="7" s="1"/>
  <c r="F8" i="19"/>
  <c r="K8" i="19" s="1"/>
  <c r="D7" i="21"/>
  <c r="K14" i="5" l="1"/>
  <c r="E3" i="21" s="1"/>
  <c r="F6" i="20"/>
  <c r="K6" i="20" s="1"/>
  <c r="K15" i="20" s="1"/>
  <c r="E4" i="21" s="1"/>
  <c r="F6" i="19"/>
  <c r="K6" i="19" s="1"/>
  <c r="K14" i="19" s="1"/>
  <c r="E5" i="21" s="1"/>
  <c r="F12" i="19"/>
  <c r="K12" i="19" s="1"/>
  <c r="F12" i="7"/>
  <c r="K12" i="7" s="1"/>
  <c r="F5" i="7"/>
  <c r="K5" i="7" s="1"/>
  <c r="F7" i="7"/>
  <c r="K7" i="7" s="1"/>
  <c r="K14" i="7" l="1"/>
  <c r="E6" i="21" s="1"/>
  <c r="E7" i="21" s="1"/>
</calcChain>
</file>

<file path=xl/sharedStrings.xml><?xml version="1.0" encoding="utf-8"?>
<sst xmlns="http://schemas.openxmlformats.org/spreadsheetml/2006/main" count="217" uniqueCount="67">
  <si>
    <t>Total Hours and Cost</t>
  </si>
  <si>
    <t>Number of Respondents</t>
  </si>
  <si>
    <t>Total Number of Responses per Year</t>
  </si>
  <si>
    <t>Total Hours/ Year</t>
  </si>
  <si>
    <t>Total Cost/Year</t>
  </si>
  <si>
    <t>RIN Generators</t>
  </si>
  <si>
    <t>Obligated Parties</t>
  </si>
  <si>
    <t>RIN Owners</t>
  </si>
  <si>
    <t>Exporters</t>
  </si>
  <si>
    <t>Total</t>
  </si>
  <si>
    <t>Annual Respondent Burden and Cost by Type of Party</t>
  </si>
  <si>
    <t>Table 1 - RIN Generators (Assuming 595 Producers and 122 Importers of Renewable Fuels, for a total of 717 RIN Generators)</t>
  </si>
  <si>
    <t>Information Collection Activity</t>
  </si>
  <si>
    <t>Hours and Cost</t>
  </si>
  <si>
    <t>Applicable Forms</t>
  </si>
  <si>
    <t>Citation</t>
  </si>
  <si>
    <t>Activity</t>
  </si>
  <si>
    <t>Standard Industry Mix Hours/ Response</t>
  </si>
  <si>
    <t>Clerical Only Hours/ Response</t>
  </si>
  <si>
    <t xml:space="preserve">Purchased Services Hours/ Response </t>
  </si>
  <si>
    <t>Total Cost/ Response (dollars)</t>
  </si>
  <si>
    <t>Number of Responses per party/year</t>
  </si>
  <si>
    <r>
      <rPr>
        <sz val="10.5"/>
        <rFont val="Calibri"/>
        <family val="2"/>
      </rPr>
      <t>§</t>
    </r>
    <r>
      <rPr>
        <sz val="9.4499999999999993"/>
        <rFont val="Times New Roman"/>
        <family val="2"/>
      </rPr>
      <t>80.1451</t>
    </r>
  </si>
  <si>
    <r>
      <rPr>
        <b/>
        <sz val="10.5"/>
        <rFont val="Times New Roman"/>
        <family val="1"/>
      </rPr>
      <t>Reporting</t>
    </r>
    <r>
      <rPr>
        <sz val="10.5"/>
        <rFont val="Times New Roman"/>
        <family val="1"/>
      </rPr>
      <t>: Submission of Quarterly RFS Activity Report (reporting of RIN holding threshold compliance, 4x/yr.)</t>
    </r>
  </si>
  <si>
    <t>RFS010#: RFS ACTIVITY REPORT/URF</t>
  </si>
  <si>
    <r>
      <rPr>
        <b/>
        <sz val="10.5"/>
        <rFont val="Times New Roman"/>
        <family val="1"/>
      </rPr>
      <t>Reporting</t>
    </r>
    <r>
      <rPr>
        <sz val="10.5"/>
        <rFont val="Times New Roman"/>
        <family val="1"/>
      </rPr>
      <t>: Calculations related to quarterly RFS Activity Report</t>
    </r>
  </si>
  <si>
    <r>
      <rPr>
        <b/>
        <sz val="10.5"/>
        <rFont val="Times New Roman"/>
        <family val="1"/>
      </rPr>
      <t>Reporting</t>
    </r>
    <r>
      <rPr>
        <sz val="10.5"/>
        <rFont val="Times New Roman"/>
        <family val="1"/>
      </rPr>
      <t>: Upfront requirement to read and understand revised quarterly RFS Activity Report</t>
    </r>
  </si>
  <si>
    <r>
      <rPr>
        <sz val="10.5"/>
        <rFont val="Calibri"/>
        <family val="2"/>
      </rPr>
      <t>§</t>
    </r>
    <r>
      <rPr>
        <sz val="9.4499999999999993"/>
        <rFont val="Times New Roman"/>
        <family val="2"/>
      </rPr>
      <t>80.1452</t>
    </r>
  </si>
  <si>
    <r>
      <rPr>
        <b/>
        <sz val="10.5"/>
        <rFont val="Times New Roman"/>
        <family val="1"/>
      </rPr>
      <t xml:space="preserve">Reporting: </t>
    </r>
    <r>
      <rPr>
        <sz val="10.5"/>
        <rFont val="Times New Roman"/>
        <family val="1"/>
      </rPr>
      <t>RIN trade price, transaction type</t>
    </r>
  </si>
  <si>
    <t>w/in EMTS</t>
  </si>
  <si>
    <r>
      <rPr>
        <sz val="10.5"/>
        <rFont val="Calibri"/>
        <family val="2"/>
      </rPr>
      <t>§</t>
    </r>
    <r>
      <rPr>
        <sz val="9.4499999999999993"/>
        <rFont val="Times New Roman"/>
        <family val="1"/>
      </rPr>
      <t>80.1464</t>
    </r>
  </si>
  <si>
    <r>
      <t xml:space="preserve">Reporting: </t>
    </r>
    <r>
      <rPr>
        <sz val="10.5"/>
        <rFont val="Times New Roman"/>
        <family val="1"/>
      </rPr>
      <t>Attest Engagements (RIN holding threshold compliance)</t>
    </r>
  </si>
  <si>
    <t>USER GUIDE TO OTAQREG FOR ATTEST ENGAGEMENTS FOR THE RFS</t>
  </si>
  <si>
    <r>
      <rPr>
        <sz val="10.5"/>
        <rFont val="Calibri"/>
        <family val="2"/>
      </rPr>
      <t>§</t>
    </r>
    <r>
      <rPr>
        <sz val="9.4499999999999993"/>
        <rFont val="Times New Roman"/>
        <family val="1"/>
      </rPr>
      <t>80.1454</t>
    </r>
  </si>
  <si>
    <r>
      <t xml:space="preserve">Recordkeeping: </t>
    </r>
    <r>
      <rPr>
        <sz val="10.5"/>
        <rFont val="Times New Roman"/>
        <family val="1"/>
      </rPr>
      <t>Internal systems updates to accommodate RIN holdings data</t>
    </r>
  </si>
  <si>
    <t>CBP</t>
  </si>
  <si>
    <r>
      <rPr>
        <b/>
        <sz val="10.5"/>
        <rFont val="Times New Roman"/>
        <family val="1"/>
      </rPr>
      <t xml:space="preserve">Recordkeeping: </t>
    </r>
    <r>
      <rPr>
        <sz val="10.5"/>
        <rFont val="Times New Roman"/>
        <family val="1"/>
      </rPr>
      <t>Calculation of daily aggregated RIN holdings</t>
    </r>
  </si>
  <si>
    <r>
      <rPr>
        <b/>
        <sz val="10.5"/>
        <rFont val="Times New Roman"/>
        <family val="1"/>
      </rPr>
      <t xml:space="preserve">Recordkeeping: </t>
    </r>
    <r>
      <rPr>
        <sz val="10.5"/>
        <rFont val="Times New Roman"/>
        <family val="1"/>
      </rPr>
      <t>Calculation of compliance with primary RIN holdings threshold</t>
    </r>
  </si>
  <si>
    <r>
      <rPr>
        <b/>
        <sz val="10.5"/>
        <rFont val="Times New Roman"/>
        <family val="1"/>
      </rPr>
      <t>Recordkeeping:</t>
    </r>
    <r>
      <rPr>
        <sz val="10.5"/>
        <rFont val="Times New Roman"/>
        <family val="1"/>
      </rPr>
      <t xml:space="preserve"> Retention of records supporting reports (RIN holdings, trade price substantiation, type of transaction, contact information for unregistered affiliates, reason for transaction)</t>
    </r>
  </si>
  <si>
    <t>GRAND TOTAL</t>
  </si>
  <si>
    <t>Assumptions: Assumes 260 *work days* for determining daily transactional and routine reporting. Most routine/daily recordkeeping and reporting is highly automated, so we assume daily batching of transactions.</t>
  </si>
  <si>
    <t xml:space="preserve">Rounding: Decimals below .5 are rounded down; decimals of .5 and above are rounded up. </t>
  </si>
  <si>
    <t>Table 2 - Obligated Parties (Refiners/Importers of Non-Renewable Gasoline and Diesel Fuel, assumes 460 refiners plus 263 importers, total of 723 obligated parties)</t>
  </si>
  <si>
    <r>
      <t xml:space="preserve">Reporting: </t>
    </r>
    <r>
      <rPr>
        <sz val="10.5"/>
        <rFont val="Times New Roman"/>
        <family val="1"/>
      </rPr>
      <t>Attest Engagements (RIN holding calculations; affiliated parties)</t>
    </r>
  </si>
  <si>
    <r>
      <rPr>
        <sz val="10.5"/>
        <rFont val="Calibri"/>
        <family val="2"/>
      </rPr>
      <t>§</t>
    </r>
    <r>
      <rPr>
        <sz val="9.4499999999999993"/>
        <rFont val="Times New Roman"/>
        <family val="1"/>
      </rPr>
      <t>80.1451</t>
    </r>
  </si>
  <si>
    <r>
      <t xml:space="preserve">Reporting: </t>
    </r>
    <r>
      <rPr>
        <sz val="10.5"/>
        <rFont val="Times New Roman"/>
        <family val="1"/>
      </rPr>
      <t>Internal systems updates to accommodate calculations related to new reporting requirements</t>
    </r>
  </si>
  <si>
    <r>
      <rPr>
        <b/>
        <sz val="10.5"/>
        <rFont val="Times New Roman"/>
        <family val="1"/>
      </rPr>
      <t xml:space="preserve">Recordkeeping: </t>
    </r>
    <r>
      <rPr>
        <sz val="10.5"/>
        <rFont val="Times New Roman"/>
        <family val="1"/>
      </rPr>
      <t>Calculation of compliance with secondary RIN holdings threshold</t>
    </r>
  </si>
  <si>
    <r>
      <rPr>
        <b/>
        <sz val="10.5"/>
        <rFont val="Times New Roman"/>
        <family val="1"/>
      </rPr>
      <t>Recordkeeping:</t>
    </r>
    <r>
      <rPr>
        <sz val="10.5"/>
        <rFont val="Times New Roman"/>
        <family val="1"/>
      </rPr>
      <t xml:space="preserve"> Retention of records supporting reports (RIN holdings, trade price substantiation, type of transaction, contact information for unregistered affiliates)</t>
    </r>
  </si>
  <si>
    <t>Table 3 - RIN Owners (Assumes 863 RIN Owners)</t>
  </si>
  <si>
    <r>
      <rPr>
        <sz val="10.5"/>
        <rFont val="Calibri"/>
        <family val="2"/>
      </rPr>
      <t>§</t>
    </r>
    <r>
      <rPr>
        <sz val="9.4499999999999993"/>
        <rFont val="Times New Roman"/>
        <family val="2"/>
      </rPr>
      <t xml:space="preserve"> 80.1452</t>
    </r>
  </si>
  <si>
    <t>Table 4 - Exporters (Assumes 153 Exporters)</t>
  </si>
  <si>
    <t>Labor Costs</t>
  </si>
  <si>
    <t>Labor Type</t>
  </si>
  <si>
    <t>Labor Cost/hour</t>
  </si>
  <si>
    <r>
      <t>Labor + Overhead/ hour</t>
    </r>
    <r>
      <rPr>
        <i/>
        <vertAlign val="superscript"/>
        <sz val="11"/>
        <color theme="1"/>
        <rFont val="Calibri"/>
        <family val="2"/>
        <scheme val="minor"/>
      </rPr>
      <t>a</t>
    </r>
  </si>
  <si>
    <t>Portion attributed/hour</t>
  </si>
  <si>
    <t>Employer Cost/hour</t>
  </si>
  <si>
    <t>Managerial</t>
  </si>
  <si>
    <t>Technical/Professional</t>
  </si>
  <si>
    <t>Clerical</t>
  </si>
  <si>
    <t>Legal</t>
  </si>
  <si>
    <t>Total Employer Cost/hour</t>
  </si>
  <si>
    <r>
      <t>Purchased Services</t>
    </r>
    <r>
      <rPr>
        <vertAlign val="superscript"/>
        <sz val="11"/>
        <color rgb="FFFF0000"/>
        <rFont val="Calibri"/>
        <family val="2"/>
        <scheme val="minor"/>
      </rPr>
      <t>b</t>
    </r>
  </si>
  <si>
    <r>
      <rPr>
        <vertAlign val="superscript"/>
        <sz val="11"/>
        <color theme="1"/>
        <rFont val="Calibri"/>
        <family val="2"/>
        <scheme val="minor"/>
      </rPr>
      <t xml:space="preserve">a </t>
    </r>
    <r>
      <rPr>
        <sz val="11"/>
        <color theme="1"/>
        <rFont val="Calibri"/>
        <family val="2"/>
        <scheme val="minor"/>
      </rPr>
      <t>Overhead is calculated to be equal to the cost of labor.</t>
    </r>
  </si>
  <si>
    <r>
      <rPr>
        <vertAlign val="superscript"/>
        <sz val="11"/>
        <color theme="1"/>
        <rFont val="Calibri"/>
        <family val="2"/>
        <scheme val="minor"/>
      </rPr>
      <t>b</t>
    </r>
    <r>
      <rPr>
        <sz val="11"/>
        <color theme="1"/>
        <rFont val="Calibri"/>
        <family val="2"/>
        <scheme val="minor"/>
      </rPr>
      <t xml:space="preserve"> The cost of purchased services (for example, cost of attest auditors) is calculated at twice the Total Employer Cost. This figure makes for an easily understandable estimate, and matches past feedback we have received from industry on the actual cost of such services.</t>
    </r>
  </si>
  <si>
    <t xml:space="preserve">The estimates used the Bureau of Labor Statistics figures from "National Industry-Specific Occupational Employment &amp; Wage Estimate “Petroleum and Coal Products Manufacturing” (March 2017). </t>
  </si>
  <si>
    <t xml:space="preserve">These were the most recent estimates available at the time of development of the proposed rule.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</si>
</sst>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sz val="11"/>
      <color rgb="FFFF0000"/>
      <name val="Calibri"/>
      <family val="2"/>
      <scheme val="minor"/>
    </font>
    <font>
      <b/>
      <sz val="11"/>
      <color theme="1"/>
      <name val="Calibri"/>
      <family val="2"/>
      <scheme val="minor"/>
    </font>
    <font>
      <sz val="11"/>
      <name val="Arial"/>
      <family val="2"/>
    </font>
    <font>
      <i/>
      <sz val="11"/>
      <color theme="1"/>
      <name val="Calibri"/>
      <family val="2"/>
      <scheme val="minor"/>
    </font>
    <font>
      <i/>
      <vertAlign val="superscript"/>
      <sz val="11"/>
      <color theme="1"/>
      <name val="Calibri"/>
      <family val="2"/>
      <scheme val="minor"/>
    </font>
    <font>
      <sz val="12"/>
      <color rgb="FFFF0000"/>
      <name val="Calibri"/>
      <family val="2"/>
      <scheme val="minor"/>
    </font>
    <font>
      <sz val="20"/>
      <name val="Arial"/>
      <family val="2"/>
    </font>
    <font>
      <b/>
      <sz val="14"/>
      <color theme="1"/>
      <name val="Calibri"/>
      <family val="2"/>
      <scheme val="minor"/>
    </font>
    <font>
      <vertAlign val="superscript"/>
      <sz val="11"/>
      <color rgb="FFFF0000"/>
      <name val="Calibri"/>
      <family val="2"/>
      <scheme val="minor"/>
    </font>
    <font>
      <vertAlign val="superscript"/>
      <sz val="11"/>
      <color theme="1"/>
      <name val="Calibri"/>
      <family val="2"/>
      <scheme val="minor"/>
    </font>
    <font>
      <sz val="10"/>
      <name val="Arial"/>
      <family val="2"/>
    </font>
    <font>
      <sz val="12"/>
      <name val="Arial"/>
      <family val="2"/>
    </font>
    <font>
      <b/>
      <sz val="10.5"/>
      <name val="Times New Roman"/>
      <family val="1"/>
    </font>
    <font>
      <sz val="10.5"/>
      <color theme="1"/>
      <name val="Times New Roman"/>
      <family val="1"/>
    </font>
    <font>
      <i/>
      <sz val="10.5"/>
      <name val="Times New Roman"/>
      <family val="1"/>
    </font>
    <font>
      <i/>
      <sz val="10.5"/>
      <color theme="1"/>
      <name val="Times New Roman"/>
      <family val="1"/>
    </font>
    <font>
      <sz val="10.5"/>
      <name val="Times New Roman"/>
      <family val="1"/>
    </font>
    <font>
      <b/>
      <sz val="10.5"/>
      <color theme="1"/>
      <name val="Times New Roman"/>
      <family val="1"/>
    </font>
    <font>
      <sz val="10.5"/>
      <name val="Calibri"/>
      <family val="2"/>
    </font>
    <font>
      <sz val="9.4499999999999993"/>
      <name val="Times New Roman"/>
      <family val="1"/>
    </font>
    <font>
      <sz val="10.5"/>
      <name val="Times New Roman"/>
      <family val="2"/>
    </font>
    <font>
      <sz val="9.4499999999999993"/>
      <name val="Times New Roman"/>
      <family val="2"/>
    </font>
    <font>
      <sz val="10.5"/>
      <color theme="2" tint="-0.249977111117893"/>
      <name val="Times New Roman"/>
      <family val="1"/>
    </font>
    <font>
      <b/>
      <sz val="10.5"/>
      <color theme="2" tint="-0.249977111117893"/>
      <name val="Times New Roman"/>
      <family val="1"/>
    </font>
    <font>
      <sz val="12"/>
      <color theme="1"/>
      <name val="Arial"/>
      <family val="2"/>
    </font>
    <font>
      <sz val="12"/>
      <color rgb="FFFF0000"/>
      <name val="Arial"/>
      <family val="2"/>
    </font>
    <font>
      <sz val="11"/>
      <color theme="1"/>
      <name val="Calibri"/>
      <family val="2"/>
    </font>
  </fonts>
  <fills count="5">
    <fill>
      <patternFill patternType="none"/>
    </fill>
    <fill>
      <patternFill patternType="gray125"/>
    </fill>
    <fill>
      <patternFill patternType="solid">
        <fgColor rgb="FFF8F8F8"/>
        <bgColor indexed="64"/>
      </patternFill>
    </fill>
    <fill>
      <patternFill patternType="solid">
        <fgColor rgb="FFF8FFB9"/>
        <bgColor indexed="64"/>
      </patternFill>
    </fill>
    <fill>
      <patternFill patternType="solid">
        <fgColor theme="0"/>
        <bgColor indexed="64"/>
      </patternFill>
    </fill>
  </fills>
  <borders count="3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s>
  <cellStyleXfs count="2">
    <xf numFmtId="0" fontId="0" fillId="0" borderId="0"/>
    <xf numFmtId="0" fontId="11" fillId="0" borderId="0"/>
  </cellStyleXfs>
  <cellXfs count="88">
    <xf numFmtId="0" fontId="0" fillId="0" borderId="0" xfId="0"/>
    <xf numFmtId="0" fontId="2" fillId="0" borderId="0" xfId="0" applyFont="1"/>
    <xf numFmtId="0" fontId="0" fillId="0" borderId="0" xfId="0" applyFont="1"/>
    <xf numFmtId="0" fontId="6" fillId="0" borderId="0" xfId="0" applyFont="1"/>
    <xf numFmtId="0" fontId="3" fillId="0" borderId="0" xfId="0" applyFont="1"/>
    <xf numFmtId="0" fontId="7" fillId="0" borderId="0" xfId="0" applyFont="1"/>
    <xf numFmtId="0" fontId="4" fillId="0" borderId="23" xfId="0" applyFont="1" applyBorder="1" applyAlignment="1">
      <alignment horizontal="center"/>
    </xf>
    <xf numFmtId="0" fontId="4" fillId="0" borderId="24" xfId="0" applyFont="1" applyBorder="1" applyAlignment="1">
      <alignment horizontal="center" wrapText="1"/>
    </xf>
    <xf numFmtId="0" fontId="4" fillId="0" borderId="25" xfId="0" applyFont="1" applyBorder="1" applyAlignment="1">
      <alignment horizontal="center" wrapText="1"/>
    </xf>
    <xf numFmtId="0" fontId="4" fillId="0" borderId="26" xfId="0" applyFont="1" applyBorder="1" applyAlignment="1">
      <alignment horizontal="center" wrapText="1"/>
    </xf>
    <xf numFmtId="0" fontId="0" fillId="0" borderId="12" xfId="0" applyBorder="1" applyAlignment="1">
      <alignment horizontal="left"/>
    </xf>
    <xf numFmtId="0" fontId="0" fillId="0" borderId="14" xfId="0" applyBorder="1" applyAlignment="1">
      <alignment horizontal="left"/>
    </xf>
    <xf numFmtId="0" fontId="0" fillId="0" borderId="18" xfId="0" applyBorder="1" applyAlignment="1">
      <alignment horizontal="left"/>
    </xf>
    <xf numFmtId="0" fontId="0" fillId="0" borderId="19" xfId="0" applyBorder="1" applyAlignment="1">
      <alignment horizontal="left"/>
    </xf>
    <xf numFmtId="0" fontId="1" fillId="0" borderId="20" xfId="0" applyFont="1" applyBorder="1" applyAlignment="1">
      <alignment horizontal="center"/>
    </xf>
    <xf numFmtId="0" fontId="12" fillId="0" borderId="0" xfId="1" applyFont="1"/>
    <xf numFmtId="0" fontId="16" fillId="2" borderId="5" xfId="0" applyFont="1" applyFill="1" applyBorder="1" applyAlignment="1">
      <alignment horizontal="center"/>
    </xf>
    <xf numFmtId="0" fontId="16" fillId="2" borderId="6" xfId="0" applyFont="1" applyFill="1" applyBorder="1" applyAlignment="1">
      <alignment horizontal="center" wrapText="1"/>
    </xf>
    <xf numFmtId="0" fontId="16" fillId="0" borderId="5" xfId="0" applyFont="1" applyBorder="1" applyAlignment="1">
      <alignment horizontal="center" wrapText="1"/>
    </xf>
    <xf numFmtId="0" fontId="16" fillId="0" borderId="7" xfId="0" applyFont="1" applyBorder="1" applyAlignment="1">
      <alignment horizontal="center" wrapText="1"/>
    </xf>
    <xf numFmtId="0" fontId="16" fillId="0" borderId="8" xfId="0" applyFont="1" applyBorder="1" applyAlignment="1">
      <alignment horizontal="center" wrapText="1"/>
    </xf>
    <xf numFmtId="0" fontId="16" fillId="2" borderId="9" xfId="0" applyFont="1" applyFill="1" applyBorder="1" applyAlignment="1">
      <alignment horizontal="center" wrapText="1"/>
    </xf>
    <xf numFmtId="0" fontId="16" fillId="2" borderId="7" xfId="0" applyFont="1" applyFill="1" applyBorder="1" applyAlignment="1">
      <alignment horizontal="center" wrapText="1"/>
    </xf>
    <xf numFmtId="0" fontId="16" fillId="2" borderId="10" xfId="0" applyFont="1" applyFill="1" applyBorder="1" applyAlignment="1">
      <alignment horizontal="center" wrapText="1"/>
    </xf>
    <xf numFmtId="0" fontId="17" fillId="2" borderId="13" xfId="0" applyFont="1" applyFill="1" applyBorder="1" applyAlignment="1">
      <alignment horizontal="left" wrapText="1"/>
    </xf>
    <xf numFmtId="3" fontId="14" fillId="0" borderId="15" xfId="0" applyNumberFormat="1" applyFont="1" applyBorder="1" applyAlignment="1">
      <alignment horizontal="center" wrapText="1"/>
    </xf>
    <xf numFmtId="3" fontId="17" fillId="2" borderId="33" xfId="0" applyNumberFormat="1" applyFont="1" applyFill="1" applyBorder="1" applyAlignment="1">
      <alignment horizontal="center"/>
    </xf>
    <xf numFmtId="3" fontId="17" fillId="2" borderId="14" xfId="0" applyNumberFormat="1" applyFont="1" applyFill="1" applyBorder="1" applyAlignment="1">
      <alignment horizontal="center"/>
    </xf>
    <xf numFmtId="3" fontId="17" fillId="2" borderId="13" xfId="0" applyNumberFormat="1" applyFont="1" applyFill="1" applyBorder="1" applyAlignment="1">
      <alignment horizontal="center"/>
    </xf>
    <xf numFmtId="0" fontId="14" fillId="3" borderId="17" xfId="0" applyFont="1" applyFill="1" applyBorder="1" applyAlignment="1">
      <alignment horizontal="center" vertical="center" wrapText="1"/>
    </xf>
    <xf numFmtId="0" fontId="13" fillId="2" borderId="13" xfId="0" applyFont="1" applyFill="1" applyBorder="1" applyAlignment="1">
      <alignment horizontal="left" wrapText="1"/>
    </xf>
    <xf numFmtId="0" fontId="23" fillId="0" borderId="9" xfId="0" applyFont="1" applyBorder="1" applyAlignment="1">
      <alignment horizontal="center"/>
    </xf>
    <xf numFmtId="3" fontId="23" fillId="0" borderId="7" xfId="0" applyNumberFormat="1" applyFont="1" applyBorder="1" applyAlignment="1">
      <alignment horizontal="center"/>
    </xf>
    <xf numFmtId="0" fontId="23" fillId="0" borderId="0" xfId="0" applyFont="1"/>
    <xf numFmtId="2" fontId="17" fillId="0" borderId="12" xfId="0" applyNumberFormat="1" applyFont="1" applyBorder="1" applyAlignment="1">
      <alignment horizontal="center"/>
    </xf>
    <xf numFmtId="2" fontId="17" fillId="0" borderId="32" xfId="0" applyNumberFormat="1" applyFont="1" applyBorder="1" applyAlignment="1">
      <alignment horizontal="center"/>
    </xf>
    <xf numFmtId="2" fontId="17" fillId="0" borderId="14" xfId="0" applyNumberFormat="1" applyFont="1" applyBorder="1" applyAlignment="1">
      <alignment horizontal="center"/>
    </xf>
    <xf numFmtId="3" fontId="17" fillId="4" borderId="33" xfId="0" applyNumberFormat="1" applyFont="1" applyFill="1" applyBorder="1" applyAlignment="1">
      <alignment horizontal="center"/>
    </xf>
    <xf numFmtId="0" fontId="25" fillId="0" borderId="0" xfId="0" applyFont="1"/>
    <xf numFmtId="0" fontId="26" fillId="4" borderId="0" xfId="1" applyFont="1" applyFill="1"/>
    <xf numFmtId="0" fontId="12" fillId="4" borderId="0" xfId="1" applyFont="1" applyFill="1"/>
    <xf numFmtId="0" fontId="16" fillId="2" borderId="3" xfId="0" applyFont="1" applyFill="1" applyBorder="1" applyAlignment="1">
      <alignment horizontal="center" wrapText="1"/>
    </xf>
    <xf numFmtId="3" fontId="0" fillId="0" borderId="0" xfId="0" applyNumberFormat="1" applyBorder="1"/>
    <xf numFmtId="3" fontId="0" fillId="0" borderId="35" xfId="0" applyNumberFormat="1" applyBorder="1"/>
    <xf numFmtId="0" fontId="0" fillId="0" borderId="11" xfId="0" applyBorder="1"/>
    <xf numFmtId="0" fontId="0" fillId="0" borderId="34" xfId="0" applyBorder="1"/>
    <xf numFmtId="0" fontId="2" fillId="0" borderId="34" xfId="0" applyFont="1" applyBorder="1"/>
    <xf numFmtId="3" fontId="2" fillId="0" borderId="2" xfId="0" applyNumberFormat="1" applyFont="1" applyBorder="1"/>
    <xf numFmtId="3" fontId="2" fillId="0" borderId="3" xfId="0" applyNumberFormat="1" applyFont="1" applyBorder="1"/>
    <xf numFmtId="0" fontId="27" fillId="0" borderId="0" xfId="0" applyFont="1"/>
    <xf numFmtId="2" fontId="0" fillId="0" borderId="14" xfId="0" applyNumberFormat="1" applyBorder="1" applyAlignment="1">
      <alignment horizontal="left"/>
    </xf>
    <xf numFmtId="2" fontId="0" fillId="0" borderId="19" xfId="0" applyNumberFormat="1" applyBorder="1" applyAlignment="1">
      <alignment horizontal="left"/>
    </xf>
    <xf numFmtId="2" fontId="0" fillId="0" borderId="15" xfId="0" applyNumberFormat="1" applyBorder="1" applyAlignment="1">
      <alignment horizontal="center"/>
    </xf>
    <xf numFmtId="2" fontId="0" fillId="0" borderId="20" xfId="0" applyNumberFormat="1" applyBorder="1" applyAlignment="1">
      <alignment horizontal="center"/>
    </xf>
    <xf numFmtId="3" fontId="17" fillId="4" borderId="16" xfId="0" applyNumberFormat="1" applyFont="1" applyFill="1" applyBorder="1" applyAlignment="1">
      <alignment horizontal="center"/>
    </xf>
    <xf numFmtId="2" fontId="1" fillId="0" borderId="22" xfId="0" applyNumberFormat="1" applyFont="1" applyBorder="1" applyAlignment="1">
      <alignment horizontal="center"/>
    </xf>
    <xf numFmtId="0" fontId="21" fillId="0" borderId="12" xfId="0" applyFont="1" applyFill="1" applyBorder="1" applyAlignment="1">
      <alignment horizontal="left" wrapText="1"/>
    </xf>
    <xf numFmtId="0" fontId="18" fillId="2" borderId="28" xfId="0" applyFont="1" applyFill="1" applyBorder="1" applyAlignment="1">
      <alignment horizontal="center"/>
    </xf>
    <xf numFmtId="0" fontId="14" fillId="2" borderId="28" xfId="0" applyFont="1" applyFill="1" applyBorder="1" applyAlignment="1">
      <alignment horizontal="center"/>
    </xf>
    <xf numFmtId="0" fontId="13" fillId="0" borderId="1" xfId="0" applyFont="1" applyBorder="1" applyAlignment="1">
      <alignment horizontal="center"/>
    </xf>
    <xf numFmtId="0" fontId="17" fillId="0" borderId="2" xfId="0" applyFont="1" applyBorder="1" applyAlignment="1">
      <alignment horizontal="center"/>
    </xf>
    <xf numFmtId="0" fontId="14" fillId="0" borderId="2" xfId="0" applyFont="1" applyBorder="1" applyAlignment="1"/>
    <xf numFmtId="0" fontId="14" fillId="0" borderId="3" xfId="0" applyFont="1" applyBorder="1" applyAlignment="1"/>
    <xf numFmtId="0" fontId="15" fillId="0" borderId="1" xfId="0" applyFont="1" applyBorder="1" applyAlignment="1">
      <alignment horizontal="center"/>
    </xf>
    <xf numFmtId="0" fontId="16" fillId="0" borderId="2" xfId="0" applyFont="1" applyBorder="1" applyAlignment="1"/>
    <xf numFmtId="0" fontId="16" fillId="0" borderId="3" xfId="0" applyFont="1" applyBorder="1" applyAlignment="1"/>
    <xf numFmtId="0" fontId="24" fillId="0" borderId="1" xfId="0" applyFont="1" applyBorder="1" applyAlignment="1">
      <alignment wrapText="1"/>
    </xf>
    <xf numFmtId="0" fontId="23" fillId="0" borderId="3" xfId="0" applyFont="1" applyBorder="1" applyAlignment="1">
      <alignment wrapText="1"/>
    </xf>
    <xf numFmtId="0" fontId="18" fillId="2" borderId="1" xfId="0" applyFont="1" applyFill="1" applyBorder="1" applyAlignment="1">
      <alignment horizontal="center"/>
    </xf>
    <xf numFmtId="0" fontId="18" fillId="2" borderId="2" xfId="0" applyFont="1" applyFill="1" applyBorder="1" applyAlignment="1">
      <alignment horizontal="center"/>
    </xf>
    <xf numFmtId="0" fontId="18" fillId="0" borderId="1" xfId="0" applyFont="1" applyBorder="1" applyAlignment="1">
      <alignment horizontal="center"/>
    </xf>
    <xf numFmtId="0" fontId="14" fillId="0" borderId="2" xfId="0" applyFont="1" applyBorder="1" applyAlignment="1">
      <alignment horizontal="center"/>
    </xf>
    <xf numFmtId="0" fontId="14" fillId="0" borderId="3" xfId="0" applyFont="1" applyBorder="1" applyAlignment="1">
      <alignment horizontal="center"/>
    </xf>
    <xf numFmtId="0" fontId="14" fillId="2" borderId="2" xfId="0" applyFont="1" applyFill="1" applyBorder="1" applyAlignment="1">
      <alignment horizontal="center"/>
    </xf>
    <xf numFmtId="0" fontId="14" fillId="3" borderId="4" xfId="0" applyFont="1" applyFill="1" applyBorder="1" applyAlignment="1">
      <alignment horizontal="center" vertical="center" wrapText="1"/>
    </xf>
    <xf numFmtId="0" fontId="14" fillId="0" borderId="11" xfId="0" applyFont="1" applyBorder="1" applyAlignment="1">
      <alignment horizontal="center" vertical="center"/>
    </xf>
    <xf numFmtId="0" fontId="24" fillId="0" borderId="3" xfId="0" applyFont="1" applyBorder="1" applyAlignment="1">
      <alignment wrapText="1"/>
    </xf>
    <xf numFmtId="0" fontId="8" fillId="0" borderId="1" xfId="0" applyFont="1" applyBorder="1" applyAlignment="1">
      <alignment horizontal="center"/>
    </xf>
    <xf numFmtId="0" fontId="8" fillId="0" borderId="2" xfId="0" applyFont="1" applyBorder="1" applyAlignment="1">
      <alignment horizontal="center"/>
    </xf>
    <xf numFmtId="0" fontId="8" fillId="0" borderId="3" xfId="0" applyFont="1" applyBorder="1" applyAlignment="1">
      <alignment horizontal="center"/>
    </xf>
    <xf numFmtId="0" fontId="1" fillId="0" borderId="27" xfId="0" applyFont="1" applyBorder="1" applyAlignment="1">
      <alignment horizontal="left"/>
    </xf>
    <xf numFmtId="0" fontId="0" fillId="0" borderId="28" xfId="0" applyBorder="1" applyAlignment="1">
      <alignment horizontal="left"/>
    </xf>
    <xf numFmtId="0" fontId="0" fillId="0" borderId="29" xfId="0" applyBorder="1" applyAlignment="1">
      <alignment horizontal="left"/>
    </xf>
    <xf numFmtId="0" fontId="1" fillId="0" borderId="30" xfId="0" applyFont="1" applyBorder="1" applyAlignment="1">
      <alignment horizontal="left"/>
    </xf>
    <xf numFmtId="0" fontId="0" fillId="0" borderId="31" xfId="0" applyBorder="1" applyAlignment="1">
      <alignment horizontal="left"/>
    </xf>
    <xf numFmtId="0" fontId="0" fillId="0" borderId="21" xfId="0" applyBorder="1" applyAlignment="1">
      <alignment horizontal="left"/>
    </xf>
    <xf numFmtId="0" fontId="0" fillId="0" borderId="0" xfId="0" applyFill="1" applyBorder="1" applyAlignment="1">
      <alignment horizontal="left" wrapText="1"/>
    </xf>
    <xf numFmtId="0" fontId="0" fillId="0" borderId="0" xfId="0" applyAlignment="1">
      <alignment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E7"/>
  <sheetViews>
    <sheetView workbookViewId="0">
      <selection activeCell="E7" sqref="E7"/>
    </sheetView>
  </sheetViews>
  <sheetFormatPr defaultRowHeight="15" x14ac:dyDescent="0.25"/>
  <cols>
    <col min="1" max="1" width="21" bestFit="1" customWidth="1"/>
    <col min="2" max="2" width="11.140625" customWidth="1"/>
    <col min="5" max="5" width="9.85546875" bestFit="1" customWidth="1"/>
  </cols>
  <sheetData>
    <row r="1" spans="1:5" ht="15.75" thickBot="1" x14ac:dyDescent="0.3">
      <c r="B1" s="57" t="s">
        <v>0</v>
      </c>
      <c r="C1" s="58"/>
      <c r="D1" s="58"/>
      <c r="E1" s="58"/>
    </row>
    <row r="2" spans="1:5" ht="82.5" thickBot="1" x14ac:dyDescent="0.3">
      <c r="A2" s="45"/>
      <c r="B2" s="21" t="s">
        <v>1</v>
      </c>
      <c r="C2" s="22" t="s">
        <v>2</v>
      </c>
      <c r="D2" s="22" t="s">
        <v>3</v>
      </c>
      <c r="E2" s="41" t="s">
        <v>4</v>
      </c>
    </row>
    <row r="3" spans="1:5" x14ac:dyDescent="0.25">
      <c r="A3" s="44" t="s">
        <v>5</v>
      </c>
      <c r="B3" s="42">
        <f>'I- RIN Generators'!G14</f>
        <v>6453</v>
      </c>
      <c r="C3" s="42">
        <f>'I- RIN Generators'!I14</f>
        <v>753567</v>
      </c>
      <c r="D3" s="42">
        <f>'I- RIN Generators'!J14</f>
        <v>58543.049999999996</v>
      </c>
      <c r="E3" s="43">
        <f>'I- RIN Generators'!K14</f>
        <v>5519896.2000000002</v>
      </c>
    </row>
    <row r="4" spans="1:5" x14ac:dyDescent="0.25">
      <c r="A4" s="44" t="s">
        <v>6</v>
      </c>
      <c r="B4" s="42">
        <f>'II- Obligated Parties'!G15</f>
        <v>6522</v>
      </c>
      <c r="C4" s="42">
        <f>'II- Obligated Parties'!I15</f>
        <v>993093</v>
      </c>
      <c r="D4" s="42">
        <f>'II- Obligated Parties'!J15</f>
        <v>75391.350000000006</v>
      </c>
      <c r="E4" s="43">
        <f>'II- Obligated Parties'!K15</f>
        <v>7103777.3999999994</v>
      </c>
    </row>
    <row r="5" spans="1:5" x14ac:dyDescent="0.25">
      <c r="A5" s="44" t="s">
        <v>7</v>
      </c>
      <c r="B5" s="42">
        <f>'III- RIN Owners'!G14</f>
        <v>7767</v>
      </c>
      <c r="C5" s="42">
        <f>'III- RIN Owners'!I14</f>
        <v>907013</v>
      </c>
      <c r="D5" s="42">
        <f>'III- RIN Owners'!J14</f>
        <v>70463.950000000012</v>
      </c>
      <c r="E5" s="43">
        <f>'III- RIN Owners'!K14</f>
        <v>6643891.7999999998</v>
      </c>
    </row>
    <row r="6" spans="1:5" ht="15.75" thickBot="1" x14ac:dyDescent="0.3">
      <c r="A6" s="44" t="s">
        <v>8</v>
      </c>
      <c r="B6" s="42">
        <f>'IV- Exporters'!G14</f>
        <v>1377</v>
      </c>
      <c r="C6" s="42">
        <f>'IV- Exporters'!I14</f>
        <v>160803</v>
      </c>
      <c r="D6" s="42">
        <f>'IV- Exporters'!J14</f>
        <v>12492.449999999999</v>
      </c>
      <c r="E6" s="43">
        <f>'IV- Exporters'!K14</f>
        <v>1177885.7999999998</v>
      </c>
    </row>
    <row r="7" spans="1:5" ht="15.75" thickBot="1" x14ac:dyDescent="0.3">
      <c r="A7" s="46" t="s">
        <v>9</v>
      </c>
      <c r="B7" s="47">
        <f>SUM(B3:B6)</f>
        <v>22119</v>
      </c>
      <c r="C7" s="47">
        <f>SUM(C3:C6)</f>
        <v>2814476</v>
      </c>
      <c r="D7" s="47">
        <f>SUM(D3:D6)</f>
        <v>216890.80000000002</v>
      </c>
      <c r="E7" s="48">
        <f>SUM(E3:E6)</f>
        <v>20445451.199999999</v>
      </c>
    </row>
  </sheetData>
  <mergeCells count="1">
    <mergeCell ref="B1:E1"/>
  </mergeCells>
  <pageMargins left="0.7" right="0.7" top="0.75" bottom="0.75" header="0.3" footer="0.3"/>
  <pageSetup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L57"/>
  <sheetViews>
    <sheetView zoomScale="80" zoomScaleNormal="80" workbookViewId="0">
      <selection activeCell="B7" sqref="B7"/>
    </sheetView>
  </sheetViews>
  <sheetFormatPr defaultRowHeight="15" x14ac:dyDescent="0.25"/>
  <cols>
    <col min="1" max="1" width="19.42578125" customWidth="1"/>
    <col min="2" max="2" width="35.28515625" customWidth="1"/>
    <col min="3" max="3" width="10.7109375" customWidth="1"/>
    <col min="4" max="4" width="10.140625" customWidth="1"/>
    <col min="5" max="5" width="10.7109375" customWidth="1"/>
    <col min="6" max="6" width="9.85546875" customWidth="1"/>
    <col min="7" max="7" width="13.140625" customWidth="1"/>
    <col min="8" max="10" width="11.42578125" customWidth="1"/>
    <col min="11" max="11" width="11.42578125" bestFit="1" customWidth="1"/>
    <col min="12" max="12" width="26.140625" customWidth="1"/>
  </cols>
  <sheetData>
    <row r="1" spans="1:12" ht="15.75" thickBot="1" x14ac:dyDescent="0.3">
      <c r="A1" s="59" t="s">
        <v>10</v>
      </c>
      <c r="B1" s="60"/>
      <c r="C1" s="60"/>
      <c r="D1" s="60"/>
      <c r="E1" s="60"/>
      <c r="F1" s="60"/>
      <c r="G1" s="60"/>
      <c r="H1" s="60"/>
      <c r="I1" s="61"/>
      <c r="J1" s="61"/>
      <c r="K1" s="61"/>
      <c r="L1" s="62"/>
    </row>
    <row r="2" spans="1:12" ht="15.75" thickBot="1" x14ac:dyDescent="0.3">
      <c r="A2" s="63" t="s">
        <v>11</v>
      </c>
      <c r="B2" s="64"/>
      <c r="C2" s="64"/>
      <c r="D2" s="64"/>
      <c r="E2" s="64"/>
      <c r="F2" s="64"/>
      <c r="G2" s="64"/>
      <c r="H2" s="64"/>
      <c r="I2" s="64"/>
      <c r="J2" s="64"/>
      <c r="K2" s="64"/>
      <c r="L2" s="65"/>
    </row>
    <row r="3" spans="1:12" s="1" customFormat="1" ht="15.75" thickBot="1" x14ac:dyDescent="0.3">
      <c r="A3" s="68" t="s">
        <v>12</v>
      </c>
      <c r="B3" s="69"/>
      <c r="C3" s="70" t="s">
        <v>13</v>
      </c>
      <c r="D3" s="71"/>
      <c r="E3" s="71"/>
      <c r="F3" s="72"/>
      <c r="G3" s="69" t="s">
        <v>0</v>
      </c>
      <c r="H3" s="73"/>
      <c r="I3" s="73"/>
      <c r="J3" s="73"/>
      <c r="K3" s="73"/>
      <c r="L3" s="74" t="s">
        <v>14</v>
      </c>
    </row>
    <row r="4" spans="1:12" ht="55.5" thickBot="1" x14ac:dyDescent="0.3">
      <c r="A4" s="16" t="s">
        <v>15</v>
      </c>
      <c r="B4" s="17" t="s">
        <v>16</v>
      </c>
      <c r="C4" s="18" t="s">
        <v>17</v>
      </c>
      <c r="D4" s="19" t="s">
        <v>18</v>
      </c>
      <c r="E4" s="19" t="s">
        <v>19</v>
      </c>
      <c r="F4" s="20" t="s">
        <v>20</v>
      </c>
      <c r="G4" s="21" t="s">
        <v>1</v>
      </c>
      <c r="H4" s="21" t="s">
        <v>21</v>
      </c>
      <c r="I4" s="22" t="s">
        <v>2</v>
      </c>
      <c r="J4" s="22" t="s">
        <v>3</v>
      </c>
      <c r="K4" s="23" t="s">
        <v>4</v>
      </c>
      <c r="L4" s="75"/>
    </row>
    <row r="5" spans="1:12" ht="41.25" x14ac:dyDescent="0.25">
      <c r="A5" s="56" t="s">
        <v>22</v>
      </c>
      <c r="B5" s="24" t="s">
        <v>23</v>
      </c>
      <c r="C5" s="34">
        <v>0.05</v>
      </c>
      <c r="D5" s="35">
        <v>0</v>
      </c>
      <c r="E5" s="35">
        <v>0</v>
      </c>
      <c r="F5" s="25">
        <f>(C5*'Labor Costs'!$F$9)+(D5*('Labor Costs'!$D$7))+(E5*'Labor Costs'!$F$10)</f>
        <v>4.7</v>
      </c>
      <c r="G5" s="26">
        <v>717</v>
      </c>
      <c r="H5" s="27">
        <v>4</v>
      </c>
      <c r="I5" s="27">
        <f t="shared" ref="I5:I13" si="0">G5*H5</f>
        <v>2868</v>
      </c>
      <c r="J5" s="28">
        <f t="shared" ref="J5:J6" si="1">(C5+D5+E5)*I5</f>
        <v>143.4</v>
      </c>
      <c r="K5" s="28">
        <f t="shared" ref="K5:K12" si="2">F5*I5</f>
        <v>13479.6</v>
      </c>
      <c r="L5" s="29" t="s">
        <v>24</v>
      </c>
    </row>
    <row r="6" spans="1:12" ht="27.75" x14ac:dyDescent="0.25">
      <c r="A6" s="56" t="s">
        <v>22</v>
      </c>
      <c r="B6" s="24" t="s">
        <v>25</v>
      </c>
      <c r="C6" s="34">
        <v>2</v>
      </c>
      <c r="D6" s="35">
        <v>0</v>
      </c>
      <c r="E6" s="35">
        <v>0</v>
      </c>
      <c r="F6" s="25">
        <f>(C6*'Labor Costs'!$F$9)+(D6*('Labor Costs'!$D$7))+(E6*'Labor Costs'!$F$10)</f>
        <v>188</v>
      </c>
      <c r="G6" s="37">
        <v>717</v>
      </c>
      <c r="H6" s="27">
        <v>4</v>
      </c>
      <c r="I6" s="27">
        <f t="shared" si="0"/>
        <v>2868</v>
      </c>
      <c r="J6" s="28">
        <f t="shared" si="1"/>
        <v>5736</v>
      </c>
      <c r="K6" s="28">
        <f t="shared" si="2"/>
        <v>539184</v>
      </c>
      <c r="L6" s="29" t="s">
        <v>24</v>
      </c>
    </row>
    <row r="7" spans="1:12" ht="41.25" x14ac:dyDescent="0.25">
      <c r="A7" s="56" t="s">
        <v>22</v>
      </c>
      <c r="B7" s="24" t="s">
        <v>26</v>
      </c>
      <c r="C7" s="34">
        <v>1</v>
      </c>
      <c r="D7" s="35">
        <v>0</v>
      </c>
      <c r="E7" s="35">
        <v>0</v>
      </c>
      <c r="F7" s="25">
        <f>(C7*'Labor Costs'!$F$9)+(D7*('Labor Costs'!$D$7))+(E7*'Labor Costs'!$F$10)</f>
        <v>94</v>
      </c>
      <c r="G7" s="26">
        <v>717</v>
      </c>
      <c r="H7" s="27">
        <v>1</v>
      </c>
      <c r="I7" s="27">
        <f t="shared" ref="I7" si="3">G7*H7</f>
        <v>717</v>
      </c>
      <c r="J7" s="28">
        <f t="shared" ref="J7" si="4">(C7+D7+E7)*I7</f>
        <v>717</v>
      </c>
      <c r="K7" s="28">
        <f t="shared" ref="K7" si="5">F7*I7</f>
        <v>67398</v>
      </c>
      <c r="L7" s="29" t="s">
        <v>24</v>
      </c>
    </row>
    <row r="8" spans="1:12" ht="27.75" x14ac:dyDescent="0.25">
      <c r="A8" s="56" t="s">
        <v>27</v>
      </c>
      <c r="B8" s="24" t="s">
        <v>28</v>
      </c>
      <c r="C8" s="34">
        <v>0.01</v>
      </c>
      <c r="D8" s="35">
        <v>0</v>
      </c>
      <c r="E8" s="35">
        <v>0</v>
      </c>
      <c r="F8" s="25">
        <f>(C8*'Labor Costs'!$F$9)+(D8*('Labor Costs'!$D$7))+(E8*'Labor Costs'!$F$10)</f>
        <v>0.94000000000000006</v>
      </c>
      <c r="G8" s="26">
        <v>717</v>
      </c>
      <c r="H8" s="27">
        <v>260</v>
      </c>
      <c r="I8" s="27">
        <f t="shared" si="0"/>
        <v>186420</v>
      </c>
      <c r="J8" s="28">
        <f t="shared" ref="J8:J13" si="6">(C8+D8+E8)*I8</f>
        <v>1864.2</v>
      </c>
      <c r="K8" s="28">
        <f t="shared" si="2"/>
        <v>175234.80000000002</v>
      </c>
      <c r="L8" s="29" t="s">
        <v>29</v>
      </c>
    </row>
    <row r="9" spans="1:12" ht="54" x14ac:dyDescent="0.25">
      <c r="A9" s="56" t="s">
        <v>30</v>
      </c>
      <c r="B9" s="30" t="s">
        <v>31</v>
      </c>
      <c r="C9" s="34">
        <v>1</v>
      </c>
      <c r="D9" s="36">
        <v>0</v>
      </c>
      <c r="E9" s="36">
        <v>0.25</v>
      </c>
      <c r="F9" s="25">
        <f>(C9*'Labor Costs'!$F$9)+(D9*('Labor Costs'!$D$7))+(E9*'Labor Costs'!$F$10)</f>
        <v>141</v>
      </c>
      <c r="G9" s="26">
        <v>717</v>
      </c>
      <c r="H9" s="27">
        <v>1</v>
      </c>
      <c r="I9" s="27">
        <f t="shared" si="0"/>
        <v>717</v>
      </c>
      <c r="J9" s="28">
        <f t="shared" si="6"/>
        <v>896.25</v>
      </c>
      <c r="K9" s="28">
        <f t="shared" si="2"/>
        <v>101097</v>
      </c>
      <c r="L9" s="29" t="s">
        <v>32</v>
      </c>
    </row>
    <row r="10" spans="1:12" ht="41.25" x14ac:dyDescent="0.25">
      <c r="A10" s="56" t="s">
        <v>33</v>
      </c>
      <c r="B10" s="30" t="s">
        <v>34</v>
      </c>
      <c r="C10" s="34">
        <v>40</v>
      </c>
      <c r="D10" s="36">
        <v>0</v>
      </c>
      <c r="E10" s="36">
        <v>0</v>
      </c>
      <c r="F10" s="25">
        <f>(C10*'Labor Costs'!$F$9)+(D10*('Labor Costs'!$D$7))+(E10*'Labor Costs'!$F$10)</f>
        <v>3760</v>
      </c>
      <c r="G10" s="26">
        <v>717</v>
      </c>
      <c r="H10" s="27">
        <v>1</v>
      </c>
      <c r="I10" s="27">
        <f>G10*H10</f>
        <v>717</v>
      </c>
      <c r="J10" s="28">
        <f t="shared" si="6"/>
        <v>28680</v>
      </c>
      <c r="K10" s="28">
        <f t="shared" si="2"/>
        <v>2695920</v>
      </c>
      <c r="L10" s="29" t="s">
        <v>35</v>
      </c>
    </row>
    <row r="11" spans="1:12" ht="27.75" x14ac:dyDescent="0.25">
      <c r="A11" s="56" t="s">
        <v>33</v>
      </c>
      <c r="B11" s="24" t="s">
        <v>36</v>
      </c>
      <c r="C11" s="34">
        <v>0.05</v>
      </c>
      <c r="D11" s="36">
        <v>0</v>
      </c>
      <c r="E11" s="36">
        <v>0</v>
      </c>
      <c r="F11" s="25">
        <f>(C11*'Labor Costs'!$F$9)+(D11*('Labor Costs'!$D$7))+(E11*'Labor Costs'!$F$10)</f>
        <v>4.7</v>
      </c>
      <c r="G11" s="26">
        <v>717</v>
      </c>
      <c r="H11" s="27">
        <v>260</v>
      </c>
      <c r="I11" s="27">
        <f t="shared" si="0"/>
        <v>186420</v>
      </c>
      <c r="J11" s="28">
        <f t="shared" si="6"/>
        <v>9321</v>
      </c>
      <c r="K11" s="28">
        <f t="shared" si="2"/>
        <v>876174</v>
      </c>
      <c r="L11" s="29" t="s">
        <v>35</v>
      </c>
    </row>
    <row r="12" spans="1:12" ht="41.25" x14ac:dyDescent="0.25">
      <c r="A12" s="56" t="s">
        <v>33</v>
      </c>
      <c r="B12" s="24" t="s">
        <v>37</v>
      </c>
      <c r="C12" s="34">
        <v>0.01</v>
      </c>
      <c r="D12" s="36">
        <v>0</v>
      </c>
      <c r="E12" s="36">
        <v>0</v>
      </c>
      <c r="F12" s="25">
        <f>(C12*'Labor Costs'!$F$9)+(D12*('Labor Costs'!$D$7))+(E12*'Labor Costs'!$F$10)</f>
        <v>0.94000000000000006</v>
      </c>
      <c r="G12" s="26">
        <v>717</v>
      </c>
      <c r="H12" s="27">
        <v>260</v>
      </c>
      <c r="I12" s="27">
        <f t="shared" ref="I12" si="7">G12*H12</f>
        <v>186420</v>
      </c>
      <c r="J12" s="28">
        <f t="shared" si="6"/>
        <v>1864.2</v>
      </c>
      <c r="K12" s="28">
        <f t="shared" si="2"/>
        <v>175234.80000000002</v>
      </c>
      <c r="L12" s="29" t="s">
        <v>35</v>
      </c>
    </row>
    <row r="13" spans="1:12" ht="69" thickBot="1" x14ac:dyDescent="0.3">
      <c r="A13" s="56" t="s">
        <v>33</v>
      </c>
      <c r="B13" s="24" t="s">
        <v>38</v>
      </c>
      <c r="C13" s="34">
        <v>0.05</v>
      </c>
      <c r="D13" s="36">
        <v>0</v>
      </c>
      <c r="E13" s="36">
        <v>0</v>
      </c>
      <c r="F13" s="25">
        <f>(C13*'Labor Costs'!$F$9)+(D13*('Labor Costs'!$D$7))+(E13*'Labor Costs'!$F$10)</f>
        <v>4.7</v>
      </c>
      <c r="G13" s="26">
        <v>717</v>
      </c>
      <c r="H13" s="27">
        <v>260</v>
      </c>
      <c r="I13" s="27">
        <f t="shared" si="0"/>
        <v>186420</v>
      </c>
      <c r="J13" s="28">
        <f t="shared" si="6"/>
        <v>9321</v>
      </c>
      <c r="K13" s="28">
        <f t="shared" ref="K13" si="8">F13*I13</f>
        <v>876174</v>
      </c>
      <c r="L13" s="29" t="s">
        <v>35</v>
      </c>
    </row>
    <row r="14" spans="1:12" ht="15.75" thickBot="1" x14ac:dyDescent="0.3">
      <c r="A14" s="66" t="s">
        <v>39</v>
      </c>
      <c r="B14" s="67"/>
      <c r="C14" s="31"/>
      <c r="D14" s="32"/>
      <c r="E14" s="32"/>
      <c r="F14" s="32"/>
      <c r="G14" s="32">
        <f>SUM(G5:G13)</f>
        <v>6453</v>
      </c>
      <c r="H14" s="32"/>
      <c r="I14" s="32">
        <f>SUM(I5:I13)</f>
        <v>753567</v>
      </c>
      <c r="J14" s="32">
        <f>SUM(J5:J13)</f>
        <v>58543.049999999996</v>
      </c>
      <c r="K14" s="32">
        <f>SUM(K5:K13)</f>
        <v>5519896.2000000002</v>
      </c>
      <c r="L14" s="33"/>
    </row>
    <row r="15" spans="1:12" ht="15.75" x14ac:dyDescent="0.25">
      <c r="A15" s="15"/>
    </row>
    <row r="16" spans="1:12" ht="15.75" x14ac:dyDescent="0.25">
      <c r="A16" s="40"/>
    </row>
    <row r="17" spans="1:1" ht="15.75" x14ac:dyDescent="0.25">
      <c r="A17" s="40"/>
    </row>
    <row r="18" spans="1:1" ht="15.75" x14ac:dyDescent="0.25">
      <c r="A18" s="15"/>
    </row>
    <row r="19" spans="1:1" ht="15.75" x14ac:dyDescent="0.25">
      <c r="A19" s="15" t="s">
        <v>40</v>
      </c>
    </row>
    <row r="21" spans="1:1" ht="15.75" x14ac:dyDescent="0.25">
      <c r="A21" s="38" t="s">
        <v>41</v>
      </c>
    </row>
    <row r="23" spans="1:1" ht="15.75" x14ac:dyDescent="0.25">
      <c r="A23" s="38"/>
    </row>
    <row r="48" s="2" customFormat="1" ht="18" customHeight="1" x14ac:dyDescent="0.25"/>
    <row r="49" spans="1:10" s="3" customFormat="1" ht="15.75" x14ac:dyDescent="0.25"/>
    <row r="55" spans="1:10" s="2" customFormat="1" x14ac:dyDescent="0.25"/>
    <row r="56" spans="1:10" ht="25.5" x14ac:dyDescent="0.35">
      <c r="A56" s="4"/>
      <c r="B56" s="5"/>
      <c r="C56" s="5"/>
      <c r="D56" s="5"/>
      <c r="E56" s="5"/>
      <c r="F56" s="5"/>
      <c r="G56" s="5"/>
      <c r="H56" s="5"/>
      <c r="I56" s="5"/>
      <c r="J56" s="5"/>
    </row>
    <row r="57" spans="1:10" ht="25.5" x14ac:dyDescent="0.35">
      <c r="A57" s="5"/>
      <c r="B57" s="5"/>
      <c r="C57" s="5"/>
      <c r="D57" s="5"/>
      <c r="E57" s="5"/>
      <c r="F57" s="5"/>
      <c r="G57" s="5"/>
      <c r="H57" s="5"/>
      <c r="I57" s="5"/>
      <c r="J57" s="5"/>
    </row>
  </sheetData>
  <mergeCells count="7">
    <mergeCell ref="A1:L1"/>
    <mergeCell ref="A2:L2"/>
    <mergeCell ref="A14:B14"/>
    <mergeCell ref="A3:B3"/>
    <mergeCell ref="C3:F3"/>
    <mergeCell ref="G3:K3"/>
    <mergeCell ref="L3:L4"/>
  </mergeCells>
  <pageMargins left="0.7" right="0.7" top="0.75" bottom="0.75" header="0.3" footer="0.3"/>
  <pageSetup scale="61" fitToHeight="0" orientation="landscape"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L59"/>
  <sheetViews>
    <sheetView tabSelected="1" topLeftCell="A4" zoomScale="70" zoomScaleNormal="70" workbookViewId="0">
      <selection activeCell="F24" sqref="F24"/>
    </sheetView>
  </sheetViews>
  <sheetFormatPr defaultRowHeight="15" x14ac:dyDescent="0.25"/>
  <cols>
    <col min="1" max="1" width="19.42578125" customWidth="1"/>
    <col min="2" max="2" width="34.42578125" customWidth="1"/>
    <col min="3" max="3" width="10.7109375" customWidth="1"/>
    <col min="4" max="4" width="10.140625" customWidth="1"/>
    <col min="5" max="5" width="10.7109375" customWidth="1"/>
    <col min="6" max="6" width="9.85546875" customWidth="1"/>
    <col min="7" max="7" width="13.140625" customWidth="1"/>
    <col min="8" max="10" width="11.42578125" customWidth="1"/>
    <col min="11" max="11" width="19.5703125" customWidth="1"/>
    <col min="12" max="12" width="27.140625" customWidth="1"/>
  </cols>
  <sheetData>
    <row r="1" spans="1:12" ht="15.75" thickBot="1" x14ac:dyDescent="0.3">
      <c r="A1" s="59" t="s">
        <v>10</v>
      </c>
      <c r="B1" s="60"/>
      <c r="C1" s="60"/>
      <c r="D1" s="60"/>
      <c r="E1" s="60"/>
      <c r="F1" s="60"/>
      <c r="G1" s="60"/>
      <c r="H1" s="60"/>
      <c r="I1" s="61"/>
      <c r="J1" s="61"/>
      <c r="K1" s="61"/>
      <c r="L1" s="62"/>
    </row>
    <row r="2" spans="1:12" ht="15.75" thickBot="1" x14ac:dyDescent="0.3">
      <c r="A2" s="63" t="s">
        <v>42</v>
      </c>
      <c r="B2" s="64"/>
      <c r="C2" s="64"/>
      <c r="D2" s="64"/>
      <c r="E2" s="64"/>
      <c r="F2" s="64"/>
      <c r="G2" s="64"/>
      <c r="H2" s="64"/>
      <c r="I2" s="64"/>
      <c r="J2" s="64"/>
      <c r="K2" s="64"/>
      <c r="L2" s="65"/>
    </row>
    <row r="3" spans="1:12" s="1" customFormat="1" ht="15.75" thickBot="1" x14ac:dyDescent="0.3">
      <c r="A3" s="68" t="s">
        <v>12</v>
      </c>
      <c r="B3" s="69"/>
      <c r="C3" s="70" t="s">
        <v>13</v>
      </c>
      <c r="D3" s="71"/>
      <c r="E3" s="71"/>
      <c r="F3" s="72"/>
      <c r="G3" s="69" t="s">
        <v>0</v>
      </c>
      <c r="H3" s="73"/>
      <c r="I3" s="73"/>
      <c r="J3" s="73"/>
      <c r="K3" s="73"/>
      <c r="L3" s="74" t="s">
        <v>14</v>
      </c>
    </row>
    <row r="4" spans="1:12" ht="55.5" thickBot="1" x14ac:dyDescent="0.3">
      <c r="A4" s="16" t="s">
        <v>15</v>
      </c>
      <c r="B4" s="17" t="s">
        <v>16</v>
      </c>
      <c r="C4" s="18" t="s">
        <v>17</v>
      </c>
      <c r="D4" s="19" t="s">
        <v>18</v>
      </c>
      <c r="E4" s="19" t="s">
        <v>19</v>
      </c>
      <c r="F4" s="20" t="s">
        <v>20</v>
      </c>
      <c r="G4" s="21" t="s">
        <v>1</v>
      </c>
      <c r="H4" s="21" t="s">
        <v>21</v>
      </c>
      <c r="I4" s="22" t="s">
        <v>2</v>
      </c>
      <c r="J4" s="22" t="s">
        <v>3</v>
      </c>
      <c r="K4" s="23" t="s">
        <v>4</v>
      </c>
      <c r="L4" s="75"/>
    </row>
    <row r="5" spans="1:12" ht="41.25" x14ac:dyDescent="0.25">
      <c r="A5" s="56" t="s">
        <v>22</v>
      </c>
      <c r="B5" s="24" t="s">
        <v>23</v>
      </c>
      <c r="C5" s="34">
        <v>0.05</v>
      </c>
      <c r="D5" s="35">
        <v>0</v>
      </c>
      <c r="E5" s="35">
        <v>0</v>
      </c>
      <c r="F5" s="25">
        <f>(C5*'Labor Costs'!$F$9)+(D5*('Labor Costs'!$D$7))+(E5*'Labor Costs'!$F$10)</f>
        <v>4.7</v>
      </c>
      <c r="G5" s="37">
        <v>723</v>
      </c>
      <c r="H5" s="27">
        <v>4</v>
      </c>
      <c r="I5" s="27">
        <f t="shared" ref="I5" si="0">G5*H5</f>
        <v>2892</v>
      </c>
      <c r="J5" s="28">
        <f t="shared" ref="J5" si="1">(C5+D5+E5)*I5</f>
        <v>144.6</v>
      </c>
      <c r="K5" s="28">
        <f t="shared" ref="K5:K12" si="2">F5*I5</f>
        <v>13592.4</v>
      </c>
      <c r="L5" s="29" t="s">
        <v>24</v>
      </c>
    </row>
    <row r="6" spans="1:12" ht="27.75" x14ac:dyDescent="0.25">
      <c r="A6" s="56" t="s">
        <v>22</v>
      </c>
      <c r="B6" s="24" t="s">
        <v>25</v>
      </c>
      <c r="C6" s="34">
        <v>4</v>
      </c>
      <c r="D6" s="35">
        <v>0</v>
      </c>
      <c r="E6" s="35">
        <v>0</v>
      </c>
      <c r="F6" s="25">
        <f>(C6*'Labor Costs'!$F$9)+(D6*('Labor Costs'!$D$7))+(E6*'Labor Costs'!$F$10)</f>
        <v>376</v>
      </c>
      <c r="G6" s="37">
        <v>723</v>
      </c>
      <c r="H6" s="27">
        <v>4</v>
      </c>
      <c r="I6" s="27">
        <f t="shared" ref="I6" si="3">G6*H6</f>
        <v>2892</v>
      </c>
      <c r="J6" s="28">
        <f t="shared" ref="J6" si="4">(C6+D6+E6)*I6</f>
        <v>11568</v>
      </c>
      <c r="K6" s="28">
        <f t="shared" si="2"/>
        <v>1087392</v>
      </c>
      <c r="L6" s="29" t="s">
        <v>24</v>
      </c>
    </row>
    <row r="7" spans="1:12" ht="41.25" x14ac:dyDescent="0.25">
      <c r="A7" s="56" t="s">
        <v>22</v>
      </c>
      <c r="B7" s="24" t="s">
        <v>26</v>
      </c>
      <c r="C7" s="34">
        <v>1</v>
      </c>
      <c r="D7" s="35">
        <v>0</v>
      </c>
      <c r="E7" s="35">
        <v>0</v>
      </c>
      <c r="F7" s="25">
        <f>(C7*'Labor Costs'!$F$9)+(D7*('Labor Costs'!$D$7))+(E7*'Labor Costs'!$F$10)</f>
        <v>94</v>
      </c>
      <c r="G7" s="37">
        <v>723</v>
      </c>
      <c r="H7" s="27">
        <v>1</v>
      </c>
      <c r="I7" s="27">
        <f t="shared" ref="I7" si="5">G7*H7</f>
        <v>723</v>
      </c>
      <c r="J7" s="28">
        <f t="shared" ref="J7" si="6">(C7+D7+E7)*I7</f>
        <v>723</v>
      </c>
      <c r="K7" s="28">
        <f t="shared" si="2"/>
        <v>67962</v>
      </c>
      <c r="L7" s="29" t="s">
        <v>24</v>
      </c>
    </row>
    <row r="8" spans="1:12" ht="27.75" x14ac:dyDescent="0.25">
      <c r="A8" s="56" t="s">
        <v>27</v>
      </c>
      <c r="B8" s="24" t="s">
        <v>28</v>
      </c>
      <c r="C8" s="34">
        <v>0.01</v>
      </c>
      <c r="D8" s="35">
        <v>0</v>
      </c>
      <c r="E8" s="35">
        <v>0</v>
      </c>
      <c r="F8" s="25">
        <f>(C8*'Labor Costs'!$F$9)+(D8*('Labor Costs'!$D$7))+(E8*'Labor Costs'!$F$10)</f>
        <v>0.94000000000000006</v>
      </c>
      <c r="G8" s="37">
        <v>723</v>
      </c>
      <c r="H8" s="27">
        <v>260</v>
      </c>
      <c r="I8" s="27">
        <f t="shared" ref="I8:I14" si="7">G8*H8</f>
        <v>187980</v>
      </c>
      <c r="J8" s="28">
        <f t="shared" ref="J8:J14" si="8">(C8+D8+E8)*I8</f>
        <v>1879.8</v>
      </c>
      <c r="K8" s="28">
        <f t="shared" si="2"/>
        <v>176701.2</v>
      </c>
      <c r="L8" s="29" t="s">
        <v>29</v>
      </c>
    </row>
    <row r="9" spans="1:12" ht="54" x14ac:dyDescent="0.25">
      <c r="A9" s="56" t="s">
        <v>30</v>
      </c>
      <c r="B9" s="30" t="s">
        <v>43</v>
      </c>
      <c r="C9" s="34">
        <v>4</v>
      </c>
      <c r="D9" s="36">
        <v>0</v>
      </c>
      <c r="E9" s="36">
        <v>0.25</v>
      </c>
      <c r="F9" s="25">
        <f>(C9*'Labor Costs'!$F$9)+(D9*('Labor Costs'!$D$7))+(E9*'Labor Costs'!$F$10)</f>
        <v>423</v>
      </c>
      <c r="G9" s="37">
        <v>723</v>
      </c>
      <c r="H9" s="27">
        <v>1</v>
      </c>
      <c r="I9" s="27">
        <f t="shared" si="7"/>
        <v>723</v>
      </c>
      <c r="J9" s="28">
        <f t="shared" si="8"/>
        <v>3072.75</v>
      </c>
      <c r="K9" s="28">
        <f t="shared" si="2"/>
        <v>305829</v>
      </c>
      <c r="L9" s="29" t="s">
        <v>32</v>
      </c>
    </row>
    <row r="10" spans="1:12" ht="41.25" x14ac:dyDescent="0.25">
      <c r="A10" s="56" t="s">
        <v>44</v>
      </c>
      <c r="B10" s="30" t="s">
        <v>45</v>
      </c>
      <c r="C10" s="34">
        <v>40</v>
      </c>
      <c r="D10" s="36">
        <v>0</v>
      </c>
      <c r="E10" s="36">
        <v>0</v>
      </c>
      <c r="F10" s="25">
        <f>(C10*'Labor Costs'!$F$9)+(D10*('Labor Costs'!$D$7))+(E10*'Labor Costs'!$F$10)</f>
        <v>3760</v>
      </c>
      <c r="G10" s="37">
        <v>723</v>
      </c>
      <c r="H10" s="27">
        <v>1</v>
      </c>
      <c r="I10" s="27">
        <f>G10*H10</f>
        <v>723</v>
      </c>
      <c r="J10" s="28">
        <f t="shared" si="8"/>
        <v>28920</v>
      </c>
      <c r="K10" s="28">
        <f t="shared" si="2"/>
        <v>2718480</v>
      </c>
      <c r="L10" s="29" t="s">
        <v>35</v>
      </c>
    </row>
    <row r="11" spans="1:12" ht="27.75" x14ac:dyDescent="0.25">
      <c r="A11" s="56" t="s">
        <v>33</v>
      </c>
      <c r="B11" s="24" t="s">
        <v>36</v>
      </c>
      <c r="C11" s="34">
        <v>0.05</v>
      </c>
      <c r="D11" s="36">
        <v>0</v>
      </c>
      <c r="E11" s="36">
        <v>0</v>
      </c>
      <c r="F11" s="25">
        <f>(C11*'Labor Costs'!$F$9)+(D11*('Labor Costs'!$D$7))+(E11*'Labor Costs'!$F$10)</f>
        <v>4.7</v>
      </c>
      <c r="G11" s="37">
        <v>723</v>
      </c>
      <c r="H11" s="27">
        <v>365</v>
      </c>
      <c r="I11" s="27">
        <f t="shared" si="7"/>
        <v>263895</v>
      </c>
      <c r="J11" s="28">
        <f t="shared" si="8"/>
        <v>13194.75</v>
      </c>
      <c r="K11" s="28">
        <f t="shared" si="2"/>
        <v>1240306.5</v>
      </c>
      <c r="L11" s="29" t="s">
        <v>35</v>
      </c>
    </row>
    <row r="12" spans="1:12" ht="41.25" x14ac:dyDescent="0.25">
      <c r="A12" s="56" t="s">
        <v>33</v>
      </c>
      <c r="B12" s="24" t="s">
        <v>37</v>
      </c>
      <c r="C12" s="34">
        <v>0.01</v>
      </c>
      <c r="D12" s="36">
        <v>0</v>
      </c>
      <c r="E12" s="36">
        <v>0</v>
      </c>
      <c r="F12" s="25">
        <f>(C12*'Labor Costs'!$F$9)+(D12*('Labor Costs'!$D$7))+(E12*'Labor Costs'!$F$10)</f>
        <v>0.94000000000000006</v>
      </c>
      <c r="G12" s="37">
        <v>723</v>
      </c>
      <c r="H12" s="27">
        <v>365</v>
      </c>
      <c r="I12" s="27">
        <f t="shared" si="7"/>
        <v>263895</v>
      </c>
      <c r="J12" s="28">
        <f t="shared" si="8"/>
        <v>2638.9500000000003</v>
      </c>
      <c r="K12" s="28">
        <f t="shared" si="2"/>
        <v>248061.30000000002</v>
      </c>
      <c r="L12" s="29" t="s">
        <v>35</v>
      </c>
    </row>
    <row r="13" spans="1:12" ht="41.25" x14ac:dyDescent="0.25">
      <c r="A13" s="56" t="s">
        <v>33</v>
      </c>
      <c r="B13" s="24" t="s">
        <v>46</v>
      </c>
      <c r="C13" s="34">
        <v>0.01</v>
      </c>
      <c r="D13" s="36">
        <v>0</v>
      </c>
      <c r="E13" s="36">
        <v>0</v>
      </c>
      <c r="F13" s="25">
        <f>(C13*'Labor Costs'!$F$9)+(D13*('Labor Costs'!$D$7))+(E13*'Labor Costs'!$F$10)</f>
        <v>0.94000000000000006</v>
      </c>
      <c r="G13" s="54">
        <v>15</v>
      </c>
      <c r="H13" s="27">
        <v>365</v>
      </c>
      <c r="I13" s="27">
        <f t="shared" si="7"/>
        <v>5475</v>
      </c>
      <c r="J13" s="28">
        <f>(C13+D13+E13)*I13</f>
        <v>54.75</v>
      </c>
      <c r="K13" s="28">
        <f t="shared" ref="K13:K14" si="9">F13*I13</f>
        <v>5146.5</v>
      </c>
      <c r="L13" s="29" t="s">
        <v>35</v>
      </c>
    </row>
    <row r="14" spans="1:12" ht="69" thickBot="1" x14ac:dyDescent="0.3">
      <c r="A14" s="56" t="s">
        <v>33</v>
      </c>
      <c r="B14" s="24" t="s">
        <v>47</v>
      </c>
      <c r="C14" s="34">
        <v>0.05</v>
      </c>
      <c r="D14" s="36">
        <v>0</v>
      </c>
      <c r="E14" s="36">
        <v>0</v>
      </c>
      <c r="F14" s="25">
        <f>(C14*'Labor Costs'!$F$9)+(D14*('Labor Costs'!$D$7))+(E14*'Labor Costs'!$F$10)</f>
        <v>4.7</v>
      </c>
      <c r="G14" s="37">
        <v>723</v>
      </c>
      <c r="H14" s="27">
        <v>365</v>
      </c>
      <c r="I14" s="27">
        <f t="shared" si="7"/>
        <v>263895</v>
      </c>
      <c r="J14" s="28">
        <f t="shared" si="8"/>
        <v>13194.75</v>
      </c>
      <c r="K14" s="28">
        <f t="shared" si="9"/>
        <v>1240306.5</v>
      </c>
      <c r="L14" s="29" t="s">
        <v>35</v>
      </c>
    </row>
    <row r="15" spans="1:12" ht="15.75" thickBot="1" x14ac:dyDescent="0.3">
      <c r="A15" s="66" t="s">
        <v>39</v>
      </c>
      <c r="B15" s="76"/>
      <c r="C15" s="31"/>
      <c r="D15" s="32"/>
      <c r="E15" s="32"/>
      <c r="F15" s="32"/>
      <c r="G15" s="32">
        <f>SUM(G5:G14)</f>
        <v>6522</v>
      </c>
      <c r="H15" s="32"/>
      <c r="I15" s="32">
        <f>SUM(I5:I14)</f>
        <v>993093</v>
      </c>
      <c r="J15" s="32">
        <f>SUM(J5:J14)</f>
        <v>75391.350000000006</v>
      </c>
      <c r="K15" s="32">
        <f>SUM(K5:K14)</f>
        <v>7103777.3999999994</v>
      </c>
      <c r="L15" s="33"/>
    </row>
    <row r="16" spans="1:12" ht="15.75" x14ac:dyDescent="0.25">
      <c r="A16" s="15"/>
    </row>
    <row r="17" spans="1:1" ht="15.75" x14ac:dyDescent="0.25">
      <c r="A17" s="39"/>
    </row>
    <row r="18" spans="1:1" ht="15.75" x14ac:dyDescent="0.25">
      <c r="A18" s="15" t="s">
        <v>40</v>
      </c>
    </row>
    <row r="20" spans="1:1" ht="15.75" x14ac:dyDescent="0.25">
      <c r="A20" s="38" t="s">
        <v>41</v>
      </c>
    </row>
    <row r="50" spans="1:10" s="2" customFormat="1" ht="18" customHeight="1" x14ac:dyDescent="0.25"/>
    <row r="51" spans="1:10" s="3" customFormat="1" ht="15.75" x14ac:dyDescent="0.25"/>
    <row r="57" spans="1:10" s="2" customFormat="1" x14ac:dyDescent="0.25"/>
    <row r="58" spans="1:10" ht="25.5" x14ac:dyDescent="0.35">
      <c r="A58" s="4"/>
      <c r="B58" s="5"/>
      <c r="C58" s="5"/>
      <c r="D58" s="5"/>
      <c r="E58" s="5"/>
      <c r="F58" s="5"/>
      <c r="G58" s="5"/>
      <c r="H58" s="5"/>
      <c r="I58" s="5"/>
      <c r="J58" s="5"/>
    </row>
    <row r="59" spans="1:10" ht="25.5" x14ac:dyDescent="0.35">
      <c r="A59" s="5"/>
      <c r="B59" s="5"/>
      <c r="C59" s="5"/>
      <c r="D59" s="5"/>
      <c r="E59" s="5"/>
      <c r="F59" s="5"/>
      <c r="G59" s="5"/>
      <c r="H59" s="5"/>
      <c r="I59" s="5"/>
      <c r="J59" s="5"/>
    </row>
  </sheetData>
  <mergeCells count="7">
    <mergeCell ref="A15:B15"/>
    <mergeCell ref="A1:L1"/>
    <mergeCell ref="A2:L2"/>
    <mergeCell ref="A3:B3"/>
    <mergeCell ref="C3:F3"/>
    <mergeCell ref="G3:K3"/>
    <mergeCell ref="L3:L4"/>
  </mergeCell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L58"/>
  <sheetViews>
    <sheetView topLeftCell="A8" zoomScale="70" zoomScaleNormal="70" workbookViewId="0">
      <selection activeCell="C11" sqref="C11"/>
    </sheetView>
  </sheetViews>
  <sheetFormatPr defaultRowHeight="15" x14ac:dyDescent="0.25"/>
  <cols>
    <col min="1" max="1" width="19.42578125" customWidth="1"/>
    <col min="2" max="2" width="34.28515625" customWidth="1"/>
    <col min="3" max="3" width="10.7109375" customWidth="1"/>
    <col min="4" max="4" width="10.140625" customWidth="1"/>
    <col min="5" max="5" width="10.7109375" customWidth="1"/>
    <col min="6" max="6" width="9.85546875" customWidth="1"/>
    <col min="7" max="7" width="13.140625" customWidth="1"/>
    <col min="8" max="10" width="11.42578125" customWidth="1"/>
    <col min="11" max="11" width="11.42578125" bestFit="1" customWidth="1"/>
    <col min="12" max="12" width="16.85546875" customWidth="1"/>
  </cols>
  <sheetData>
    <row r="1" spans="1:12" ht="15.75" thickBot="1" x14ac:dyDescent="0.3">
      <c r="A1" s="59" t="s">
        <v>10</v>
      </c>
      <c r="B1" s="60"/>
      <c r="C1" s="60"/>
      <c r="D1" s="60"/>
      <c r="E1" s="60"/>
      <c r="F1" s="60"/>
      <c r="G1" s="60"/>
      <c r="H1" s="60"/>
      <c r="I1" s="61"/>
      <c r="J1" s="61"/>
      <c r="K1" s="61"/>
      <c r="L1" s="62"/>
    </row>
    <row r="2" spans="1:12" ht="15.75" thickBot="1" x14ac:dyDescent="0.3">
      <c r="A2" s="63" t="s">
        <v>48</v>
      </c>
      <c r="B2" s="64"/>
      <c r="C2" s="64"/>
      <c r="D2" s="64"/>
      <c r="E2" s="64"/>
      <c r="F2" s="64"/>
      <c r="G2" s="64"/>
      <c r="H2" s="64"/>
      <c r="I2" s="64"/>
      <c r="J2" s="64"/>
      <c r="K2" s="64"/>
      <c r="L2" s="65"/>
    </row>
    <row r="3" spans="1:12" s="1" customFormat="1" ht="15.75" thickBot="1" x14ac:dyDescent="0.3">
      <c r="A3" s="68" t="s">
        <v>12</v>
      </c>
      <c r="B3" s="69"/>
      <c r="C3" s="70" t="s">
        <v>13</v>
      </c>
      <c r="D3" s="71"/>
      <c r="E3" s="71"/>
      <c r="F3" s="72"/>
      <c r="G3" s="69" t="s">
        <v>0</v>
      </c>
      <c r="H3" s="73"/>
      <c r="I3" s="73"/>
      <c r="J3" s="73"/>
      <c r="K3" s="73"/>
      <c r="L3" s="74" t="s">
        <v>14</v>
      </c>
    </row>
    <row r="4" spans="1:12" ht="55.5" thickBot="1" x14ac:dyDescent="0.3">
      <c r="A4" s="16" t="s">
        <v>15</v>
      </c>
      <c r="B4" s="17" t="s">
        <v>16</v>
      </c>
      <c r="C4" s="18" t="s">
        <v>17</v>
      </c>
      <c r="D4" s="19" t="s">
        <v>18</v>
      </c>
      <c r="E4" s="19" t="s">
        <v>19</v>
      </c>
      <c r="F4" s="20" t="s">
        <v>20</v>
      </c>
      <c r="G4" s="21" t="s">
        <v>1</v>
      </c>
      <c r="H4" s="21" t="s">
        <v>21</v>
      </c>
      <c r="I4" s="22" t="s">
        <v>2</v>
      </c>
      <c r="J4" s="22" t="s">
        <v>3</v>
      </c>
      <c r="K4" s="23" t="s">
        <v>4</v>
      </c>
      <c r="L4" s="75"/>
    </row>
    <row r="5" spans="1:12" ht="41.25" x14ac:dyDescent="0.25">
      <c r="A5" s="56" t="s">
        <v>22</v>
      </c>
      <c r="B5" s="24" t="s">
        <v>23</v>
      </c>
      <c r="C5" s="34">
        <v>0.05</v>
      </c>
      <c r="D5" s="35">
        <v>0</v>
      </c>
      <c r="E5" s="35">
        <v>0</v>
      </c>
      <c r="F5" s="25">
        <f>(C5*'Labor Costs'!$F$9)+(D5*('Labor Costs'!$D$7))+(E5*'Labor Costs'!$F$10)</f>
        <v>4.7</v>
      </c>
      <c r="G5" s="26">
        <v>863</v>
      </c>
      <c r="H5" s="27">
        <v>4</v>
      </c>
      <c r="I5" s="27">
        <f>G5*H5</f>
        <v>3452</v>
      </c>
      <c r="J5" s="28">
        <f t="shared" ref="J5:J13" si="0">(C5+D5+E5)*I5</f>
        <v>172.60000000000002</v>
      </c>
      <c r="K5" s="28">
        <f t="shared" ref="K5:K12" si="1">F5*I5</f>
        <v>16224.400000000001</v>
      </c>
      <c r="L5" s="29" t="s">
        <v>24</v>
      </c>
    </row>
    <row r="6" spans="1:12" ht="40.5" x14ac:dyDescent="0.25">
      <c r="A6" s="56" t="s">
        <v>22</v>
      </c>
      <c r="B6" s="24" t="s">
        <v>25</v>
      </c>
      <c r="C6" s="34">
        <v>2</v>
      </c>
      <c r="D6" s="35">
        <v>0</v>
      </c>
      <c r="E6" s="35">
        <v>0</v>
      </c>
      <c r="F6" s="25">
        <f>(C6*'Labor Costs'!$F$9)+(D6*('Labor Costs'!$D$7))+(E6*'Labor Costs'!$F$10)</f>
        <v>188</v>
      </c>
      <c r="G6" s="37">
        <v>863</v>
      </c>
      <c r="H6" s="27">
        <v>4</v>
      </c>
      <c r="I6" s="27">
        <f t="shared" ref="I6" si="2">G6*H6</f>
        <v>3452</v>
      </c>
      <c r="J6" s="28">
        <f t="shared" si="0"/>
        <v>6904</v>
      </c>
      <c r="K6" s="28">
        <f t="shared" si="1"/>
        <v>648976</v>
      </c>
      <c r="L6" s="29" t="s">
        <v>24</v>
      </c>
    </row>
    <row r="7" spans="1:12" ht="41.25" x14ac:dyDescent="0.25">
      <c r="A7" s="56" t="s">
        <v>22</v>
      </c>
      <c r="B7" s="24" t="s">
        <v>26</v>
      </c>
      <c r="C7" s="34">
        <v>1</v>
      </c>
      <c r="D7" s="35">
        <v>0</v>
      </c>
      <c r="E7" s="35">
        <v>0</v>
      </c>
      <c r="F7" s="25">
        <f>(C7*'Labor Costs'!$F$9)+(D7*('Labor Costs'!$D$7))+(E7*'Labor Costs'!$F$10)</f>
        <v>94</v>
      </c>
      <c r="G7" s="26">
        <v>863</v>
      </c>
      <c r="H7" s="27">
        <v>1</v>
      </c>
      <c r="I7" s="27">
        <f>G7*H7</f>
        <v>863</v>
      </c>
      <c r="J7" s="28">
        <f t="shared" ref="J7" si="3">(C7+D7+E7)*I7</f>
        <v>863</v>
      </c>
      <c r="K7" s="28">
        <f t="shared" ref="K7" si="4">F7*I7</f>
        <v>81122</v>
      </c>
      <c r="L7" s="29" t="s">
        <v>24</v>
      </c>
    </row>
    <row r="8" spans="1:12" ht="30.75" customHeight="1" x14ac:dyDescent="0.25">
      <c r="A8" s="56" t="s">
        <v>49</v>
      </c>
      <c r="B8" s="24" t="s">
        <v>28</v>
      </c>
      <c r="C8" s="34">
        <v>0.01</v>
      </c>
      <c r="D8" s="35">
        <v>0</v>
      </c>
      <c r="E8" s="35">
        <v>0</v>
      </c>
      <c r="F8" s="25">
        <f>(C8*'Labor Costs'!$F$9)+(D8*('Labor Costs'!$D$7))+(E8*'Labor Costs'!$F$10)</f>
        <v>0.94000000000000006</v>
      </c>
      <c r="G8" s="26">
        <v>863</v>
      </c>
      <c r="H8" s="27">
        <v>260</v>
      </c>
      <c r="I8" s="27">
        <f t="shared" ref="I8:I13" si="5">G8*H8</f>
        <v>224380</v>
      </c>
      <c r="J8" s="28">
        <f t="shared" si="0"/>
        <v>2243.8000000000002</v>
      </c>
      <c r="K8" s="28">
        <f t="shared" si="1"/>
        <v>210917.2</v>
      </c>
      <c r="L8" s="29" t="s">
        <v>29</v>
      </c>
    </row>
    <row r="9" spans="1:12" ht="67.5" x14ac:dyDescent="0.25">
      <c r="A9" s="56" t="s">
        <v>30</v>
      </c>
      <c r="B9" s="30" t="s">
        <v>31</v>
      </c>
      <c r="C9" s="34">
        <v>1</v>
      </c>
      <c r="D9" s="36">
        <v>0</v>
      </c>
      <c r="E9" s="36">
        <v>0.25</v>
      </c>
      <c r="F9" s="25">
        <f>(C9*'Labor Costs'!$F$9)+(D9*('Labor Costs'!$D$7))+(E9*'Labor Costs'!$F$10)</f>
        <v>141</v>
      </c>
      <c r="G9" s="26">
        <v>863</v>
      </c>
      <c r="H9" s="27">
        <v>1</v>
      </c>
      <c r="I9" s="27">
        <f t="shared" si="5"/>
        <v>863</v>
      </c>
      <c r="J9" s="28">
        <f t="shared" si="0"/>
        <v>1078.75</v>
      </c>
      <c r="K9" s="28">
        <f t="shared" si="1"/>
        <v>121683</v>
      </c>
      <c r="L9" s="29" t="s">
        <v>32</v>
      </c>
    </row>
    <row r="10" spans="1:12" ht="41.25" x14ac:dyDescent="0.25">
      <c r="A10" s="56" t="s">
        <v>33</v>
      </c>
      <c r="B10" s="30" t="s">
        <v>34</v>
      </c>
      <c r="C10" s="34">
        <v>40</v>
      </c>
      <c r="D10" s="36">
        <v>0</v>
      </c>
      <c r="E10" s="36">
        <v>0</v>
      </c>
      <c r="F10" s="25">
        <f>(C10*'Labor Costs'!$F$9)+(D10*('Labor Costs'!$D$7))+(E10*'Labor Costs'!$F$10)</f>
        <v>3760</v>
      </c>
      <c r="G10" s="26">
        <v>863</v>
      </c>
      <c r="H10" s="27">
        <v>1</v>
      </c>
      <c r="I10" s="27">
        <f>G10*H10</f>
        <v>863</v>
      </c>
      <c r="J10" s="28">
        <f t="shared" si="0"/>
        <v>34520</v>
      </c>
      <c r="K10" s="28">
        <f t="shared" si="1"/>
        <v>3244880</v>
      </c>
      <c r="L10" s="29" t="s">
        <v>35</v>
      </c>
    </row>
    <row r="11" spans="1:12" ht="27.75" x14ac:dyDescent="0.25">
      <c r="A11" s="56" t="s">
        <v>33</v>
      </c>
      <c r="B11" s="24" t="s">
        <v>36</v>
      </c>
      <c r="C11" s="34">
        <v>0.05</v>
      </c>
      <c r="D11" s="36">
        <v>0</v>
      </c>
      <c r="E11" s="36">
        <v>0</v>
      </c>
      <c r="F11" s="25">
        <f>(C11*'Labor Costs'!$F$9)+(D11*('Labor Costs'!$D$7))+(E11*'Labor Costs'!$F$10)</f>
        <v>4.7</v>
      </c>
      <c r="G11" s="26">
        <v>863</v>
      </c>
      <c r="H11" s="27">
        <v>260</v>
      </c>
      <c r="I11" s="27">
        <f t="shared" si="5"/>
        <v>224380</v>
      </c>
      <c r="J11" s="28">
        <f t="shared" si="0"/>
        <v>11219</v>
      </c>
      <c r="K11" s="28">
        <f t="shared" si="1"/>
        <v>1054586</v>
      </c>
      <c r="L11" s="29" t="s">
        <v>35</v>
      </c>
    </row>
    <row r="12" spans="1:12" ht="41.25" x14ac:dyDescent="0.25">
      <c r="A12" s="56" t="s">
        <v>33</v>
      </c>
      <c r="B12" s="24" t="s">
        <v>37</v>
      </c>
      <c r="C12" s="34">
        <v>0.01</v>
      </c>
      <c r="D12" s="36">
        <v>0</v>
      </c>
      <c r="E12" s="36">
        <v>0</v>
      </c>
      <c r="F12" s="25">
        <f>(C12*'Labor Costs'!$F$9)+(D12*('Labor Costs'!$D$7))+(E12*'Labor Costs'!$F$10)</f>
        <v>0.94000000000000006</v>
      </c>
      <c r="G12" s="26">
        <v>863</v>
      </c>
      <c r="H12" s="27">
        <v>260</v>
      </c>
      <c r="I12" s="27">
        <f t="shared" si="5"/>
        <v>224380</v>
      </c>
      <c r="J12" s="28">
        <f t="shared" si="0"/>
        <v>2243.8000000000002</v>
      </c>
      <c r="K12" s="28">
        <f t="shared" si="1"/>
        <v>210917.2</v>
      </c>
      <c r="L12" s="29" t="s">
        <v>35</v>
      </c>
    </row>
    <row r="13" spans="1:12" ht="99" customHeight="1" thickBot="1" x14ac:dyDescent="0.3">
      <c r="A13" s="56" t="s">
        <v>33</v>
      </c>
      <c r="B13" s="24" t="s">
        <v>38</v>
      </c>
      <c r="C13" s="34">
        <v>0.05</v>
      </c>
      <c r="D13" s="36">
        <v>0</v>
      </c>
      <c r="E13" s="36">
        <v>0</v>
      </c>
      <c r="F13" s="25">
        <f>(C13*'Labor Costs'!$F$9)+(D13*('Labor Costs'!$D$7))+(E13*'Labor Costs'!$F$10)</f>
        <v>4.7</v>
      </c>
      <c r="G13" s="26">
        <v>863</v>
      </c>
      <c r="H13" s="27">
        <v>260</v>
      </c>
      <c r="I13" s="27">
        <f t="shared" si="5"/>
        <v>224380</v>
      </c>
      <c r="J13" s="28">
        <f t="shared" si="0"/>
        <v>11219</v>
      </c>
      <c r="K13" s="28">
        <f t="shared" ref="K13" si="6">F13*I13</f>
        <v>1054586</v>
      </c>
      <c r="L13" s="29" t="s">
        <v>35</v>
      </c>
    </row>
    <row r="14" spans="1:12" ht="15.75" thickBot="1" x14ac:dyDescent="0.3">
      <c r="A14" s="66" t="s">
        <v>39</v>
      </c>
      <c r="B14" s="67"/>
      <c r="C14" s="31"/>
      <c r="D14" s="32"/>
      <c r="E14" s="32"/>
      <c r="F14" s="32"/>
      <c r="G14" s="32">
        <f>SUM(G5:G13)</f>
        <v>7767</v>
      </c>
      <c r="H14" s="32"/>
      <c r="I14" s="32">
        <f>SUM(I5:I13)</f>
        <v>907013</v>
      </c>
      <c r="J14" s="32">
        <f>SUM(J5:J13)</f>
        <v>70463.950000000012</v>
      </c>
      <c r="K14" s="32">
        <f>SUM(K5:K13)</f>
        <v>6643891.7999999998</v>
      </c>
      <c r="L14" s="33"/>
    </row>
    <row r="15" spans="1:12" ht="15.75" x14ac:dyDescent="0.25">
      <c r="A15" s="15"/>
    </row>
    <row r="16" spans="1:12" ht="15.75" x14ac:dyDescent="0.25">
      <c r="A16" s="40"/>
    </row>
    <row r="17" spans="1:1" ht="15.75" x14ac:dyDescent="0.25">
      <c r="A17" s="40"/>
    </row>
    <row r="18" spans="1:1" ht="15.75" x14ac:dyDescent="0.25">
      <c r="A18" s="15"/>
    </row>
    <row r="19" spans="1:1" ht="15.75" x14ac:dyDescent="0.25">
      <c r="A19" s="15" t="s">
        <v>40</v>
      </c>
    </row>
    <row r="21" spans="1:1" ht="15.75" x14ac:dyDescent="0.25">
      <c r="A21" s="38" t="s">
        <v>41</v>
      </c>
    </row>
    <row r="49" spans="1:10" s="2" customFormat="1" ht="18" customHeight="1" x14ac:dyDescent="0.25"/>
    <row r="50" spans="1:10" s="3" customFormat="1" ht="15.75" x14ac:dyDescent="0.25"/>
    <row r="56" spans="1:10" s="2" customFormat="1" x14ac:dyDescent="0.25"/>
    <row r="57" spans="1:10" ht="25.5" x14ac:dyDescent="0.35">
      <c r="A57" s="4"/>
      <c r="B57" s="5"/>
      <c r="C57" s="5"/>
      <c r="D57" s="5"/>
      <c r="E57" s="5"/>
      <c r="F57" s="5"/>
      <c r="G57" s="5"/>
      <c r="H57" s="5"/>
      <c r="I57" s="5"/>
      <c r="J57" s="5"/>
    </row>
    <row r="58" spans="1:10" ht="25.5" x14ac:dyDescent="0.35">
      <c r="A58" s="5"/>
      <c r="B58" s="5"/>
      <c r="C58" s="5"/>
      <c r="D58" s="5"/>
      <c r="E58" s="5"/>
      <c r="F58" s="5"/>
      <c r="G58" s="5"/>
      <c r="H58" s="5"/>
      <c r="I58" s="5"/>
      <c r="J58" s="5"/>
    </row>
  </sheetData>
  <mergeCells count="7">
    <mergeCell ref="A14:B14"/>
    <mergeCell ref="A1:L1"/>
    <mergeCell ref="A2:L2"/>
    <mergeCell ref="A3:B3"/>
    <mergeCell ref="C3:F3"/>
    <mergeCell ref="G3:K3"/>
    <mergeCell ref="L3:L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L58"/>
  <sheetViews>
    <sheetView zoomScale="80" zoomScaleNormal="80" workbookViewId="0">
      <selection activeCell="C11" sqref="C11"/>
    </sheetView>
  </sheetViews>
  <sheetFormatPr defaultRowHeight="15" x14ac:dyDescent="0.25"/>
  <cols>
    <col min="1" max="1" width="19.42578125" customWidth="1"/>
    <col min="2" max="2" width="28.28515625" customWidth="1"/>
    <col min="3" max="3" width="10.7109375" customWidth="1"/>
    <col min="4" max="4" width="10.140625" customWidth="1"/>
    <col min="5" max="5" width="10.7109375" customWidth="1"/>
    <col min="6" max="6" width="9.85546875" customWidth="1"/>
    <col min="7" max="7" width="13.140625" customWidth="1"/>
    <col min="8" max="10" width="11.42578125" customWidth="1"/>
    <col min="11" max="11" width="11.42578125" bestFit="1" customWidth="1"/>
    <col min="12" max="12" width="24.28515625" customWidth="1"/>
  </cols>
  <sheetData>
    <row r="1" spans="1:12" ht="15.75" thickBot="1" x14ac:dyDescent="0.3">
      <c r="A1" s="59" t="s">
        <v>10</v>
      </c>
      <c r="B1" s="60"/>
      <c r="C1" s="60"/>
      <c r="D1" s="60"/>
      <c r="E1" s="60"/>
      <c r="F1" s="60"/>
      <c r="G1" s="60"/>
      <c r="H1" s="60"/>
      <c r="I1" s="61"/>
      <c r="J1" s="61"/>
      <c r="K1" s="61"/>
      <c r="L1" s="62"/>
    </row>
    <row r="2" spans="1:12" ht="15.75" thickBot="1" x14ac:dyDescent="0.3">
      <c r="A2" s="63" t="s">
        <v>50</v>
      </c>
      <c r="B2" s="64"/>
      <c r="C2" s="64"/>
      <c r="D2" s="64"/>
      <c r="E2" s="64"/>
      <c r="F2" s="64"/>
      <c r="G2" s="64"/>
      <c r="H2" s="64"/>
      <c r="I2" s="64"/>
      <c r="J2" s="64"/>
      <c r="K2" s="64"/>
      <c r="L2" s="65"/>
    </row>
    <row r="3" spans="1:12" s="1" customFormat="1" ht="15.75" thickBot="1" x14ac:dyDescent="0.3">
      <c r="A3" s="68" t="s">
        <v>12</v>
      </c>
      <c r="B3" s="69"/>
      <c r="C3" s="70" t="s">
        <v>13</v>
      </c>
      <c r="D3" s="71"/>
      <c r="E3" s="71"/>
      <c r="F3" s="72"/>
      <c r="G3" s="69" t="s">
        <v>0</v>
      </c>
      <c r="H3" s="73"/>
      <c r="I3" s="73"/>
      <c r="J3" s="73"/>
      <c r="K3" s="73"/>
      <c r="L3" s="74" t="s">
        <v>14</v>
      </c>
    </row>
    <row r="4" spans="1:12" ht="55.5" thickBot="1" x14ac:dyDescent="0.3">
      <c r="A4" s="16" t="s">
        <v>15</v>
      </c>
      <c r="B4" s="17" t="s">
        <v>16</v>
      </c>
      <c r="C4" s="18" t="s">
        <v>17</v>
      </c>
      <c r="D4" s="19" t="s">
        <v>18</v>
      </c>
      <c r="E4" s="19" t="s">
        <v>19</v>
      </c>
      <c r="F4" s="20" t="s">
        <v>20</v>
      </c>
      <c r="G4" s="21" t="s">
        <v>1</v>
      </c>
      <c r="H4" s="21" t="s">
        <v>21</v>
      </c>
      <c r="I4" s="22" t="s">
        <v>2</v>
      </c>
      <c r="J4" s="22" t="s">
        <v>3</v>
      </c>
      <c r="K4" s="23" t="s">
        <v>4</v>
      </c>
      <c r="L4" s="75"/>
    </row>
    <row r="5" spans="1:12" ht="54.75" x14ac:dyDescent="0.25">
      <c r="A5" s="56" t="s">
        <v>22</v>
      </c>
      <c r="B5" s="24" t="s">
        <v>23</v>
      </c>
      <c r="C5" s="34">
        <v>0.05</v>
      </c>
      <c r="D5" s="35">
        <v>0</v>
      </c>
      <c r="E5" s="35">
        <v>0</v>
      </c>
      <c r="F5" s="25">
        <f>(C5*'Labor Costs'!$F$9)+(D5*('Labor Costs'!$D$7))+(E5*'Labor Costs'!$F$10)</f>
        <v>4.7</v>
      </c>
      <c r="G5" s="26">
        <v>153</v>
      </c>
      <c r="H5" s="27">
        <v>4</v>
      </c>
      <c r="I5" s="27">
        <f t="shared" ref="I5:I13" si="0">G5*H5</f>
        <v>612</v>
      </c>
      <c r="J5" s="28">
        <f t="shared" ref="J5:J13" si="1">(C5+D5+E5)*I5</f>
        <v>30.6</v>
      </c>
      <c r="K5" s="28">
        <f t="shared" ref="K5:K12" si="2">F5*I5</f>
        <v>2876.4</v>
      </c>
      <c r="L5" s="29" t="s">
        <v>24</v>
      </c>
    </row>
    <row r="6" spans="1:12" ht="27.75" x14ac:dyDescent="0.25">
      <c r="A6" s="56" t="s">
        <v>22</v>
      </c>
      <c r="B6" s="24" t="s">
        <v>25</v>
      </c>
      <c r="C6" s="34">
        <v>2</v>
      </c>
      <c r="D6" s="35">
        <v>0</v>
      </c>
      <c r="E6" s="35">
        <v>0</v>
      </c>
      <c r="F6" s="25">
        <f>(C6*'Labor Costs'!$F$9)+(D6*('Labor Costs'!$D$7))+(E6*'Labor Costs'!$F$10)</f>
        <v>188</v>
      </c>
      <c r="G6" s="37">
        <v>153</v>
      </c>
      <c r="H6" s="27">
        <v>4</v>
      </c>
      <c r="I6" s="27">
        <f t="shared" si="0"/>
        <v>612</v>
      </c>
      <c r="J6" s="28">
        <f t="shared" si="1"/>
        <v>1224</v>
      </c>
      <c r="K6" s="28">
        <f t="shared" si="2"/>
        <v>115056</v>
      </c>
      <c r="L6" s="29" t="s">
        <v>24</v>
      </c>
    </row>
    <row r="7" spans="1:12" ht="57" customHeight="1" x14ac:dyDescent="0.25">
      <c r="A7" s="56" t="s">
        <v>22</v>
      </c>
      <c r="B7" s="24" t="s">
        <v>26</v>
      </c>
      <c r="C7" s="34">
        <v>1</v>
      </c>
      <c r="D7" s="35">
        <v>0</v>
      </c>
      <c r="E7" s="35">
        <v>0</v>
      </c>
      <c r="F7" s="25">
        <f>(C7*'Labor Costs'!$F$9)+(D7*('Labor Costs'!$D$7))+(E7*'Labor Costs'!$F$10)</f>
        <v>94</v>
      </c>
      <c r="G7" s="26">
        <v>153</v>
      </c>
      <c r="H7" s="27">
        <v>1</v>
      </c>
      <c r="I7" s="27">
        <f t="shared" ref="I7" si="3">G7*H7</f>
        <v>153</v>
      </c>
      <c r="J7" s="28">
        <f t="shared" ref="J7" si="4">(C7+D7+E7)*I7</f>
        <v>153</v>
      </c>
      <c r="K7" s="28">
        <f t="shared" ref="K7" si="5">F7*I7</f>
        <v>14382</v>
      </c>
      <c r="L7" s="29" t="s">
        <v>24</v>
      </c>
    </row>
    <row r="8" spans="1:12" ht="27.75" x14ac:dyDescent="0.25">
      <c r="A8" s="56" t="s">
        <v>27</v>
      </c>
      <c r="B8" s="24" t="s">
        <v>28</v>
      </c>
      <c r="C8" s="34">
        <v>0.01</v>
      </c>
      <c r="D8" s="35">
        <v>0</v>
      </c>
      <c r="E8" s="35">
        <v>0</v>
      </c>
      <c r="F8" s="25">
        <f>(C8*'Labor Costs'!$F$9)+(D8*('Labor Costs'!$D$7))+(E8*'Labor Costs'!$F$10)</f>
        <v>0.94000000000000006</v>
      </c>
      <c r="G8" s="26">
        <v>153</v>
      </c>
      <c r="H8" s="27">
        <v>260</v>
      </c>
      <c r="I8" s="27">
        <f t="shared" si="0"/>
        <v>39780</v>
      </c>
      <c r="J8" s="28">
        <f t="shared" si="1"/>
        <v>397.8</v>
      </c>
      <c r="K8" s="28">
        <f t="shared" si="2"/>
        <v>37393.200000000004</v>
      </c>
      <c r="L8" s="29" t="s">
        <v>29</v>
      </c>
    </row>
    <row r="9" spans="1:12" ht="54" x14ac:dyDescent="0.25">
      <c r="A9" s="56" t="s">
        <v>30</v>
      </c>
      <c r="B9" s="30" t="s">
        <v>31</v>
      </c>
      <c r="C9" s="34">
        <v>1</v>
      </c>
      <c r="D9" s="36">
        <v>0</v>
      </c>
      <c r="E9" s="36">
        <v>0.25</v>
      </c>
      <c r="F9" s="25">
        <f>(C9*'Labor Costs'!$F$9)+(D9*('Labor Costs'!$D$7))+(E9*'Labor Costs'!$F$10)</f>
        <v>141</v>
      </c>
      <c r="G9" s="26">
        <v>153</v>
      </c>
      <c r="H9" s="27">
        <v>1</v>
      </c>
      <c r="I9" s="27">
        <f t="shared" si="0"/>
        <v>153</v>
      </c>
      <c r="J9" s="28">
        <f t="shared" si="1"/>
        <v>191.25</v>
      </c>
      <c r="K9" s="28">
        <f t="shared" si="2"/>
        <v>21573</v>
      </c>
      <c r="L9" s="29" t="s">
        <v>32</v>
      </c>
    </row>
    <row r="10" spans="1:12" ht="41.25" x14ac:dyDescent="0.25">
      <c r="A10" s="56" t="s">
        <v>33</v>
      </c>
      <c r="B10" s="30" t="s">
        <v>34</v>
      </c>
      <c r="C10" s="34">
        <v>40</v>
      </c>
      <c r="D10" s="36">
        <v>0</v>
      </c>
      <c r="E10" s="36">
        <v>0</v>
      </c>
      <c r="F10" s="25">
        <f>(C10*'Labor Costs'!$F$9)+(D10*('Labor Costs'!$D$7))+(E10*'Labor Costs'!$F$10)</f>
        <v>3760</v>
      </c>
      <c r="G10" s="26">
        <v>153</v>
      </c>
      <c r="H10" s="27">
        <v>1</v>
      </c>
      <c r="I10" s="27">
        <f>G10*H10</f>
        <v>153</v>
      </c>
      <c r="J10" s="28">
        <f t="shared" si="1"/>
        <v>6120</v>
      </c>
      <c r="K10" s="28">
        <f t="shared" si="2"/>
        <v>575280</v>
      </c>
      <c r="L10" s="29" t="s">
        <v>35</v>
      </c>
    </row>
    <row r="11" spans="1:12" ht="27.75" x14ac:dyDescent="0.25">
      <c r="A11" s="56" t="s">
        <v>33</v>
      </c>
      <c r="B11" s="24" t="s">
        <v>36</v>
      </c>
      <c r="C11" s="34">
        <v>0.05</v>
      </c>
      <c r="D11" s="36">
        <v>0</v>
      </c>
      <c r="E11" s="36">
        <v>0</v>
      </c>
      <c r="F11" s="25">
        <f>(C11*'Labor Costs'!$F$9)+(D11*('Labor Costs'!$D$7))+(E11*'Labor Costs'!$F$10)</f>
        <v>4.7</v>
      </c>
      <c r="G11" s="26">
        <v>153</v>
      </c>
      <c r="H11" s="27">
        <v>260</v>
      </c>
      <c r="I11" s="27">
        <f t="shared" si="0"/>
        <v>39780</v>
      </c>
      <c r="J11" s="28">
        <f t="shared" si="1"/>
        <v>1989</v>
      </c>
      <c r="K11" s="28">
        <f t="shared" si="2"/>
        <v>186966</v>
      </c>
      <c r="L11" s="29" t="s">
        <v>35</v>
      </c>
    </row>
    <row r="12" spans="1:12" ht="41.25" x14ac:dyDescent="0.25">
      <c r="A12" s="56" t="s">
        <v>33</v>
      </c>
      <c r="B12" s="24" t="s">
        <v>37</v>
      </c>
      <c r="C12" s="34">
        <v>0.01</v>
      </c>
      <c r="D12" s="36">
        <v>0</v>
      </c>
      <c r="E12" s="36">
        <v>0</v>
      </c>
      <c r="F12" s="25">
        <f>(C12*'Labor Costs'!$F$9)+(D12*('Labor Costs'!$D$7))+(E12*'Labor Costs'!$F$10)</f>
        <v>0.94000000000000006</v>
      </c>
      <c r="G12" s="26">
        <v>153</v>
      </c>
      <c r="H12" s="27">
        <v>260</v>
      </c>
      <c r="I12" s="27">
        <f t="shared" si="0"/>
        <v>39780</v>
      </c>
      <c r="J12" s="28">
        <f t="shared" si="1"/>
        <v>397.8</v>
      </c>
      <c r="K12" s="28">
        <f t="shared" si="2"/>
        <v>37393.200000000004</v>
      </c>
      <c r="L12" s="29" t="s">
        <v>35</v>
      </c>
    </row>
    <row r="13" spans="1:12" ht="96" thickBot="1" x14ac:dyDescent="0.3">
      <c r="A13" s="56" t="s">
        <v>33</v>
      </c>
      <c r="B13" s="24" t="s">
        <v>38</v>
      </c>
      <c r="C13" s="34">
        <v>0.05</v>
      </c>
      <c r="D13" s="36">
        <v>0</v>
      </c>
      <c r="E13" s="36">
        <v>0</v>
      </c>
      <c r="F13" s="25">
        <f>(C13*'Labor Costs'!$F$9)+(D13*('Labor Costs'!$D$7))+(E13*'Labor Costs'!$F$10)</f>
        <v>4.7</v>
      </c>
      <c r="G13" s="26">
        <v>153</v>
      </c>
      <c r="H13" s="27">
        <v>260</v>
      </c>
      <c r="I13" s="27">
        <f t="shared" si="0"/>
        <v>39780</v>
      </c>
      <c r="J13" s="28">
        <f t="shared" si="1"/>
        <v>1989</v>
      </c>
      <c r="K13" s="28">
        <f t="shared" ref="K13" si="6">F13*I13</f>
        <v>186966</v>
      </c>
      <c r="L13" s="29" t="s">
        <v>35</v>
      </c>
    </row>
    <row r="14" spans="1:12" ht="15.75" thickBot="1" x14ac:dyDescent="0.3">
      <c r="A14" s="66" t="s">
        <v>39</v>
      </c>
      <c r="B14" s="67"/>
      <c r="C14" s="31"/>
      <c r="D14" s="32"/>
      <c r="E14" s="32"/>
      <c r="F14" s="32"/>
      <c r="G14" s="32">
        <f>SUM(G5:G13)</f>
        <v>1377</v>
      </c>
      <c r="H14" s="32"/>
      <c r="I14" s="32">
        <f>SUM(I5:I13)</f>
        <v>160803</v>
      </c>
      <c r="J14" s="32">
        <f>SUM(J5:J13)</f>
        <v>12492.449999999999</v>
      </c>
      <c r="K14" s="32">
        <f>SUM(K5:K13)</f>
        <v>1177885.7999999998</v>
      </c>
      <c r="L14" s="33"/>
    </row>
    <row r="15" spans="1:12" ht="15.75" x14ac:dyDescent="0.25">
      <c r="A15" s="15"/>
    </row>
    <row r="16" spans="1:12" ht="15.75" x14ac:dyDescent="0.25">
      <c r="A16" s="15" t="s">
        <v>40</v>
      </c>
      <c r="B16" s="15"/>
    </row>
    <row r="18" spans="1:2" ht="15.75" x14ac:dyDescent="0.25">
      <c r="A18" s="38" t="s">
        <v>41</v>
      </c>
      <c r="B18" s="38"/>
    </row>
    <row r="19" spans="1:2" ht="15.75" x14ac:dyDescent="0.25">
      <c r="A19" s="15"/>
    </row>
    <row r="49" spans="1:10" s="2" customFormat="1" ht="18" customHeight="1" x14ac:dyDescent="0.25"/>
    <row r="50" spans="1:10" s="3" customFormat="1" ht="15.75" x14ac:dyDescent="0.25"/>
    <row r="56" spans="1:10" s="2" customFormat="1" x14ac:dyDescent="0.25"/>
    <row r="57" spans="1:10" ht="25.5" x14ac:dyDescent="0.35">
      <c r="A57" s="4"/>
      <c r="B57" s="5"/>
      <c r="C57" s="5"/>
      <c r="D57" s="5"/>
      <c r="E57" s="5"/>
      <c r="F57" s="5"/>
      <c r="G57" s="5"/>
      <c r="H57" s="5"/>
      <c r="I57" s="5"/>
      <c r="J57" s="5"/>
    </row>
    <row r="58" spans="1:10" ht="25.5" x14ac:dyDescent="0.35">
      <c r="A58" s="5"/>
      <c r="B58" s="5"/>
      <c r="C58" s="5"/>
      <c r="D58" s="5"/>
      <c r="E58" s="5"/>
      <c r="F58" s="5"/>
      <c r="G58" s="5"/>
      <c r="H58" s="5"/>
      <c r="I58" s="5"/>
      <c r="J58" s="5"/>
    </row>
  </sheetData>
  <mergeCells count="7">
    <mergeCell ref="A1:L1"/>
    <mergeCell ref="A2:L2"/>
    <mergeCell ref="A14:B14"/>
    <mergeCell ref="A3:B3"/>
    <mergeCell ref="C3:F3"/>
    <mergeCell ref="G3:K3"/>
    <mergeCell ref="L3:L4"/>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B2:H17"/>
  <sheetViews>
    <sheetView workbookViewId="0">
      <selection activeCell="B9" sqref="B9:E9"/>
    </sheetView>
  </sheetViews>
  <sheetFormatPr defaultRowHeight="15" x14ac:dyDescent="0.25"/>
  <cols>
    <col min="1" max="1" width="11.28515625" customWidth="1"/>
    <col min="2" max="2" width="21.42578125" bestFit="1" customWidth="1"/>
    <col min="3" max="4" width="11.85546875" customWidth="1"/>
    <col min="5" max="5" width="10.42578125" customWidth="1"/>
    <col min="6" max="6" width="11.85546875" customWidth="1"/>
  </cols>
  <sheetData>
    <row r="2" spans="2:8" ht="15.75" thickBot="1" x14ac:dyDescent="0.3"/>
    <row r="3" spans="2:8" ht="19.5" thickBot="1" x14ac:dyDescent="0.35">
      <c r="B3" s="77" t="s">
        <v>51</v>
      </c>
      <c r="C3" s="78"/>
      <c r="D3" s="78"/>
      <c r="E3" s="78"/>
      <c r="F3" s="79"/>
    </row>
    <row r="4" spans="2:8" ht="47.25" x14ac:dyDescent="0.25">
      <c r="B4" s="6" t="s">
        <v>52</v>
      </c>
      <c r="C4" s="7" t="s">
        <v>53</v>
      </c>
      <c r="D4" s="7" t="s">
        <v>54</v>
      </c>
      <c r="E4" s="8" t="s">
        <v>55</v>
      </c>
      <c r="F4" s="9" t="s">
        <v>56</v>
      </c>
    </row>
    <row r="5" spans="2:8" x14ac:dyDescent="0.25">
      <c r="B5" s="10" t="s">
        <v>57</v>
      </c>
      <c r="C5" s="50">
        <v>57.2</v>
      </c>
      <c r="D5" s="11">
        <f>ROUNDUP(C5*2,0)</f>
        <v>115</v>
      </c>
      <c r="E5" s="11">
        <v>0.05</v>
      </c>
      <c r="F5" s="52">
        <f>D5*E5</f>
        <v>5.75</v>
      </c>
    </row>
    <row r="6" spans="2:8" x14ac:dyDescent="0.25">
      <c r="B6" s="10" t="s">
        <v>58</v>
      </c>
      <c r="C6" s="50">
        <v>52.99</v>
      </c>
      <c r="D6" s="11">
        <f t="shared" ref="D6:D8" si="0">ROUNDUP(C6*2,0)</f>
        <v>106</v>
      </c>
      <c r="E6" s="11">
        <v>0.7</v>
      </c>
      <c r="F6" s="52">
        <f t="shared" ref="F6:F8" si="1">D6*E6</f>
        <v>74.199999999999989</v>
      </c>
    </row>
    <row r="7" spans="2:8" x14ac:dyDescent="0.25">
      <c r="B7" s="10" t="s">
        <v>59</v>
      </c>
      <c r="C7" s="50">
        <v>19.670000000000002</v>
      </c>
      <c r="D7" s="11">
        <f t="shared" si="0"/>
        <v>40</v>
      </c>
      <c r="E7" s="11">
        <v>0.2</v>
      </c>
      <c r="F7" s="52">
        <f t="shared" si="1"/>
        <v>8</v>
      </c>
    </row>
    <row r="8" spans="2:8" ht="15.75" thickBot="1" x14ac:dyDescent="0.3">
      <c r="B8" s="12" t="s">
        <v>60</v>
      </c>
      <c r="C8" s="51">
        <v>57.25</v>
      </c>
      <c r="D8" s="11">
        <f t="shared" si="0"/>
        <v>115</v>
      </c>
      <c r="E8" s="13">
        <v>0.05</v>
      </c>
      <c r="F8" s="53">
        <f t="shared" si="1"/>
        <v>5.75</v>
      </c>
    </row>
    <row r="9" spans="2:8" x14ac:dyDescent="0.25">
      <c r="B9" s="80" t="s">
        <v>61</v>
      </c>
      <c r="C9" s="81"/>
      <c r="D9" s="81"/>
      <c r="E9" s="82"/>
      <c r="F9" s="55">
        <f>ROUNDUP(SUM(F5:F8),0)</f>
        <v>94</v>
      </c>
    </row>
    <row r="10" spans="2:8" ht="18" thickBot="1" x14ac:dyDescent="0.3">
      <c r="B10" s="83" t="s">
        <v>62</v>
      </c>
      <c r="C10" s="84"/>
      <c r="D10" s="84"/>
      <c r="E10" s="85"/>
      <c r="F10" s="14">
        <f>F9*2</f>
        <v>188</v>
      </c>
    </row>
    <row r="11" spans="2:8" x14ac:dyDescent="0.25">
      <c r="B11" s="86" t="s">
        <v>63</v>
      </c>
      <c r="C11" s="86"/>
      <c r="D11" s="86"/>
      <c r="E11" s="86"/>
      <c r="F11" s="87"/>
      <c r="G11" s="87"/>
      <c r="H11" s="87"/>
    </row>
    <row r="12" spans="2:8" x14ac:dyDescent="0.25">
      <c r="B12" s="87"/>
      <c r="C12" s="87"/>
      <c r="D12" s="87"/>
      <c r="E12" s="87"/>
      <c r="F12" s="87"/>
      <c r="G12" s="87"/>
      <c r="H12" s="87"/>
    </row>
    <row r="13" spans="2:8" x14ac:dyDescent="0.25">
      <c r="B13" s="86" t="s">
        <v>64</v>
      </c>
      <c r="C13" s="86"/>
      <c r="D13" s="86"/>
      <c r="E13" s="86"/>
      <c r="F13" s="87"/>
      <c r="G13" s="87"/>
      <c r="H13" s="87"/>
    </row>
    <row r="14" spans="2:8" ht="33" customHeight="1" x14ac:dyDescent="0.25">
      <c r="B14" s="87"/>
      <c r="C14" s="87"/>
      <c r="D14" s="87"/>
      <c r="E14" s="87"/>
      <c r="F14" s="87"/>
      <c r="G14" s="87"/>
      <c r="H14" s="87"/>
    </row>
    <row r="16" spans="2:8" x14ac:dyDescent="0.25">
      <c r="B16" s="49" t="s">
        <v>65</v>
      </c>
    </row>
    <row r="17" spans="2:2" x14ac:dyDescent="0.25">
      <c r="B17" t="s">
        <v>66</v>
      </c>
    </row>
  </sheetData>
  <mergeCells count="5">
    <mergeCell ref="B3:F3"/>
    <mergeCell ref="B9:E9"/>
    <mergeCell ref="B10:E10"/>
    <mergeCell ref="B11:H12"/>
    <mergeCell ref="B13:H14"/>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29f62856-1543-49d4-a736-4569d363f533" ContentTypeId="0x0101" PreviousValue="false"/>
</file>

<file path=customXml/item3.xml><?xml version="1.0" encoding="utf-8"?>
<ct:contentTypeSchema xmlns:ct="http://schemas.microsoft.com/office/2006/metadata/contentType" xmlns:ma="http://schemas.microsoft.com/office/2006/metadata/properties/metaAttributes" ct:_="" ma:_="" ma:contentTypeName="Document" ma:contentTypeID="0x0101001F6912F437DCB94F840E0C7C2B0DB5BE" ma:contentTypeVersion="8" ma:contentTypeDescription="Create a new document." ma:contentTypeScope="" ma:versionID="851d25b4f6ccb880746c2f5b81c4b3a6">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ecb148e5-f150-4e85-b8d1-0db2801d4591" xmlns:ns6="7d8dd676-26ca-4e08-b90f-b4e0026a58ac" targetNamespace="http://schemas.microsoft.com/office/2006/metadata/properties" ma:root="true" ma:fieldsID="68d2e37c7314b13e199285de0797d0c8" ns1:_="" ns2:_="" ns3:_="" ns4:_="" ns5:_="" ns6:_="">
    <xsd:import namespace="http://schemas.microsoft.com/sharepoint/v3"/>
    <xsd:import namespace="4ffa91fb-a0ff-4ac5-b2db-65c790d184a4"/>
    <xsd:import namespace="http://schemas.microsoft.com/sharepoint.v3"/>
    <xsd:import namespace="http://schemas.microsoft.com/sharepoint/v3/fields"/>
    <xsd:import namespace="ecb148e5-f150-4e85-b8d1-0db2801d4591"/>
    <xsd:import namespace="7d8dd676-26ca-4e08-b90f-b4e0026a58ac"/>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2:e3f09c3df709400db2417a7161762d62" minOccurs="0"/>
                <xsd:element ref="ns5:MediaServiceMetadata" minOccurs="0"/>
                <xsd:element ref="ns5:MediaServiceFastMetadata" minOccurs="0"/>
                <xsd:element ref="ns6:SharedWithUsers" minOccurs="0"/>
                <xsd:element ref="ns6: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ma:readOnly="false">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description="" ma:hidden="true" ma:list="{aec54597-794d-48fd-aaaa-4eaa50f4ff1d}" ma:internalName="TaxCatchAllLabel" ma:readOnly="true" ma:showField="CatchAllDataLabel" ma:web="7d8dd676-26ca-4e08-b90f-b4e0026a58ac">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description="" ma:hidden="true" ma:list="{aec54597-794d-48fd-aaaa-4eaa50f4ff1d}" ma:internalName="TaxCatchAll" ma:showField="CatchAllData" ma:web="7d8dd676-26ca-4e08-b90f-b4e0026a58ac">
      <xsd:complexType>
        <xsd:complexContent>
          <xsd:extension base="dms:MultiChoiceLookup">
            <xsd:sequence>
              <xsd:element name="Value" type="dms:Lookup" maxOccurs="unbounded" minOccurs="0" nillable="true"/>
            </xsd:sequence>
          </xsd:extension>
        </xsd:complexContent>
      </xsd:complexType>
    </xsd:element>
    <xsd:element name="e3f09c3df709400db2417a7161762d62" ma:index="28" nillable="true" ma:taxonomy="true" ma:internalName="e3f09c3df709400db2417a7161762d62" ma:taxonomyFieldName="EPA_x0020_Subject" ma:displayName="EPA Subject" ma:readOnly="false" ma:default="" ma:fieldId="{e3f09c3d-f709-400d-b241-7a7161762d62}" ma:taxonomyMulti="true" ma:sspId="29f62856-1543-49d4-a736-4569d363f533" ma:termSetId="7a3d4ae0-7e62-45a2-a406-c6a8a6a8eee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cb148e5-f150-4e85-b8d1-0db2801d4591" elementFormDefault="qualified">
    <xsd:import namespace="http://schemas.microsoft.com/office/2006/documentManagement/types"/>
    <xsd:import namespace="http://schemas.microsoft.com/office/infopath/2007/PartnerControls"/>
    <xsd:element name="MediaServiceMetadata" ma:index="29" nillable="true" ma:displayName="MediaServiceMetadata" ma:hidden="true" ma:internalName="MediaServiceMetadata" ma:readOnly="true">
      <xsd:simpleType>
        <xsd:restriction base="dms:Note"/>
      </xsd:simpleType>
    </xsd:element>
    <xsd:element name="MediaServiceFastMetadata" ma:index="30"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d8dd676-26ca-4e08-b90f-b4e0026a58ac" elementFormDefault="qualified">
    <xsd:import namespace="http://schemas.microsoft.com/office/2006/documentManagement/types"/>
    <xsd:import namespace="http://schemas.microsoft.com/office/infopath/2007/PartnerControls"/>
    <xsd:element name="SharedWithUsers" ma:index="3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j747ac98061d40f0aa7bd47e1db5675d xmlns="4ffa91fb-a0ff-4ac5-b2db-65c790d184a4">
      <Terms xmlns="http://schemas.microsoft.com/office/infopath/2007/PartnerControls"/>
    </j747ac98061d40f0aa7bd47e1db5675d>
    <e3f09c3df709400db2417a7161762d62 xmlns="4ffa91fb-a0ff-4ac5-b2db-65c790d184a4">
      <Terms xmlns="http://schemas.microsoft.com/office/infopath/2007/PartnerControls"/>
    </e3f09c3df709400db2417a7161762d62>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Rights xmlns="4ffa91fb-a0ff-4ac5-b2db-65c790d184a4" xsi:nil="true"/>
    <Document_x0020_Creation_x0020_Date xmlns="4ffa91fb-a0ff-4ac5-b2db-65c790d184a4">2019-03-09T05:00:00+00:00</Document_x0020_Creation_x0020_Date>
    <EPA_x0020_Office xmlns="4ffa91fb-a0ff-4ac5-b2db-65c790d184a4">OAR-OTAQ-CD-FCCP</EPA_x0020_Office>
    <CategoryDescription xmlns="http://schemas.microsoft.com/sharepoint.v3" xsi:nil="true"/>
    <Identifier xmlns="4ffa91fb-a0ff-4ac5-b2db-65c790d184a4" xsi:nil="true"/>
    <_Coverage xmlns="http://schemas.microsoft.com/sharepoint/v3/fields" xsi:nil="true"/>
    <Creator xmlns="4ffa91fb-a0ff-4ac5-b2db-65c790d184a4">
      <UserInfo>
        <DisplayName>Boylan, Thomas</DisplayName>
        <AccountId>10751</AccountId>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documentManagement>
</p:properties>
</file>

<file path=customXml/itemProps1.xml><?xml version="1.0" encoding="utf-8"?>
<ds:datastoreItem xmlns:ds="http://schemas.openxmlformats.org/officeDocument/2006/customXml" ds:itemID="{FCD29CDE-D6FE-4CB7-951C-0D22D50DD017}">
  <ds:schemaRefs>
    <ds:schemaRef ds:uri="http://schemas.microsoft.com/sharepoint/v3/contenttype/forms"/>
  </ds:schemaRefs>
</ds:datastoreItem>
</file>

<file path=customXml/itemProps2.xml><?xml version="1.0" encoding="utf-8"?>
<ds:datastoreItem xmlns:ds="http://schemas.openxmlformats.org/officeDocument/2006/customXml" ds:itemID="{A1E45B9F-F957-4D14-A17C-78DDFDE7B996}">
  <ds:schemaRefs>
    <ds:schemaRef ds:uri="Microsoft.SharePoint.Taxonomy.ContentTypeSync"/>
  </ds:schemaRefs>
</ds:datastoreItem>
</file>

<file path=customXml/itemProps3.xml><?xml version="1.0" encoding="utf-8"?>
<ds:datastoreItem xmlns:ds="http://schemas.openxmlformats.org/officeDocument/2006/customXml" ds:itemID="{EDD872AF-C3C8-410D-A653-13F8B89F75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ecb148e5-f150-4e85-b8d1-0db2801d4591"/>
    <ds:schemaRef ds:uri="7d8dd676-26ca-4e08-b90f-b4e0026a58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BB34F6D-87C3-4D1F-ACDB-C945F67E0A3C}">
  <ds:schemaRefs>
    <ds:schemaRef ds:uri="http://schemas.microsoft.com/sharepoint/v3/fields"/>
    <ds:schemaRef ds:uri="http://schemas.microsoft.com/office/2006/documentManagement/types"/>
    <ds:schemaRef ds:uri="7d8dd676-26ca-4e08-b90f-b4e0026a58ac"/>
    <ds:schemaRef ds:uri="http://schemas.microsoft.com/office/infopath/2007/PartnerControls"/>
    <ds:schemaRef ds:uri="http://purl.org/dc/elements/1.1/"/>
    <ds:schemaRef ds:uri="4ffa91fb-a0ff-4ac5-b2db-65c790d184a4"/>
    <ds:schemaRef ds:uri="http://schemas.microsoft.com/office/2006/metadata/properties"/>
    <ds:schemaRef ds:uri="http://schemas.openxmlformats.org/package/2006/metadata/core-properties"/>
    <ds:schemaRef ds:uri="ecb148e5-f150-4e85-b8d1-0db2801d4591"/>
    <ds:schemaRef ds:uri="http://purl.org/dc/terms/"/>
    <ds:schemaRef ds:uri="http://schemas.microsoft.com/sharepoint.v3"/>
    <ds:schemaRef ds:uri="http://schemas.microsoft.com/sharepoint/v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Totals</vt:lpstr>
      <vt:lpstr>I- RIN Generators</vt:lpstr>
      <vt:lpstr>II- Obligated Parties</vt:lpstr>
      <vt:lpstr>III- RIN Owners</vt:lpstr>
      <vt:lpstr>IV- Exporters</vt:lpstr>
      <vt:lpstr>Labor Costs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ICR Detailed Burden Tables</dc:title>
  <dc:subject/>
  <dc:creator>Robert Anderson</dc:creator>
  <cp:keywords/>
  <dc:description/>
  <cp:lastModifiedBy>Author</cp:lastModifiedBy>
  <cp:revision/>
  <cp:lastPrinted>2019-03-11T15:00:46Z</cp:lastPrinted>
  <dcterms:created xsi:type="dcterms:W3CDTF">2016-04-05T14:34:29Z</dcterms:created>
  <dcterms:modified xsi:type="dcterms:W3CDTF">2019-03-11T15:01:39Z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0x0101001F6912F437DCB94F840E0C7C2B0DB5BE</vt:lpwstr>
  </property>
  <property fmtid="{D5CDD505-2E9C-101B-9397-08002B2CF9AE}" pid="3" name="TaxKeyword">
    <vt:lpwstr/>
  </property>
  <property fmtid="{D5CDD505-2E9C-101B-9397-08002B2CF9AE}" pid="4" name="EPA Subject">
    <vt:lpwstr/>
  </property>
  <property fmtid="{D5CDD505-2E9C-101B-9397-08002B2CF9AE}" pid="5" name="Document Type">
    <vt:lpwstr/>
  </property>
</Properties>
</file>