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defaultThemeVersion="166925"/>
  <mc:AlternateContent xmlns:mc="http://schemas.openxmlformats.org/markup-compatibility/2006">
    <mc:Choice Requires="x15">
      <x15ac:absPath xmlns:x15ac="http://schemas.microsoft.com/office/spreadsheetml/2010/11/ac" url="N:\PHH10\Information Collection Burden\OMB Control Numbers\2137-0628 - Flammable Hazardous Materials by Rail Transportation\2019 HM-251B\"/>
    </mc:Choice>
  </mc:AlternateContent>
  <bookViews>
    <workbookView xWindow="0" yWindow="0" windowWidth="13350" windowHeight="6645"/>
  </bookViews>
  <sheets>
    <sheet name="Year 1" sheetId="1" r:id="rId1"/>
    <sheet name="Year 2+" sheetId="4" r:id="rId2"/>
    <sheet name="Federal Government Cost" sheetId="3" r:id="rId3"/>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4" l="1"/>
  <c r="B3" i="4"/>
  <c r="E44" i="1" l="1"/>
  <c r="F44" i="1" s="1"/>
  <c r="C44" i="1"/>
  <c r="C3" i="4" l="1"/>
  <c r="C23" i="1"/>
  <c r="E81" i="1" l="1"/>
  <c r="E8" i="1" l="1"/>
  <c r="E9" i="1"/>
  <c r="E10" i="1"/>
  <c r="D10" i="3" l="1"/>
  <c r="D11" i="3"/>
  <c r="D3" i="3" s="1"/>
  <c r="E3" i="3" s="1"/>
  <c r="E13" i="3" s="1"/>
  <c r="E49" i="1"/>
  <c r="G49" i="1"/>
  <c r="D8" i="3" l="1"/>
  <c r="E8" i="3" s="1"/>
  <c r="D7" i="3"/>
  <c r="E7" i="3"/>
  <c r="D3" i="4" l="1"/>
  <c r="E61" i="4"/>
  <c r="E60" i="4"/>
  <c r="E59" i="4"/>
  <c r="I52" i="4" s="1"/>
  <c r="E52" i="4"/>
  <c r="G52" i="4" s="1"/>
  <c r="E49" i="4"/>
  <c r="G49" i="4" s="1"/>
  <c r="E15" i="4"/>
  <c r="F15" i="4" s="1"/>
  <c r="H15" i="4" s="1"/>
  <c r="E11" i="4"/>
  <c r="G11" i="4" s="1"/>
  <c r="E10" i="4"/>
  <c r="G10" i="4" s="1"/>
  <c r="E9" i="4"/>
  <c r="G9" i="4" s="1"/>
  <c r="E44" i="4"/>
  <c r="G44" i="4" s="1"/>
  <c r="E39" i="4"/>
  <c r="G39" i="4" s="1"/>
  <c r="E38" i="4"/>
  <c r="G38" i="4" s="1"/>
  <c r="E35" i="4"/>
  <c r="G35" i="4" s="1"/>
  <c r="E34" i="4"/>
  <c r="G34" i="4" s="1"/>
  <c r="E31" i="4"/>
  <c r="G31" i="4" s="1"/>
  <c r="E30" i="4"/>
  <c r="G30" i="4" s="1"/>
  <c r="E25" i="4"/>
  <c r="G25" i="4" s="1"/>
  <c r="E20" i="4"/>
  <c r="G20" i="4" s="1"/>
  <c r="I25" i="4" l="1"/>
  <c r="I9" i="4"/>
  <c r="I10" i="4"/>
  <c r="J10" i="4" s="1"/>
  <c r="I11" i="4"/>
  <c r="J11" i="4" s="1"/>
  <c r="I39" i="4"/>
  <c r="J39" i="4" s="1"/>
  <c r="I35" i="4"/>
  <c r="J35" i="4" s="1"/>
  <c r="J15" i="4"/>
  <c r="K15" i="4" s="1"/>
  <c r="I31" i="4"/>
  <c r="J31" i="4" s="1"/>
  <c r="J52" i="4"/>
  <c r="I20" i="4"/>
  <c r="J20" i="4" s="1"/>
  <c r="I30" i="4"/>
  <c r="J30" i="4" s="1"/>
  <c r="I34" i="4"/>
  <c r="J34" i="4" s="1"/>
  <c r="I38" i="4"/>
  <c r="J38" i="4" s="1"/>
  <c r="I44" i="4"/>
  <c r="J44" i="4" s="1"/>
  <c r="I49" i="4"/>
  <c r="J49" i="4" s="1"/>
  <c r="J25" i="4"/>
  <c r="J9" i="4"/>
  <c r="G81" i="1"/>
  <c r="E84" i="1"/>
  <c r="G84" i="1" s="1"/>
  <c r="H44" i="1"/>
  <c r="H41" i="1"/>
  <c r="F41" i="1"/>
  <c r="C41" i="1"/>
  <c r="E40" i="1"/>
  <c r="G40" i="1" s="1"/>
  <c r="E39" i="1"/>
  <c r="G39" i="1" s="1"/>
  <c r="E38" i="1"/>
  <c r="G38" i="1" s="1"/>
  <c r="H35" i="1"/>
  <c r="F35" i="1"/>
  <c r="C35" i="1"/>
  <c r="E34" i="1"/>
  <c r="G34" i="1" s="1"/>
  <c r="E33" i="1"/>
  <c r="G33" i="1" s="1"/>
  <c r="E32" i="1"/>
  <c r="G32" i="1" s="1"/>
  <c r="H29" i="1"/>
  <c r="F29" i="1"/>
  <c r="C29" i="1"/>
  <c r="E28" i="1"/>
  <c r="G28" i="1" s="1"/>
  <c r="E27" i="1"/>
  <c r="G27" i="1" s="1"/>
  <c r="E26" i="1"/>
  <c r="G26" i="1" s="1"/>
  <c r="H23" i="1"/>
  <c r="F23" i="1"/>
  <c r="E22" i="1"/>
  <c r="G22" i="1" s="1"/>
  <c r="E21" i="1"/>
  <c r="G21" i="1" s="1"/>
  <c r="E20" i="1"/>
  <c r="G20" i="1" s="1"/>
  <c r="H17" i="1"/>
  <c r="F17" i="1"/>
  <c r="C17" i="1"/>
  <c r="E16" i="1"/>
  <c r="G16" i="1" s="1"/>
  <c r="E15" i="1"/>
  <c r="G15" i="1" s="1"/>
  <c r="E14" i="1"/>
  <c r="G14" i="1" s="1"/>
  <c r="E93" i="1"/>
  <c r="I34" i="1" s="1"/>
  <c r="E92" i="1"/>
  <c r="I9" i="1" s="1"/>
  <c r="E91" i="1"/>
  <c r="J32" i="1" l="1"/>
  <c r="I8" i="1"/>
  <c r="I49" i="1"/>
  <c r="J49" i="1" s="1"/>
  <c r="I64" i="1"/>
  <c r="I60" i="1"/>
  <c r="I67" i="1"/>
  <c r="I73" i="1"/>
  <c r="I54" i="1"/>
  <c r="I68" i="1"/>
  <c r="I63" i="1"/>
  <c r="I59" i="1"/>
  <c r="E35" i="1"/>
  <c r="E17" i="1"/>
  <c r="E41" i="1"/>
  <c r="E29" i="1"/>
  <c r="E23" i="1"/>
  <c r="I84" i="1"/>
  <c r="J84" i="1" s="1"/>
  <c r="I81" i="1"/>
  <c r="I78" i="1"/>
  <c r="J44" i="1"/>
  <c r="K44" i="1" s="1"/>
  <c r="I21" i="1"/>
  <c r="J21" i="1" s="1"/>
  <c r="I38" i="1"/>
  <c r="J38" i="1" s="1"/>
  <c r="I40" i="1"/>
  <c r="J40" i="1" s="1"/>
  <c r="I22" i="1"/>
  <c r="J22" i="1" s="1"/>
  <c r="G29" i="1"/>
  <c r="I27" i="1"/>
  <c r="J27" i="1" s="1"/>
  <c r="I28" i="1"/>
  <c r="J28" i="1" s="1"/>
  <c r="I33" i="1"/>
  <c r="J33" i="1" s="1"/>
  <c r="I10" i="1"/>
  <c r="J34" i="1"/>
  <c r="I39" i="1"/>
  <c r="J39" i="1" s="1"/>
  <c r="I15" i="1"/>
  <c r="J15" i="1" s="1"/>
  <c r="I16" i="1"/>
  <c r="J16" i="1" s="1"/>
  <c r="I32" i="1"/>
  <c r="G41" i="1"/>
  <c r="G35" i="1"/>
  <c r="I14" i="1"/>
  <c r="J14" i="1" s="1"/>
  <c r="I20" i="1"/>
  <c r="J20" i="1" s="1"/>
  <c r="I26" i="1"/>
  <c r="J26" i="1" s="1"/>
  <c r="G23" i="1"/>
  <c r="G17" i="1"/>
  <c r="H11" i="1"/>
  <c r="D3" i="1" s="1"/>
  <c r="F11" i="1"/>
  <c r="C11" i="1"/>
  <c r="G9" i="1"/>
  <c r="J9" i="1" s="1"/>
  <c r="G10" i="1"/>
  <c r="J81" i="1" l="1"/>
  <c r="J10" i="1"/>
  <c r="J29" i="1"/>
  <c r="J35" i="1"/>
  <c r="J41" i="1"/>
  <c r="J23" i="1"/>
  <c r="J17" i="1"/>
  <c r="E73" i="1" l="1"/>
  <c r="G73" i="1" s="1"/>
  <c r="J73" i="1" s="1"/>
  <c r="E54" i="1"/>
  <c r="E60" i="1"/>
  <c r="G60" i="1" s="1"/>
  <c r="J60" i="1" s="1"/>
  <c r="E59" i="1"/>
  <c r="G59" i="1" s="1"/>
  <c r="J59" i="1" s="1"/>
  <c r="E78" i="1"/>
  <c r="G78" i="1" s="1"/>
  <c r="J78" i="1" s="1"/>
  <c r="E68" i="1"/>
  <c r="G68" i="1" s="1"/>
  <c r="J68" i="1" s="1"/>
  <c r="E67" i="1"/>
  <c r="G67" i="1" s="1"/>
  <c r="J67" i="1" s="1"/>
  <c r="E64" i="1"/>
  <c r="G64" i="1" s="1"/>
  <c r="J64" i="1" s="1"/>
  <c r="E63" i="1"/>
  <c r="G63" i="1" s="1"/>
  <c r="J63" i="1" s="1"/>
  <c r="G54" i="1" l="1"/>
  <c r="G8" i="1"/>
  <c r="G11" i="1" s="1"/>
  <c r="E11" i="1"/>
  <c r="B3" i="1" s="1"/>
  <c r="C3" i="1" l="1"/>
  <c r="J54" i="1"/>
  <c r="J8" i="1"/>
  <c r="J11" i="1" s="1"/>
  <c r="E3" i="1" l="1"/>
</calcChain>
</file>

<file path=xl/sharedStrings.xml><?xml version="1.0" encoding="utf-8"?>
<sst xmlns="http://schemas.openxmlformats.org/spreadsheetml/2006/main" count="379" uniqueCount="67">
  <si>
    <t>Section</t>
  </si>
  <si>
    <t>Respondents</t>
  </si>
  <si>
    <t>Annual Responses per Respondent</t>
  </si>
  <si>
    <t>Annual Responses</t>
  </si>
  <si>
    <t>Hours per Response</t>
  </si>
  <si>
    <t>Total Burden Hours</t>
  </si>
  <si>
    <t>Burden Cost</t>
  </si>
  <si>
    <t>Salary Cost per Hour</t>
  </si>
  <si>
    <t>Total Salary Cost</t>
  </si>
  <si>
    <t>Class II Railroads</t>
  </si>
  <si>
    <t>Class III Railroads</t>
  </si>
  <si>
    <t>Incident Reporting for Flammable Liquids by Rail</t>
  </si>
  <si>
    <t>Sampling and Testing Plan</t>
  </si>
  <si>
    <t>Class I Railroads</t>
  </si>
  <si>
    <t>171.15; 171.16</t>
  </si>
  <si>
    <t>Minutes per Response</t>
  </si>
  <si>
    <t>Total Annual Responses</t>
  </si>
  <si>
    <t>Total Burden Cost</t>
  </si>
  <si>
    <t>174.310(a)(5)</t>
  </si>
  <si>
    <t>OES Mean Hourly Wage</t>
  </si>
  <si>
    <t>Compensation Percentage</t>
  </si>
  <si>
    <t>Adjusted Mean Hourly Wage</t>
  </si>
  <si>
    <t xml:space="preserve">Occupation labor rates based on 2017 Occupational and Employment Statistics Survey (OES) for “General and Operations Managers (11-1021).” https://www.bls.gov/oes/current/oes111021.htm The hourly mean wage for this occupation ($59.35) is adjusted to reflect the total costs of employee compensation based on the BLS Employer Costs for Employee Compensation Summary, which indicates that wages for civilian workers are 68.3 percent of total compensation (total wage = wage rate/wage % of total compensation). </t>
  </si>
  <si>
    <t>Senior Salary</t>
  </si>
  <si>
    <t>Administrative Salary</t>
  </si>
  <si>
    <t xml:space="preserve">Occupation labor rates based on 2017 Occupational and Employment Statistics Survey (OES) for “Executive Secretaries and Administrative Assistants (43-6011).” https://www.bls.gov/oes/current/oes436011.htm The hourly mean wage for this occupation ($28.56) is adjusted to reflect the total costs of employee compensation based on the BLS Employer Costs for Employee Compensation Summary, which indicates that wages for civilian workers are 68.3 percent of total compensation (total wage = wage rate/wage % of total compensation). </t>
  </si>
  <si>
    <t>Rail Transportation Worker</t>
  </si>
  <si>
    <t xml:space="preserve">Occupation labor rates based on 2017 Occupational and Employment Statistics Survey (OES) for “Rail Transportation Worker, all other (53-4099).” https://www.bls.gov/oes/current/oes436011.htm The hourly mean wage for this occupation ($28.56) is adjusted to reflect the total costs of employee compensation based on the BLS Employer Costs for Employee Compensation Summary, which indicates that wages for civilian workers are 68.3 percent of total compensation (total wage = wage rate/wage % of total compensation). </t>
  </si>
  <si>
    <t>Frequency of Submission (Years)</t>
  </si>
  <si>
    <t>Class II &amp; III Railroads</t>
  </si>
  <si>
    <t>Class I, II, &amp; III Railroads</t>
  </si>
  <si>
    <t>Monthly Responses per Respondent</t>
  </si>
  <si>
    <t>Year 1</t>
  </si>
  <si>
    <t>Number of FTE</t>
  </si>
  <si>
    <t>Salary + Fringe and Overhead</t>
  </si>
  <si>
    <t>Year 2</t>
  </si>
  <si>
    <t>Cost to review and approve OSRPs, PHMSA used annual wage data from the Office of Personnel Management (OPM) to estimate wages for its staff at the 2019 General Schedule (GS) level 14, step 1, wage class for the Washington-Baltimore-Northern Virginia metropolitan area. In accordance with the OMB Circular No. A-76 (M-07-02; 2006), PHMSA included a load factor of 36.45 percent for the Federal wage to account for fringe benefits.</t>
  </si>
  <si>
    <t>Total</t>
  </si>
  <si>
    <t>Part 130 Subpart C</t>
  </si>
  <si>
    <t>Retrofitting Progress</t>
  </si>
  <si>
    <t>Senior</t>
  </si>
  <si>
    <t>Administrative</t>
  </si>
  <si>
    <t>Total Enforcement Hours</t>
  </si>
  <si>
    <t>Salary + Fringe and Overhead Per Hour</t>
  </si>
  <si>
    <t>Cost to enforcement, PHMSA used hourly wage data from the Office of Personnel Management (OPM) to estimate wages for its staff at the 2019 General Schedule (GS) level 13, step 1, wage class for the Washington-Baltimore-Northern Virginia metropolitan area. In accordance with the OMB Circular No. A-76 (M-07-02; 2006), PHMSA included a load factor of 36.45 percent for the Federal wage to account for fringe benefits.</t>
  </si>
  <si>
    <t>INCIDENT REPORTING</t>
  </si>
  <si>
    <t>SAMPLING AND TESTING PLAN</t>
  </si>
  <si>
    <t>ROUTING</t>
  </si>
  <si>
    <t>TANK CAR RETROFITTING</t>
  </si>
  <si>
    <t>NOTIFICATION PLANS</t>
  </si>
  <si>
    <t>OSRP</t>
  </si>
  <si>
    <t>Mid-Level</t>
  </si>
  <si>
    <t>Submission</t>
  </si>
  <si>
    <t>Collection by Line Segment</t>
  </si>
  <si>
    <t>174.310(a)(1); Part 172, Subpart I</t>
  </si>
  <si>
    <t>Security Analysis</t>
  </si>
  <si>
    <t>Alternative Routing Security Analysis</t>
  </si>
  <si>
    <t>Development</t>
  </si>
  <si>
    <t>Maintenance</t>
  </si>
  <si>
    <t>DOT Request</t>
  </si>
  <si>
    <t xml:space="preserve">DOT Request </t>
  </si>
  <si>
    <t>Core Plan - Development - Class I Railroads</t>
  </si>
  <si>
    <t>Core Plan - Development - Class II Railroads</t>
  </si>
  <si>
    <t>Core Plan - Development - Class III Railroads</t>
  </si>
  <si>
    <t>Response Zones - Development - Class I Railroads</t>
  </si>
  <si>
    <t>Response Zones - Development - Class II Railroads</t>
  </si>
  <si>
    <t>Response Zones - Development - Class III Railroads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</si>
</sst>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0.000"/>
    <numFmt numFmtId="166" formatCode="&quot;$&quot;#,##0.00"/>
    <numFmt numFmtId="167" formatCode="&quot;$&quot;#,##0"/>
    <numFmt numFmtId="172" formatCode="0.0"/>
  </numFmts>
  <fonts count="12" x14ac:knownFonts="1">
    <font>
      <sz val="11"/>
      <color theme="1"/>
      <name val="Calibri"/>
      <family val="2"/>
      <scheme val="minor"/>
    </font>
    <font>
      <sz val="11"/>
      <color theme="1"/>
      <name val="Calibri"/>
      <family val="2"/>
      <scheme val="minor"/>
    </font>
    <font>
      <sz val="11"/>
      <color theme="1"/>
      <name val="Times New Roman"/>
      <family val="1"/>
    </font>
    <font>
      <b/>
      <u/>
      <sz val="11"/>
      <color theme="1"/>
      <name val="Times New Roman"/>
      <family val="1"/>
    </font>
    <font>
      <b/>
      <sz val="11"/>
      <color theme="1"/>
      <name val="Times New Roman"/>
      <family val="1"/>
    </font>
    <font>
      <sz val="12"/>
      <color theme="1"/>
      <name val="Times New Roman"/>
      <family val="1"/>
    </font>
    <font>
      <b/>
      <u/>
      <sz val="12"/>
      <color theme="1"/>
      <name val="Times New Roman"/>
      <family val="1"/>
    </font>
    <font>
      <sz val="11"/>
      <name val="Times New Roman"/>
      <family val="1"/>
    </font>
    <font>
      <b/>
      <sz val="11"/>
      <name val="Times New Roman"/>
      <family val="1"/>
    </font>
    <font>
      <b/>
      <u/>
      <sz val="11"/>
      <name val="Times New Roman"/>
      <family val="1"/>
    </font>
    <font>
      <sz val="11"/>
      <name val="Calibri"/>
      <family val="2"/>
      <scheme val="minor"/>
    </font>
    <font>
      <b/>
      <sz val="11"/>
      <name val="Calibri"/>
      <family val="2"/>
      <scheme val="minor"/>
    </font>
  </fonts>
  <fills count="3">
    <fill>
      <patternFill patternType="none"/>
    </fill>
    <fill>
      <patternFill patternType="gray125"/>
    </fill>
    <fill>
      <patternFill patternType="solid">
        <fgColor theme="2" tint="-9.9978637043366805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style="thin">
        <color theme="2" tint="-9.9978637043366805E-2"/>
      </right>
      <top/>
      <bottom style="thin">
        <color theme="2" tint="-9.9978637043366805E-2"/>
      </bottom>
      <diagonal/>
    </border>
    <border>
      <left/>
      <right style="thin">
        <color theme="2" tint="-9.9978637043366805E-2"/>
      </right>
      <top/>
      <bottom style="thin">
        <color theme="2" tint="-9.9978637043366805E-2"/>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84">
    <xf numFmtId="0" fontId="0" fillId="0" borderId="0" xfId="0"/>
    <xf numFmtId="0" fontId="2" fillId="0" borderId="0" xfId="0" applyFont="1" applyAlignment="1">
      <alignment wrapText="1"/>
    </xf>
    <xf numFmtId="0" fontId="3" fillId="0" borderId="1" xfId="0" applyFont="1" applyBorder="1" applyAlignment="1">
      <alignment wrapText="1"/>
    </xf>
    <xf numFmtId="0" fontId="3" fillId="0" borderId="1" xfId="0" applyFont="1" applyBorder="1" applyAlignment="1">
      <alignment horizontal="center" wrapText="1"/>
    </xf>
    <xf numFmtId="0" fontId="2" fillId="0" borderId="1" xfId="0" applyFont="1" applyBorder="1" applyAlignment="1">
      <alignment wrapText="1"/>
    </xf>
    <xf numFmtId="164" fontId="2" fillId="0" borderId="1" xfId="1" applyNumberFormat="1" applyFont="1" applyBorder="1" applyAlignment="1">
      <alignment wrapText="1"/>
    </xf>
    <xf numFmtId="6" fontId="2" fillId="0" borderId="1" xfId="0" applyNumberFormat="1" applyFont="1" applyBorder="1" applyAlignment="1">
      <alignment wrapText="1"/>
    </xf>
    <xf numFmtId="8" fontId="2" fillId="0" borderId="1" xfId="2" applyNumberFormat="1" applyFont="1" applyBorder="1" applyAlignment="1">
      <alignment wrapText="1"/>
    </xf>
    <xf numFmtId="0" fontId="2" fillId="0" borderId="1" xfId="0" applyFont="1" applyBorder="1" applyAlignment="1">
      <alignment horizontal="left" wrapText="1"/>
    </xf>
    <xf numFmtId="165" fontId="2" fillId="0" borderId="1" xfId="0" applyNumberFormat="1" applyFont="1" applyBorder="1" applyAlignment="1">
      <alignment horizontal="left" wrapText="1"/>
    </xf>
    <xf numFmtId="0" fontId="2" fillId="0" borderId="0" xfId="0" applyFont="1" applyAlignment="1">
      <alignment horizontal="left" wrapText="1"/>
    </xf>
    <xf numFmtId="0" fontId="3" fillId="0" borderId="1" xfId="0" applyFont="1" applyBorder="1" applyAlignment="1">
      <alignment horizontal="left" wrapText="1"/>
    </xf>
    <xf numFmtId="166" fontId="2" fillId="0" borderId="1" xfId="2" applyNumberFormat="1" applyFont="1" applyBorder="1" applyAlignment="1">
      <alignment wrapText="1"/>
    </xf>
    <xf numFmtId="164" fontId="2" fillId="0" borderId="1" xfId="0" applyNumberFormat="1" applyFont="1" applyBorder="1" applyAlignment="1">
      <alignment wrapText="1"/>
    </xf>
    <xf numFmtId="166" fontId="2" fillId="0" borderId="1" xfId="0" applyNumberFormat="1" applyFont="1" applyBorder="1" applyAlignment="1">
      <alignment wrapText="1"/>
    </xf>
    <xf numFmtId="37" fontId="2" fillId="0" borderId="1" xfId="1" applyNumberFormat="1" applyFont="1" applyBorder="1" applyAlignment="1">
      <alignment wrapText="1"/>
    </xf>
    <xf numFmtId="3" fontId="2" fillId="0" borderId="1" xfId="1" applyNumberFormat="1" applyFont="1" applyBorder="1" applyAlignment="1">
      <alignment wrapText="1"/>
    </xf>
    <xf numFmtId="2" fontId="2" fillId="0" borderId="1" xfId="0" applyNumberFormat="1" applyFont="1" applyBorder="1" applyAlignment="1">
      <alignment horizontal="left" wrapText="1"/>
    </xf>
    <xf numFmtId="0" fontId="4" fillId="0" borderId="1" xfId="0" applyFont="1" applyBorder="1" applyAlignment="1">
      <alignment wrapText="1"/>
    </xf>
    <xf numFmtId="10" fontId="2" fillId="0" borderId="1" xfId="0" applyNumberFormat="1" applyFont="1" applyBorder="1" applyAlignment="1">
      <alignment wrapText="1"/>
    </xf>
    <xf numFmtId="0" fontId="2" fillId="0" borderId="0" xfId="0" applyFont="1" applyAlignment="1">
      <alignment horizontal="center" wrapText="1"/>
    </xf>
    <xf numFmtId="0" fontId="2" fillId="0" borderId="2" xfId="0" applyFont="1" applyBorder="1" applyAlignment="1">
      <alignment horizontal="left" wrapText="1"/>
    </xf>
    <xf numFmtId="0" fontId="5" fillId="0" borderId="0" xfId="0" applyFont="1" applyAlignment="1">
      <alignment wrapText="1"/>
    </xf>
    <xf numFmtId="0" fontId="5" fillId="0" borderId="1" xfId="0" applyFont="1" applyBorder="1" applyAlignment="1">
      <alignment wrapText="1"/>
    </xf>
    <xf numFmtId="0" fontId="5" fillId="0" borderId="1" xfId="0" applyFont="1" applyBorder="1" applyAlignment="1">
      <alignment horizontal="center" wrapText="1"/>
    </xf>
    <xf numFmtId="166" fontId="5" fillId="0" borderId="0" xfId="0" applyNumberFormat="1" applyFont="1" applyAlignment="1">
      <alignment wrapText="1"/>
    </xf>
    <xf numFmtId="167" fontId="5" fillId="0" borderId="0" xfId="0" applyNumberFormat="1" applyFont="1" applyAlignment="1">
      <alignment wrapText="1"/>
    </xf>
    <xf numFmtId="10" fontId="5" fillId="0" borderId="0" xfId="0" applyNumberFormat="1" applyFont="1" applyAlignment="1">
      <alignment wrapText="1"/>
    </xf>
    <xf numFmtId="0" fontId="6" fillId="0" borderId="1" xfId="0" applyFont="1" applyBorder="1" applyAlignment="1">
      <alignment horizontal="center" wrapText="1"/>
    </xf>
    <xf numFmtId="0" fontId="6" fillId="0" borderId="1" xfId="0" applyFont="1" applyBorder="1" applyAlignment="1">
      <alignment wrapText="1"/>
    </xf>
    <xf numFmtId="8" fontId="5" fillId="0" borderId="0" xfId="0" applyNumberFormat="1" applyFont="1" applyAlignment="1">
      <alignment wrapText="1"/>
    </xf>
    <xf numFmtId="8" fontId="5" fillId="0" borderId="1" xfId="0" applyNumberFormat="1" applyFont="1" applyBorder="1" applyAlignment="1">
      <alignment horizontal="center" wrapText="1"/>
    </xf>
    <xf numFmtId="0" fontId="7" fillId="0" borderId="1" xfId="0" applyFont="1" applyFill="1" applyBorder="1" applyAlignment="1">
      <alignment wrapText="1"/>
    </xf>
    <xf numFmtId="0" fontId="8" fillId="0" borderId="1" xfId="0" applyFont="1" applyFill="1" applyBorder="1" applyAlignment="1">
      <alignment horizontal="left" wrapText="1"/>
    </xf>
    <xf numFmtId="0" fontId="9" fillId="0" borderId="1" xfId="0" applyFont="1" applyFill="1" applyBorder="1" applyAlignment="1">
      <alignment horizontal="center" wrapText="1"/>
    </xf>
    <xf numFmtId="0" fontId="9" fillId="0" borderId="9" xfId="0" applyFont="1" applyFill="1" applyBorder="1" applyAlignment="1">
      <alignment horizontal="center" wrapText="1"/>
    </xf>
    <xf numFmtId="0" fontId="8" fillId="0" borderId="1" xfId="0" applyFont="1" applyFill="1" applyBorder="1" applyAlignment="1">
      <alignment wrapText="1"/>
    </xf>
    <xf numFmtId="0" fontId="7" fillId="0" borderId="1" xfId="0" applyFont="1" applyFill="1" applyBorder="1" applyAlignment="1">
      <alignment horizontal="left" wrapText="1"/>
    </xf>
    <xf numFmtId="164" fontId="7" fillId="0" borderId="1" xfId="1" applyNumberFormat="1" applyFont="1" applyFill="1" applyBorder="1" applyAlignment="1">
      <alignment wrapText="1"/>
    </xf>
    <xf numFmtId="6" fontId="7" fillId="0" borderId="1" xfId="0" applyNumberFormat="1" applyFont="1" applyFill="1" applyBorder="1" applyAlignment="1">
      <alignment wrapText="1"/>
    </xf>
    <xf numFmtId="8" fontId="7" fillId="0" borderId="1" xfId="2" applyNumberFormat="1" applyFont="1" applyFill="1" applyBorder="1" applyAlignment="1">
      <alignment wrapText="1"/>
    </xf>
    <xf numFmtId="166" fontId="7" fillId="0" borderId="9" xfId="2" applyNumberFormat="1" applyFont="1" applyFill="1" applyBorder="1" applyAlignment="1">
      <alignment wrapText="1"/>
    </xf>
    <xf numFmtId="0" fontId="7" fillId="0" borderId="0" xfId="0" applyFont="1" applyFill="1" applyAlignment="1">
      <alignment wrapText="1"/>
    </xf>
    <xf numFmtId="0" fontId="7" fillId="0" borderId="10" xfId="0" applyFont="1" applyFill="1" applyBorder="1" applyAlignment="1">
      <alignment wrapText="1"/>
    </xf>
    <xf numFmtId="37" fontId="7" fillId="0" borderId="1" xfId="1" applyNumberFormat="1" applyFont="1" applyFill="1" applyBorder="1" applyAlignment="1">
      <alignment wrapText="1"/>
    </xf>
    <xf numFmtId="164" fontId="7" fillId="0" borderId="1" xfId="0" applyNumberFormat="1" applyFont="1" applyFill="1" applyBorder="1" applyAlignment="1">
      <alignment wrapText="1"/>
    </xf>
    <xf numFmtId="166" fontId="7" fillId="0" borderId="1" xfId="0" applyNumberFormat="1" applyFont="1" applyFill="1" applyBorder="1" applyAlignment="1">
      <alignment wrapText="1"/>
    </xf>
    <xf numFmtId="0" fontId="7" fillId="0" borderId="0" xfId="0" applyFont="1" applyFill="1" applyAlignment="1">
      <alignment horizontal="left" wrapText="1"/>
    </xf>
    <xf numFmtId="0" fontId="7" fillId="0" borderId="11" xfId="0" applyFont="1" applyFill="1" applyBorder="1" applyAlignment="1">
      <alignment wrapText="1"/>
    </xf>
    <xf numFmtId="166" fontId="7" fillId="0" borderId="1" xfId="2" applyNumberFormat="1" applyFont="1" applyFill="1" applyBorder="1" applyAlignment="1">
      <alignment wrapText="1"/>
    </xf>
    <xf numFmtId="0" fontId="7" fillId="0" borderId="0" xfId="0" applyFont="1" applyFill="1" applyBorder="1" applyAlignment="1">
      <alignment wrapText="1"/>
    </xf>
    <xf numFmtId="165" fontId="7" fillId="0" borderId="1" xfId="0" applyNumberFormat="1" applyFont="1" applyFill="1" applyBorder="1" applyAlignment="1">
      <alignment horizontal="left" wrapText="1"/>
    </xf>
    <xf numFmtId="3" fontId="8" fillId="0" borderId="1" xfId="0" applyNumberFormat="1" applyFont="1" applyFill="1" applyBorder="1" applyAlignment="1">
      <alignment wrapText="1"/>
    </xf>
    <xf numFmtId="167" fontId="8" fillId="0" borderId="1" xfId="0" applyNumberFormat="1" applyFont="1" applyFill="1" applyBorder="1" applyAlignment="1">
      <alignment wrapText="1"/>
    </xf>
    <xf numFmtId="166" fontId="8" fillId="0" borderId="1" xfId="0" applyNumberFormat="1" applyFont="1" applyFill="1" applyBorder="1" applyAlignment="1">
      <alignment wrapText="1"/>
    </xf>
    <xf numFmtId="0" fontId="7" fillId="0" borderId="12" xfId="0" applyFont="1" applyFill="1" applyBorder="1" applyAlignment="1">
      <alignment wrapText="1"/>
    </xf>
    <xf numFmtId="0" fontId="8" fillId="0" borderId="0" xfId="0" applyFont="1" applyFill="1" applyBorder="1" applyAlignment="1">
      <alignment wrapText="1"/>
    </xf>
    <xf numFmtId="165" fontId="7" fillId="0" borderId="0" xfId="0" applyNumberFormat="1" applyFont="1" applyFill="1" applyBorder="1" applyAlignment="1">
      <alignment horizontal="left" wrapText="1"/>
    </xf>
    <xf numFmtId="164" fontId="7" fillId="0" borderId="0" xfId="1" applyNumberFormat="1" applyFont="1" applyFill="1" applyBorder="1" applyAlignment="1">
      <alignment wrapText="1"/>
    </xf>
    <xf numFmtId="6" fontId="7" fillId="0" borderId="0" xfId="0" applyNumberFormat="1" applyFont="1" applyFill="1" applyBorder="1" applyAlignment="1">
      <alignment wrapText="1"/>
    </xf>
    <xf numFmtId="8" fontId="7" fillId="0" borderId="0" xfId="2" applyNumberFormat="1" applyFont="1" applyFill="1" applyBorder="1" applyAlignment="1">
      <alignment wrapText="1"/>
    </xf>
    <xf numFmtId="166" fontId="7" fillId="0" borderId="13" xfId="2" applyNumberFormat="1" applyFont="1" applyFill="1" applyBorder="1" applyAlignment="1">
      <alignment wrapText="1"/>
    </xf>
    <xf numFmtId="0" fontId="10" fillId="0" borderId="0" xfId="0" applyFont="1" applyFill="1" applyBorder="1" applyAlignment="1">
      <alignment wrapText="1"/>
    </xf>
    <xf numFmtId="0" fontId="7" fillId="0" borderId="0" xfId="0" applyFont="1" applyFill="1" applyBorder="1" applyAlignment="1">
      <alignment horizontal="left" wrapText="1"/>
    </xf>
    <xf numFmtId="166" fontId="7" fillId="0" borderId="0" xfId="2" applyNumberFormat="1" applyFont="1" applyFill="1" applyBorder="1" applyAlignment="1">
      <alignment wrapText="1"/>
    </xf>
    <xf numFmtId="2" fontId="7" fillId="0" borderId="1" xfId="0" applyNumberFormat="1" applyFont="1" applyFill="1" applyBorder="1" applyAlignment="1">
      <alignment horizontal="left" wrapText="1"/>
    </xf>
    <xf numFmtId="3" fontId="7" fillId="0" borderId="1" xfId="0" applyNumberFormat="1" applyFont="1" applyFill="1" applyBorder="1" applyAlignment="1">
      <alignment wrapText="1"/>
    </xf>
    <xf numFmtId="3" fontId="7" fillId="0" borderId="1" xfId="1" applyNumberFormat="1" applyFont="1" applyFill="1" applyBorder="1" applyAlignment="1">
      <alignment wrapText="1"/>
    </xf>
    <xf numFmtId="0" fontId="7" fillId="0" borderId="2" xfId="0" applyFont="1" applyFill="1" applyBorder="1" applyAlignment="1">
      <alignment horizontal="left" wrapText="1"/>
    </xf>
    <xf numFmtId="0" fontId="7" fillId="0" borderId="0" xfId="0" applyFont="1" applyFill="1" applyAlignment="1">
      <alignment horizontal="center" wrapText="1"/>
    </xf>
    <xf numFmtId="10" fontId="7" fillId="0" borderId="1" xfId="0" applyNumberFormat="1" applyFont="1" applyFill="1" applyBorder="1" applyAlignment="1">
      <alignment wrapText="1"/>
    </xf>
    <xf numFmtId="164" fontId="7" fillId="0" borderId="1" xfId="1" applyNumberFormat="1" applyFont="1" applyFill="1" applyBorder="1" applyAlignment="1">
      <alignment horizontal="right" wrapText="1"/>
    </xf>
    <xf numFmtId="0" fontId="7" fillId="0" borderId="14" xfId="0" applyFont="1" applyFill="1" applyBorder="1" applyAlignment="1">
      <alignment wrapText="1"/>
    </xf>
    <xf numFmtId="0" fontId="7" fillId="0" borderId="13" xfId="0" applyFont="1" applyFill="1" applyBorder="1" applyAlignment="1">
      <alignment wrapText="1"/>
    </xf>
    <xf numFmtId="0" fontId="8" fillId="2" borderId="6" xfId="0" applyFont="1" applyFill="1" applyBorder="1" applyAlignment="1">
      <alignment wrapText="1"/>
    </xf>
    <xf numFmtId="0" fontId="10" fillId="2" borderId="7" xfId="0" applyFont="1" applyFill="1" applyBorder="1" applyAlignment="1">
      <alignment wrapText="1"/>
    </xf>
    <xf numFmtId="0" fontId="10" fillId="2" borderId="8" xfId="0" applyFont="1" applyFill="1" applyBorder="1" applyAlignment="1">
      <alignment wrapText="1"/>
    </xf>
    <xf numFmtId="0" fontId="8" fillId="2" borderId="3" xfId="0" applyFont="1" applyFill="1" applyBorder="1" applyAlignment="1">
      <alignment wrapText="1"/>
    </xf>
    <xf numFmtId="0" fontId="10" fillId="2" borderId="4" xfId="0" applyFont="1" applyFill="1" applyBorder="1" applyAlignment="1">
      <alignment wrapText="1"/>
    </xf>
    <xf numFmtId="0" fontId="10" fillId="2" borderId="5" xfId="0" applyFont="1" applyFill="1" applyBorder="1" applyAlignment="1">
      <alignment wrapText="1"/>
    </xf>
    <xf numFmtId="0" fontId="11" fillId="2" borderId="7" xfId="0" applyFont="1" applyFill="1" applyBorder="1" applyAlignment="1">
      <alignment wrapText="1"/>
    </xf>
    <xf numFmtId="0" fontId="11" fillId="2" borderId="8" xfId="0" applyFont="1" applyFill="1" applyBorder="1" applyAlignment="1">
      <alignment wrapText="1"/>
    </xf>
    <xf numFmtId="172" fontId="7" fillId="0" borderId="1" xfId="0" applyNumberFormat="1" applyFont="1" applyFill="1" applyBorder="1" applyAlignment="1">
      <alignment wrapText="1"/>
    </xf>
    <xf numFmtId="1" fontId="7" fillId="0" borderId="1" xfId="0" applyNumberFormat="1" applyFont="1" applyFill="1" applyBorder="1" applyAlignment="1">
      <alignment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94"/>
  <sheetViews>
    <sheetView tabSelected="1" zoomScaleNormal="100" workbookViewId="0">
      <selection activeCell="B13" sqref="B13"/>
    </sheetView>
  </sheetViews>
  <sheetFormatPr defaultColWidth="8.85546875" defaultRowHeight="15" x14ac:dyDescent="0.25"/>
  <cols>
    <col min="1" max="1" width="42.7109375" style="42" customWidth="1"/>
    <col min="2" max="2" width="38.28515625" style="47" customWidth="1"/>
    <col min="3" max="3" width="14" style="42" customWidth="1"/>
    <col min="4" max="4" width="20.140625" style="42" customWidth="1"/>
    <col min="5" max="5" width="19.28515625" style="42" customWidth="1"/>
    <col min="6" max="6" width="13.28515625" style="42" customWidth="1"/>
    <col min="7" max="7" width="19" style="42" customWidth="1"/>
    <col min="8" max="8" width="14.85546875" style="42" customWidth="1"/>
    <col min="9" max="9" width="14.42578125" style="42" bestFit="1" customWidth="1"/>
    <col min="10" max="10" width="15.7109375" style="42" customWidth="1"/>
    <col min="11" max="11" width="13.140625" style="43" customWidth="1"/>
    <col min="12" max="13" width="8.85546875" style="43"/>
    <col min="14" max="16384" width="8.85546875" style="42"/>
  </cols>
  <sheetData>
    <row r="2" spans="1:15" ht="29.25" x14ac:dyDescent="0.25">
      <c r="B2" s="34" t="s">
        <v>16</v>
      </c>
      <c r="C2" s="34" t="s">
        <v>5</v>
      </c>
      <c r="D2" s="34" t="s">
        <v>17</v>
      </c>
      <c r="E2" s="34" t="s">
        <v>8</v>
      </c>
    </row>
    <row r="3" spans="1:15" x14ac:dyDescent="0.25">
      <c r="B3" s="44">
        <f xml:space="preserve"> SUM(E49,E54,E63:E64,E67:E68,E59:E60,E73,E11,E17,E23,E29,E35,E41,F44,E78,E81,E84)</f>
        <v>4448.97</v>
      </c>
      <c r="C3" s="45">
        <f>SUM(G49,G54,G63:G64,G67:G68,G59:G60,G73,G11,G17,G23,G29,G35,G41,H44,G78,G81,G84)</f>
        <v>77195.17</v>
      </c>
      <c r="D3" s="39">
        <f>SUM(H49,H54,H63:H64,H67:H68,H59:H60,H73,H11,H17,H23,H29,H35,H41,I44:I44,H78,H81,H84)</f>
        <v>0</v>
      </c>
      <c r="E3" s="46">
        <f>SUM(J49,J54,J63:J64,J67:J68,J59:J60,J73,J11,J17,J23,J29,J35,J41,K44:K44,J78,J81,J84)</f>
        <v>5415651.9890000001</v>
      </c>
    </row>
    <row r="4" spans="1:15" ht="15.75" thickBot="1" x14ac:dyDescent="0.3"/>
    <row r="5" spans="1:15" ht="15.75" thickBot="1" x14ac:dyDescent="0.3">
      <c r="A5" s="74" t="s">
        <v>50</v>
      </c>
      <c r="B5" s="80"/>
      <c r="C5" s="80"/>
      <c r="D5" s="80"/>
      <c r="E5" s="80"/>
      <c r="F5" s="80"/>
      <c r="G5" s="80"/>
      <c r="H5" s="80"/>
      <c r="I5" s="80"/>
      <c r="J5" s="81"/>
    </row>
    <row r="7" spans="1:15" ht="29.25" x14ac:dyDescent="0.25">
      <c r="A7" s="36" t="s">
        <v>61</v>
      </c>
      <c r="B7" s="33" t="s">
        <v>0</v>
      </c>
      <c r="C7" s="34" t="s">
        <v>1</v>
      </c>
      <c r="D7" s="34" t="s">
        <v>2</v>
      </c>
      <c r="E7" s="34" t="s">
        <v>3</v>
      </c>
      <c r="F7" s="34" t="s">
        <v>4</v>
      </c>
      <c r="G7" s="34" t="s">
        <v>5</v>
      </c>
      <c r="H7" s="34" t="s">
        <v>6</v>
      </c>
      <c r="I7" s="34" t="s">
        <v>7</v>
      </c>
      <c r="J7" s="34" t="s">
        <v>8</v>
      </c>
      <c r="K7" s="48"/>
    </row>
    <row r="8" spans="1:15" x14ac:dyDescent="0.25">
      <c r="A8" s="32" t="s">
        <v>40</v>
      </c>
      <c r="B8" s="37"/>
      <c r="C8" s="32">
        <v>7</v>
      </c>
      <c r="D8" s="32">
        <v>1</v>
      </c>
      <c r="E8" s="32">
        <f>C8*D8</f>
        <v>7</v>
      </c>
      <c r="F8" s="32">
        <v>40</v>
      </c>
      <c r="G8" s="38">
        <f t="shared" ref="G8" si="0">E8*F8</f>
        <v>280</v>
      </c>
      <c r="H8" s="39">
        <v>0</v>
      </c>
      <c r="I8" s="40">
        <f>$E$91</f>
        <v>86.9</v>
      </c>
      <c r="J8" s="49">
        <f t="shared" ref="J8" si="1">G8*I8</f>
        <v>24332</v>
      </c>
      <c r="K8" s="48"/>
      <c r="O8" s="50"/>
    </row>
    <row r="9" spans="1:15" x14ac:dyDescent="0.25">
      <c r="A9" s="32" t="s">
        <v>41</v>
      </c>
      <c r="B9" s="32"/>
      <c r="C9" s="32">
        <v>7</v>
      </c>
      <c r="D9" s="32">
        <v>1</v>
      </c>
      <c r="E9" s="32">
        <f>C9*D9</f>
        <v>7</v>
      </c>
      <c r="F9" s="32">
        <v>40</v>
      </c>
      <c r="G9" s="38">
        <f t="shared" ref="G9:G10" si="2">E9*F9</f>
        <v>280</v>
      </c>
      <c r="H9" s="39">
        <v>0</v>
      </c>
      <c r="I9" s="40">
        <f>$E$92</f>
        <v>41.82</v>
      </c>
      <c r="J9" s="49">
        <f t="shared" ref="J9:J10" si="3">G9*I9</f>
        <v>11709.6</v>
      </c>
      <c r="K9" s="48"/>
      <c r="O9" s="50"/>
    </row>
    <row r="10" spans="1:15" x14ac:dyDescent="0.25">
      <c r="A10" s="32" t="s">
        <v>51</v>
      </c>
      <c r="B10" s="32"/>
      <c r="C10" s="32">
        <v>7</v>
      </c>
      <c r="D10" s="32">
        <v>1</v>
      </c>
      <c r="E10" s="32">
        <f>C10*D10</f>
        <v>7</v>
      </c>
      <c r="F10" s="32">
        <v>100</v>
      </c>
      <c r="G10" s="38">
        <f t="shared" si="2"/>
        <v>700</v>
      </c>
      <c r="H10" s="39">
        <v>0</v>
      </c>
      <c r="I10" s="40">
        <f>$E$93</f>
        <v>42.2</v>
      </c>
      <c r="J10" s="49">
        <f t="shared" si="3"/>
        <v>29540.000000000004</v>
      </c>
      <c r="K10" s="48"/>
    </row>
    <row r="11" spans="1:15" x14ac:dyDescent="0.25">
      <c r="A11" s="36" t="s">
        <v>37</v>
      </c>
      <c r="B11" s="51" t="s">
        <v>38</v>
      </c>
      <c r="C11" s="36">
        <f>C8</f>
        <v>7</v>
      </c>
      <c r="D11" s="36"/>
      <c r="E11" s="36">
        <f>E8</f>
        <v>7</v>
      </c>
      <c r="F11" s="36">
        <f>SUM(F8:F10)</f>
        <v>180</v>
      </c>
      <c r="G11" s="52">
        <f t="shared" ref="G11" si="4">SUM(G8:G10)</f>
        <v>1260</v>
      </c>
      <c r="H11" s="53">
        <f t="shared" ref="H11:J11" si="5">SUM(H8:H10)</f>
        <v>0</v>
      </c>
      <c r="I11" s="36"/>
      <c r="J11" s="54">
        <f t="shared" si="5"/>
        <v>65581.600000000006</v>
      </c>
      <c r="K11" s="48"/>
    </row>
    <row r="12" spans="1:15" x14ac:dyDescent="0.25">
      <c r="B12" s="42"/>
    </row>
    <row r="13" spans="1:15" ht="29.25" x14ac:dyDescent="0.25">
      <c r="A13" s="36" t="s">
        <v>62</v>
      </c>
      <c r="B13" s="33" t="s">
        <v>0</v>
      </c>
      <c r="C13" s="34" t="s">
        <v>1</v>
      </c>
      <c r="D13" s="34" t="s">
        <v>2</v>
      </c>
      <c r="E13" s="34" t="s">
        <v>3</v>
      </c>
      <c r="F13" s="34" t="s">
        <v>4</v>
      </c>
      <c r="G13" s="34" t="s">
        <v>5</v>
      </c>
      <c r="H13" s="34" t="s">
        <v>6</v>
      </c>
      <c r="I13" s="34" t="s">
        <v>7</v>
      </c>
      <c r="J13" s="34" t="s">
        <v>8</v>
      </c>
      <c r="K13" s="48"/>
    </row>
    <row r="14" spans="1:15" x14ac:dyDescent="0.25">
      <c r="A14" s="32" t="s">
        <v>40</v>
      </c>
      <c r="B14" s="37"/>
      <c r="C14" s="32">
        <v>11</v>
      </c>
      <c r="D14" s="32">
        <v>1</v>
      </c>
      <c r="E14" s="32">
        <f>C14*D14</f>
        <v>11</v>
      </c>
      <c r="F14" s="32">
        <v>40</v>
      </c>
      <c r="G14" s="38">
        <f t="shared" ref="G14:G16" si="6">E14*F14</f>
        <v>440</v>
      </c>
      <c r="H14" s="39">
        <v>0</v>
      </c>
      <c r="I14" s="40">
        <f>$E$91</f>
        <v>86.9</v>
      </c>
      <c r="J14" s="49">
        <f t="shared" ref="J14:J16" si="7">G14*I14</f>
        <v>38236</v>
      </c>
      <c r="K14" s="48"/>
    </row>
    <row r="15" spans="1:15" x14ac:dyDescent="0.25">
      <c r="A15" s="32" t="s">
        <v>41</v>
      </c>
      <c r="B15" s="32"/>
      <c r="C15" s="32">
        <v>11</v>
      </c>
      <c r="D15" s="32">
        <v>1</v>
      </c>
      <c r="E15" s="32">
        <f>C15*D15</f>
        <v>11</v>
      </c>
      <c r="F15" s="32">
        <v>40</v>
      </c>
      <c r="G15" s="38">
        <f t="shared" si="6"/>
        <v>440</v>
      </c>
      <c r="H15" s="39">
        <v>0</v>
      </c>
      <c r="I15" s="40">
        <f>$E$92</f>
        <v>41.82</v>
      </c>
      <c r="J15" s="49">
        <f t="shared" si="7"/>
        <v>18400.8</v>
      </c>
      <c r="K15" s="48"/>
    </row>
    <row r="16" spans="1:15" x14ac:dyDescent="0.25">
      <c r="A16" s="32" t="s">
        <v>51</v>
      </c>
      <c r="B16" s="32"/>
      <c r="C16" s="32">
        <v>11</v>
      </c>
      <c r="D16" s="32">
        <v>1</v>
      </c>
      <c r="E16" s="32">
        <f>C16*D16</f>
        <v>11</v>
      </c>
      <c r="F16" s="32">
        <v>100</v>
      </c>
      <c r="G16" s="38">
        <f t="shared" si="6"/>
        <v>1100</v>
      </c>
      <c r="H16" s="39">
        <v>0</v>
      </c>
      <c r="I16" s="40">
        <f>$E$93</f>
        <v>42.2</v>
      </c>
      <c r="J16" s="49">
        <f t="shared" si="7"/>
        <v>46420</v>
      </c>
      <c r="K16" s="48"/>
    </row>
    <row r="17" spans="1:11" x14ac:dyDescent="0.25">
      <c r="A17" s="36" t="s">
        <v>37</v>
      </c>
      <c r="B17" s="51" t="s">
        <v>38</v>
      </c>
      <c r="C17" s="36">
        <f>C14</f>
        <v>11</v>
      </c>
      <c r="D17" s="36"/>
      <c r="E17" s="36">
        <f>E14</f>
        <v>11</v>
      </c>
      <c r="F17" s="36">
        <f>SUM(F14:F16)</f>
        <v>180</v>
      </c>
      <c r="G17" s="52">
        <f t="shared" ref="G17" si="8">SUM(G14:G16)</f>
        <v>1980</v>
      </c>
      <c r="H17" s="53">
        <f t="shared" ref="H17" si="9">SUM(H14:H16)</f>
        <v>0</v>
      </c>
      <c r="I17" s="36"/>
      <c r="J17" s="54">
        <f t="shared" ref="J17" si="10">SUM(J14:J16)</f>
        <v>103056.8</v>
      </c>
      <c r="K17" s="48"/>
    </row>
    <row r="19" spans="1:11" ht="29.25" x14ac:dyDescent="0.25">
      <c r="A19" s="36" t="s">
        <v>63</v>
      </c>
      <c r="B19" s="33" t="s">
        <v>0</v>
      </c>
      <c r="C19" s="34" t="s">
        <v>1</v>
      </c>
      <c r="D19" s="34" t="s">
        <v>2</v>
      </c>
      <c r="E19" s="34" t="s">
        <v>3</v>
      </c>
      <c r="F19" s="34" t="s">
        <v>4</v>
      </c>
      <c r="G19" s="34" t="s">
        <v>5</v>
      </c>
      <c r="H19" s="34" t="s">
        <v>6</v>
      </c>
      <c r="I19" s="34" t="s">
        <v>7</v>
      </c>
      <c r="J19" s="34" t="s">
        <v>8</v>
      </c>
      <c r="K19" s="48"/>
    </row>
    <row r="20" spans="1:11" x14ac:dyDescent="0.25">
      <c r="A20" s="32" t="s">
        <v>40</v>
      </c>
      <c r="B20" s="37"/>
      <c r="C20" s="32">
        <v>55</v>
      </c>
      <c r="D20" s="32">
        <v>1</v>
      </c>
      <c r="E20" s="32">
        <f>C20*D20</f>
        <v>55</v>
      </c>
      <c r="F20" s="32">
        <v>40</v>
      </c>
      <c r="G20" s="38">
        <f t="shared" ref="G20:G22" si="11">E20*F20</f>
        <v>2200</v>
      </c>
      <c r="H20" s="39">
        <v>0</v>
      </c>
      <c r="I20" s="40">
        <f>$E$91</f>
        <v>86.9</v>
      </c>
      <c r="J20" s="49">
        <f t="shared" ref="J20:J22" si="12">G20*I20</f>
        <v>191180</v>
      </c>
      <c r="K20" s="48"/>
    </row>
    <row r="21" spans="1:11" x14ac:dyDescent="0.25">
      <c r="A21" s="32" t="s">
        <v>41</v>
      </c>
      <c r="B21" s="32"/>
      <c r="C21" s="32">
        <v>55</v>
      </c>
      <c r="D21" s="32">
        <v>1</v>
      </c>
      <c r="E21" s="32">
        <f>C21*D21</f>
        <v>55</v>
      </c>
      <c r="F21" s="32">
        <v>40</v>
      </c>
      <c r="G21" s="38">
        <f t="shared" si="11"/>
        <v>2200</v>
      </c>
      <c r="H21" s="39">
        <v>0</v>
      </c>
      <c r="I21" s="40">
        <f>$E$92</f>
        <v>41.82</v>
      </c>
      <c r="J21" s="49">
        <f t="shared" si="12"/>
        <v>92004</v>
      </c>
      <c r="K21" s="48"/>
    </row>
    <row r="22" spans="1:11" x14ac:dyDescent="0.25">
      <c r="A22" s="32" t="s">
        <v>51</v>
      </c>
      <c r="B22" s="32"/>
      <c r="C22" s="32">
        <v>55</v>
      </c>
      <c r="D22" s="32">
        <v>1</v>
      </c>
      <c r="E22" s="32">
        <f>C22*D22</f>
        <v>55</v>
      </c>
      <c r="F22" s="32">
        <v>100</v>
      </c>
      <c r="G22" s="38">
        <f t="shared" si="11"/>
        <v>5500</v>
      </c>
      <c r="H22" s="39">
        <v>0</v>
      </c>
      <c r="I22" s="40">
        <f>$E$93</f>
        <v>42.2</v>
      </c>
      <c r="J22" s="49">
        <f t="shared" si="12"/>
        <v>232100.00000000003</v>
      </c>
      <c r="K22" s="48"/>
    </row>
    <row r="23" spans="1:11" x14ac:dyDescent="0.25">
      <c r="A23" s="36" t="s">
        <v>37</v>
      </c>
      <c r="B23" s="51" t="s">
        <v>38</v>
      </c>
      <c r="C23" s="36">
        <f>C20</f>
        <v>55</v>
      </c>
      <c r="D23" s="36"/>
      <c r="E23" s="36">
        <f>E20</f>
        <v>55</v>
      </c>
      <c r="F23" s="36">
        <f>SUM(F20:F22)</f>
        <v>180</v>
      </c>
      <c r="G23" s="52">
        <f t="shared" ref="G23" si="13">SUM(G20:G22)</f>
        <v>9900</v>
      </c>
      <c r="H23" s="53">
        <f t="shared" ref="H23" si="14">SUM(H20:H22)</f>
        <v>0</v>
      </c>
      <c r="I23" s="36"/>
      <c r="J23" s="54">
        <f t="shared" ref="J23" si="15">SUM(J20:J22)</f>
        <v>515284</v>
      </c>
      <c r="K23" s="48"/>
    </row>
    <row r="25" spans="1:11" ht="29.25" x14ac:dyDescent="0.25">
      <c r="A25" s="36" t="s">
        <v>64</v>
      </c>
      <c r="B25" s="33" t="s">
        <v>0</v>
      </c>
      <c r="C25" s="34" t="s">
        <v>1</v>
      </c>
      <c r="D25" s="34" t="s">
        <v>2</v>
      </c>
      <c r="E25" s="34" t="s">
        <v>3</v>
      </c>
      <c r="F25" s="34" t="s">
        <v>4</v>
      </c>
      <c r="G25" s="34" t="s">
        <v>5</v>
      </c>
      <c r="H25" s="34" t="s">
        <v>6</v>
      </c>
      <c r="I25" s="34" t="s">
        <v>7</v>
      </c>
      <c r="J25" s="34" t="s">
        <v>8</v>
      </c>
      <c r="K25" s="48"/>
    </row>
    <row r="26" spans="1:11" x14ac:dyDescent="0.25">
      <c r="A26" s="32" t="s">
        <v>40</v>
      </c>
      <c r="B26" s="37"/>
      <c r="C26" s="32">
        <v>7</v>
      </c>
      <c r="D26" s="32">
        <v>8</v>
      </c>
      <c r="E26" s="32">
        <f>C26*D26</f>
        <v>56</v>
      </c>
      <c r="F26" s="32">
        <v>40</v>
      </c>
      <c r="G26" s="38">
        <f t="shared" ref="G26:G28" si="16">E26*F26</f>
        <v>2240</v>
      </c>
      <c r="H26" s="39">
        <v>0</v>
      </c>
      <c r="I26" s="40">
        <f>$E$91</f>
        <v>86.9</v>
      </c>
      <c r="J26" s="49">
        <f t="shared" ref="J26:J28" si="17">G26*I26</f>
        <v>194656</v>
      </c>
      <c r="K26" s="48"/>
    </row>
    <row r="27" spans="1:11" x14ac:dyDescent="0.25">
      <c r="A27" s="32" t="s">
        <v>41</v>
      </c>
      <c r="B27" s="32"/>
      <c r="C27" s="32">
        <v>7</v>
      </c>
      <c r="D27" s="32">
        <v>8</v>
      </c>
      <c r="E27" s="32">
        <f>C27*D27</f>
        <v>56</v>
      </c>
      <c r="F27" s="32">
        <v>40</v>
      </c>
      <c r="G27" s="38">
        <f t="shared" si="16"/>
        <v>2240</v>
      </c>
      <c r="H27" s="39">
        <v>0</v>
      </c>
      <c r="I27" s="40">
        <f>$E$92</f>
        <v>41.82</v>
      </c>
      <c r="J27" s="49">
        <f t="shared" si="17"/>
        <v>93676.800000000003</v>
      </c>
      <c r="K27" s="48"/>
    </row>
    <row r="28" spans="1:11" x14ac:dyDescent="0.25">
      <c r="A28" s="32" t="s">
        <v>51</v>
      </c>
      <c r="B28" s="32"/>
      <c r="C28" s="32">
        <v>7</v>
      </c>
      <c r="D28" s="32">
        <v>8</v>
      </c>
      <c r="E28" s="32">
        <f>C28*D28</f>
        <v>56</v>
      </c>
      <c r="F28" s="32">
        <v>100</v>
      </c>
      <c r="G28" s="38">
        <f t="shared" si="16"/>
        <v>5600</v>
      </c>
      <c r="H28" s="39">
        <v>0</v>
      </c>
      <c r="I28" s="40">
        <f>$E$93</f>
        <v>42.2</v>
      </c>
      <c r="J28" s="49">
        <f t="shared" si="17"/>
        <v>236320.00000000003</v>
      </c>
      <c r="K28" s="48"/>
    </row>
    <row r="29" spans="1:11" x14ac:dyDescent="0.25">
      <c r="A29" s="36" t="s">
        <v>37</v>
      </c>
      <c r="B29" s="51" t="s">
        <v>38</v>
      </c>
      <c r="C29" s="36">
        <f>C26</f>
        <v>7</v>
      </c>
      <c r="D29" s="36"/>
      <c r="E29" s="36">
        <f>E26</f>
        <v>56</v>
      </c>
      <c r="F29" s="36">
        <f>SUM(F26:F28)</f>
        <v>180</v>
      </c>
      <c r="G29" s="52">
        <f t="shared" ref="G29" si="18">SUM(G26:G28)</f>
        <v>10080</v>
      </c>
      <c r="H29" s="53">
        <f t="shared" ref="H29" si="19">SUM(H26:H28)</f>
        <v>0</v>
      </c>
      <c r="I29" s="36"/>
      <c r="J29" s="54">
        <f t="shared" ref="J29" si="20">SUM(J26:J28)</f>
        <v>524652.80000000005</v>
      </c>
      <c r="K29" s="48"/>
    </row>
    <row r="31" spans="1:11" ht="29.25" x14ac:dyDescent="0.25">
      <c r="A31" s="36" t="s">
        <v>65</v>
      </c>
      <c r="B31" s="33" t="s">
        <v>0</v>
      </c>
      <c r="C31" s="34" t="s">
        <v>1</v>
      </c>
      <c r="D31" s="34" t="s">
        <v>2</v>
      </c>
      <c r="E31" s="34" t="s">
        <v>3</v>
      </c>
      <c r="F31" s="34" t="s">
        <v>4</v>
      </c>
      <c r="G31" s="34" t="s">
        <v>5</v>
      </c>
      <c r="H31" s="34" t="s">
        <v>6</v>
      </c>
      <c r="I31" s="34" t="s">
        <v>7</v>
      </c>
      <c r="J31" s="34" t="s">
        <v>8</v>
      </c>
      <c r="K31" s="48"/>
    </row>
    <row r="32" spans="1:11" x14ac:dyDescent="0.25">
      <c r="A32" s="32" t="s">
        <v>40</v>
      </c>
      <c r="B32" s="37"/>
      <c r="C32" s="32">
        <v>11</v>
      </c>
      <c r="D32" s="32">
        <v>2</v>
      </c>
      <c r="E32" s="32">
        <f>C32*D32</f>
        <v>22</v>
      </c>
      <c r="F32" s="32">
        <v>40</v>
      </c>
      <c r="G32" s="38">
        <f t="shared" ref="G32:G34" si="21">E32*F32</f>
        <v>880</v>
      </c>
      <c r="H32" s="39">
        <v>0</v>
      </c>
      <c r="I32" s="40">
        <f>$E$91</f>
        <v>86.9</v>
      </c>
      <c r="J32" s="49">
        <f>G32*I32</f>
        <v>76472</v>
      </c>
      <c r="K32" s="48"/>
    </row>
    <row r="33" spans="1:12" x14ac:dyDescent="0.25">
      <c r="A33" s="32" t="s">
        <v>41</v>
      </c>
      <c r="B33" s="32"/>
      <c r="C33" s="32">
        <v>11</v>
      </c>
      <c r="D33" s="32">
        <v>2</v>
      </c>
      <c r="E33" s="32">
        <f>C33*D33</f>
        <v>22</v>
      </c>
      <c r="F33" s="32">
        <v>40</v>
      </c>
      <c r="G33" s="38">
        <f t="shared" si="21"/>
        <v>880</v>
      </c>
      <c r="H33" s="39">
        <v>0</v>
      </c>
      <c r="I33" s="40">
        <f>$E$92</f>
        <v>41.82</v>
      </c>
      <c r="J33" s="49">
        <f t="shared" ref="J33:J34" si="22">G33*I33</f>
        <v>36801.599999999999</v>
      </c>
      <c r="K33" s="48"/>
    </row>
    <row r="34" spans="1:12" x14ac:dyDescent="0.25">
      <c r="A34" s="32" t="s">
        <v>51</v>
      </c>
      <c r="B34" s="32"/>
      <c r="C34" s="32">
        <v>11</v>
      </c>
      <c r="D34" s="32">
        <v>2</v>
      </c>
      <c r="E34" s="32">
        <f>C34*D34</f>
        <v>22</v>
      </c>
      <c r="F34" s="32">
        <v>100</v>
      </c>
      <c r="G34" s="38">
        <f t="shared" si="21"/>
        <v>2200</v>
      </c>
      <c r="H34" s="39">
        <v>0</v>
      </c>
      <c r="I34" s="40">
        <f>$E$93</f>
        <v>42.2</v>
      </c>
      <c r="J34" s="49">
        <f t="shared" si="22"/>
        <v>92840</v>
      </c>
      <c r="K34" s="48"/>
    </row>
    <row r="35" spans="1:12" x14ac:dyDescent="0.25">
      <c r="A35" s="36" t="s">
        <v>37</v>
      </c>
      <c r="B35" s="51" t="s">
        <v>38</v>
      </c>
      <c r="C35" s="36">
        <f>C32</f>
        <v>11</v>
      </c>
      <c r="D35" s="36"/>
      <c r="E35" s="36">
        <f>E32</f>
        <v>22</v>
      </c>
      <c r="F35" s="36">
        <f>SUM(F32:F34)</f>
        <v>180</v>
      </c>
      <c r="G35" s="52">
        <f t="shared" ref="G35" si="23">SUM(G32:G34)</f>
        <v>3960</v>
      </c>
      <c r="H35" s="53">
        <f t="shared" ref="H35" si="24">SUM(H32:H34)</f>
        <v>0</v>
      </c>
      <c r="I35" s="36"/>
      <c r="J35" s="54">
        <f t="shared" ref="J35" si="25">SUM(J32:J34)</f>
        <v>206113.6</v>
      </c>
      <c r="K35" s="48"/>
    </row>
    <row r="37" spans="1:12" ht="29.25" x14ac:dyDescent="0.25">
      <c r="A37" s="36" t="s">
        <v>66</v>
      </c>
      <c r="B37" s="33" t="s">
        <v>0</v>
      </c>
      <c r="C37" s="34" t="s">
        <v>1</v>
      </c>
      <c r="D37" s="34" t="s">
        <v>2</v>
      </c>
      <c r="E37" s="34" t="s">
        <v>3</v>
      </c>
      <c r="F37" s="34" t="s">
        <v>4</v>
      </c>
      <c r="G37" s="34" t="s">
        <v>5</v>
      </c>
      <c r="H37" s="34" t="s">
        <v>6</v>
      </c>
      <c r="I37" s="34" t="s">
        <v>7</v>
      </c>
      <c r="J37" s="34" t="s">
        <v>8</v>
      </c>
      <c r="K37" s="48"/>
    </row>
    <row r="38" spans="1:12" x14ac:dyDescent="0.25">
      <c r="A38" s="32" t="s">
        <v>40</v>
      </c>
      <c r="B38" s="37"/>
      <c r="C38" s="32">
        <v>55</v>
      </c>
      <c r="D38" s="32">
        <v>1</v>
      </c>
      <c r="E38" s="32">
        <f>C38*D38</f>
        <v>55</v>
      </c>
      <c r="F38" s="32">
        <v>40</v>
      </c>
      <c r="G38" s="38">
        <f t="shared" ref="G38:G40" si="26">E38*F38</f>
        <v>2200</v>
      </c>
      <c r="H38" s="39">
        <v>0</v>
      </c>
      <c r="I38" s="40">
        <f>$E$91</f>
        <v>86.9</v>
      </c>
      <c r="J38" s="49">
        <f t="shared" ref="J38:J40" si="27">G38*I38</f>
        <v>191180</v>
      </c>
      <c r="K38" s="48"/>
    </row>
    <row r="39" spans="1:12" x14ac:dyDescent="0.25">
      <c r="A39" s="32" t="s">
        <v>41</v>
      </c>
      <c r="B39" s="32"/>
      <c r="C39" s="32">
        <v>55</v>
      </c>
      <c r="D39" s="32">
        <v>1</v>
      </c>
      <c r="E39" s="32">
        <f>C39*D39</f>
        <v>55</v>
      </c>
      <c r="F39" s="32">
        <v>40</v>
      </c>
      <c r="G39" s="38">
        <f t="shared" si="26"/>
        <v>2200</v>
      </c>
      <c r="H39" s="39">
        <v>0</v>
      </c>
      <c r="I39" s="40">
        <f>$E$92</f>
        <v>41.82</v>
      </c>
      <c r="J39" s="49">
        <f t="shared" si="27"/>
        <v>92004</v>
      </c>
      <c r="K39" s="48"/>
    </row>
    <row r="40" spans="1:12" x14ac:dyDescent="0.25">
      <c r="A40" s="32" t="s">
        <v>51</v>
      </c>
      <c r="B40" s="32"/>
      <c r="C40" s="32">
        <v>55</v>
      </c>
      <c r="D40" s="32">
        <v>1</v>
      </c>
      <c r="E40" s="32">
        <f>C40*D40</f>
        <v>55</v>
      </c>
      <c r="F40" s="32">
        <v>100</v>
      </c>
      <c r="G40" s="38">
        <f t="shared" si="26"/>
        <v>5500</v>
      </c>
      <c r="H40" s="39">
        <v>0</v>
      </c>
      <c r="I40" s="40">
        <f>$E$93</f>
        <v>42.2</v>
      </c>
      <c r="J40" s="49">
        <f t="shared" si="27"/>
        <v>232100.00000000003</v>
      </c>
      <c r="K40" s="48"/>
    </row>
    <row r="41" spans="1:12" x14ac:dyDescent="0.25">
      <c r="A41" s="36" t="s">
        <v>37</v>
      </c>
      <c r="B41" s="51" t="s">
        <v>38</v>
      </c>
      <c r="C41" s="36">
        <f>C38</f>
        <v>55</v>
      </c>
      <c r="D41" s="36"/>
      <c r="E41" s="36">
        <f>E38</f>
        <v>55</v>
      </c>
      <c r="F41" s="36">
        <f>SUM(F38:F40)</f>
        <v>180</v>
      </c>
      <c r="G41" s="52">
        <f t="shared" ref="G41" si="28">SUM(G38:G40)</f>
        <v>9900</v>
      </c>
      <c r="H41" s="53">
        <f t="shared" ref="H41" si="29">SUM(H38:H40)</f>
        <v>0</v>
      </c>
      <c r="I41" s="36"/>
      <c r="J41" s="54">
        <f t="shared" ref="J41" si="30">SUM(J38:J40)</f>
        <v>515284</v>
      </c>
      <c r="K41" s="48"/>
    </row>
    <row r="42" spans="1:12" x14ac:dyDescent="0.25">
      <c r="K42" s="55"/>
    </row>
    <row r="43" spans="1:12" ht="29.25" x14ac:dyDescent="0.25">
      <c r="A43" s="36"/>
      <c r="B43" s="33" t="s">
        <v>0</v>
      </c>
      <c r="C43" s="34" t="s">
        <v>1</v>
      </c>
      <c r="D43" s="34" t="s">
        <v>28</v>
      </c>
      <c r="E43" s="34" t="s">
        <v>2</v>
      </c>
      <c r="F43" s="34" t="s">
        <v>3</v>
      </c>
      <c r="G43" s="34" t="s">
        <v>4</v>
      </c>
      <c r="H43" s="34" t="s">
        <v>5</v>
      </c>
      <c r="I43" s="34" t="s">
        <v>6</v>
      </c>
      <c r="J43" s="34" t="s">
        <v>7</v>
      </c>
      <c r="K43" s="34" t="s">
        <v>8</v>
      </c>
      <c r="L43" s="48"/>
    </row>
    <row r="44" spans="1:12" x14ac:dyDescent="0.25">
      <c r="A44" s="36" t="s">
        <v>52</v>
      </c>
      <c r="B44" s="51" t="s">
        <v>38</v>
      </c>
      <c r="C44" s="32">
        <f>55+11+7</f>
        <v>73</v>
      </c>
      <c r="D44" s="32">
        <v>5</v>
      </c>
      <c r="E44" s="82">
        <f>1/D44</f>
        <v>0.2</v>
      </c>
      <c r="F44" s="83">
        <f>C44*E44</f>
        <v>14.600000000000001</v>
      </c>
      <c r="G44" s="32">
        <v>0.5</v>
      </c>
      <c r="H44" s="38">
        <f t="shared" ref="H44" si="31">F44*G44</f>
        <v>7.3000000000000007</v>
      </c>
      <c r="I44" s="39">
        <v>0</v>
      </c>
      <c r="J44" s="40">
        <f>$E$92</f>
        <v>41.82</v>
      </c>
      <c r="K44" s="49">
        <f t="shared" ref="K44" si="32">H44*J44</f>
        <v>305.28600000000006</v>
      </c>
      <c r="L44" s="48"/>
    </row>
    <row r="45" spans="1:12" ht="15.75" thickBot="1" x14ac:dyDescent="0.3">
      <c r="A45" s="56"/>
      <c r="B45" s="57"/>
      <c r="C45" s="50"/>
      <c r="D45" s="50"/>
      <c r="E45" s="50"/>
      <c r="F45" s="50"/>
      <c r="G45" s="50"/>
      <c r="H45" s="58"/>
      <c r="I45" s="59"/>
      <c r="J45" s="60"/>
      <c r="K45" s="61"/>
    </row>
    <row r="46" spans="1:12" ht="16.5" thickTop="1" thickBot="1" x14ac:dyDescent="0.3">
      <c r="A46" s="77" t="s">
        <v>45</v>
      </c>
      <c r="B46" s="78"/>
      <c r="C46" s="78"/>
      <c r="D46" s="78"/>
      <c r="E46" s="78"/>
      <c r="F46" s="78"/>
      <c r="G46" s="78"/>
      <c r="H46" s="78"/>
      <c r="I46" s="78"/>
      <c r="J46" s="79"/>
    </row>
    <row r="47" spans="1:12" ht="15.75" thickTop="1" x14ac:dyDescent="0.25">
      <c r="A47" s="56"/>
      <c r="B47" s="62"/>
      <c r="C47" s="62"/>
      <c r="D47" s="62"/>
      <c r="E47" s="62"/>
      <c r="F47" s="62"/>
      <c r="G47" s="62"/>
      <c r="H47" s="62"/>
      <c r="I47" s="62"/>
      <c r="J47" s="62"/>
    </row>
    <row r="48" spans="1:12" ht="29.25" x14ac:dyDescent="0.25">
      <c r="A48" s="32"/>
      <c r="B48" s="33" t="s">
        <v>0</v>
      </c>
      <c r="C48" s="34" t="s">
        <v>1</v>
      </c>
      <c r="D48" s="34" t="s">
        <v>2</v>
      </c>
      <c r="E48" s="34" t="s">
        <v>3</v>
      </c>
      <c r="F48" s="34" t="s">
        <v>4</v>
      </c>
      <c r="G48" s="34" t="s">
        <v>5</v>
      </c>
      <c r="H48" s="34" t="s">
        <v>6</v>
      </c>
      <c r="I48" s="34" t="s">
        <v>7</v>
      </c>
      <c r="J48" s="35" t="s">
        <v>8</v>
      </c>
    </row>
    <row r="49" spans="1:11" ht="29.25" x14ac:dyDescent="0.25">
      <c r="A49" s="36" t="s">
        <v>11</v>
      </c>
      <c r="B49" s="37">
        <v>171.16</v>
      </c>
      <c r="C49" s="32">
        <v>15</v>
      </c>
      <c r="D49" s="32">
        <v>1</v>
      </c>
      <c r="E49" s="32">
        <f>C49*D49</f>
        <v>15</v>
      </c>
      <c r="F49" s="32">
        <v>2</v>
      </c>
      <c r="G49" s="71">
        <f>E49*F49</f>
        <v>30</v>
      </c>
      <c r="H49" s="39">
        <v>0</v>
      </c>
      <c r="I49" s="40">
        <f>$E$91</f>
        <v>86.9</v>
      </c>
      <c r="J49" s="41">
        <f t="shared" ref="J49" si="33">G49*I49</f>
        <v>2607</v>
      </c>
    </row>
    <row r="50" spans="1:11" ht="15.75" thickBot="1" x14ac:dyDescent="0.3">
      <c r="A50" s="56"/>
      <c r="B50" s="63"/>
      <c r="C50" s="50"/>
      <c r="D50" s="50"/>
      <c r="E50" s="50"/>
      <c r="F50" s="50"/>
      <c r="G50" s="58"/>
      <c r="H50" s="59"/>
      <c r="I50" s="60"/>
      <c r="J50" s="64"/>
    </row>
    <row r="51" spans="1:11" ht="16.5" thickTop="1" thickBot="1" x14ac:dyDescent="0.3">
      <c r="A51" s="77" t="s">
        <v>46</v>
      </c>
      <c r="B51" s="78"/>
      <c r="C51" s="78"/>
      <c r="D51" s="78"/>
      <c r="E51" s="78"/>
      <c r="F51" s="78"/>
      <c r="G51" s="78"/>
      <c r="H51" s="78"/>
      <c r="I51" s="78"/>
      <c r="J51" s="79"/>
    </row>
    <row r="52" spans="1:11" ht="15.75" thickTop="1" x14ac:dyDescent="0.25">
      <c r="A52" s="56"/>
      <c r="B52" s="62"/>
      <c r="C52" s="62"/>
      <c r="D52" s="62"/>
      <c r="E52" s="62"/>
      <c r="F52" s="62"/>
      <c r="G52" s="62"/>
      <c r="H52" s="62"/>
      <c r="I52" s="62"/>
      <c r="J52" s="62"/>
    </row>
    <row r="53" spans="1:11" ht="29.25" x14ac:dyDescent="0.25">
      <c r="A53" s="32"/>
      <c r="B53" s="33" t="s">
        <v>0</v>
      </c>
      <c r="C53" s="34" t="s">
        <v>1</v>
      </c>
      <c r="D53" s="34" t="s">
        <v>2</v>
      </c>
      <c r="E53" s="34" t="s">
        <v>3</v>
      </c>
      <c r="F53" s="34" t="s">
        <v>4</v>
      </c>
      <c r="G53" s="34" t="s">
        <v>5</v>
      </c>
      <c r="H53" s="34" t="s">
        <v>6</v>
      </c>
      <c r="I53" s="34" t="s">
        <v>7</v>
      </c>
      <c r="J53" s="34" t="s">
        <v>8</v>
      </c>
      <c r="K53" s="48"/>
    </row>
    <row r="54" spans="1:11" x14ac:dyDescent="0.25">
      <c r="A54" s="36" t="s">
        <v>12</v>
      </c>
      <c r="B54" s="65">
        <v>173.41</v>
      </c>
      <c r="C54" s="66">
        <v>1804</v>
      </c>
      <c r="D54" s="32">
        <v>1</v>
      </c>
      <c r="E54" s="67">
        <f>C54*D54</f>
        <v>1804</v>
      </c>
      <c r="F54" s="32">
        <v>10</v>
      </c>
      <c r="G54" s="38">
        <f t="shared" ref="G54" si="34">E54*F54</f>
        <v>18040</v>
      </c>
      <c r="H54" s="39">
        <v>0</v>
      </c>
      <c r="I54" s="40">
        <f>$E$91</f>
        <v>86.9</v>
      </c>
      <c r="J54" s="49">
        <f t="shared" ref="J54" si="35">G54*I54</f>
        <v>1567676</v>
      </c>
      <c r="K54" s="48"/>
    </row>
    <row r="55" spans="1:11" ht="15.75" thickBot="1" x14ac:dyDescent="0.3"/>
    <row r="56" spans="1:11" ht="15.75" thickBot="1" x14ac:dyDescent="0.3">
      <c r="A56" s="74" t="s">
        <v>47</v>
      </c>
      <c r="B56" s="75"/>
      <c r="C56" s="75"/>
      <c r="D56" s="75"/>
      <c r="E56" s="75"/>
      <c r="F56" s="75"/>
      <c r="G56" s="75"/>
      <c r="H56" s="75"/>
      <c r="I56" s="75"/>
      <c r="J56" s="76"/>
    </row>
    <row r="58" spans="1:11" ht="29.25" x14ac:dyDescent="0.25">
      <c r="A58" s="36" t="s">
        <v>53</v>
      </c>
      <c r="B58" s="33" t="s">
        <v>0</v>
      </c>
      <c r="C58" s="34" t="s">
        <v>1</v>
      </c>
      <c r="D58" s="34" t="s">
        <v>2</v>
      </c>
      <c r="E58" s="34" t="s">
        <v>3</v>
      </c>
      <c r="F58" s="34" t="s">
        <v>4</v>
      </c>
      <c r="G58" s="34" t="s">
        <v>5</v>
      </c>
      <c r="H58" s="34" t="s">
        <v>6</v>
      </c>
      <c r="I58" s="34" t="s">
        <v>7</v>
      </c>
      <c r="J58" s="34" t="s">
        <v>8</v>
      </c>
      <c r="K58" s="48"/>
    </row>
    <row r="59" spans="1:11" x14ac:dyDescent="0.25">
      <c r="A59" s="32" t="s">
        <v>9</v>
      </c>
      <c r="B59" s="68" t="s">
        <v>54</v>
      </c>
      <c r="C59" s="32">
        <v>10</v>
      </c>
      <c r="D59" s="32">
        <v>1</v>
      </c>
      <c r="E59" s="32">
        <f>C59*D59</f>
        <v>10</v>
      </c>
      <c r="F59" s="32">
        <v>40</v>
      </c>
      <c r="G59" s="38">
        <f t="shared" ref="G59:G60" si="36">E59*F59</f>
        <v>400</v>
      </c>
      <c r="H59" s="39">
        <v>0</v>
      </c>
      <c r="I59" s="40">
        <f>$E$91</f>
        <v>86.9</v>
      </c>
      <c r="J59" s="49">
        <f t="shared" ref="J59:J60" si="37">G59*I59</f>
        <v>34760</v>
      </c>
      <c r="K59" s="48"/>
    </row>
    <row r="60" spans="1:11" x14ac:dyDescent="0.25">
      <c r="A60" s="32" t="s">
        <v>10</v>
      </c>
      <c r="B60" s="37" t="s">
        <v>54</v>
      </c>
      <c r="C60" s="32">
        <v>160</v>
      </c>
      <c r="D60" s="32">
        <v>1</v>
      </c>
      <c r="E60" s="32">
        <f>C60*D60</f>
        <v>160</v>
      </c>
      <c r="F60" s="32">
        <v>40</v>
      </c>
      <c r="G60" s="38">
        <f t="shared" si="36"/>
        <v>6400</v>
      </c>
      <c r="H60" s="39">
        <v>0</v>
      </c>
      <c r="I60" s="40">
        <f>$E$91</f>
        <v>86.9</v>
      </c>
      <c r="J60" s="49">
        <f t="shared" si="37"/>
        <v>556160</v>
      </c>
      <c r="K60" s="48"/>
    </row>
    <row r="61" spans="1:11" x14ac:dyDescent="0.25">
      <c r="B61" s="69"/>
    </row>
    <row r="62" spans="1:11" ht="29.25" x14ac:dyDescent="0.25">
      <c r="A62" s="36" t="s">
        <v>55</v>
      </c>
      <c r="B62" s="33" t="s">
        <v>0</v>
      </c>
      <c r="C62" s="34" t="s">
        <v>1</v>
      </c>
      <c r="D62" s="34" t="s">
        <v>2</v>
      </c>
      <c r="E62" s="34" t="s">
        <v>3</v>
      </c>
      <c r="F62" s="34" t="s">
        <v>4</v>
      </c>
      <c r="G62" s="34" t="s">
        <v>5</v>
      </c>
      <c r="H62" s="34" t="s">
        <v>6</v>
      </c>
      <c r="I62" s="34" t="s">
        <v>7</v>
      </c>
      <c r="J62" s="34" t="s">
        <v>8</v>
      </c>
      <c r="K62" s="48"/>
    </row>
    <row r="63" spans="1:11" x14ac:dyDescent="0.25">
      <c r="A63" s="32" t="s">
        <v>9</v>
      </c>
      <c r="B63" s="68" t="s">
        <v>54</v>
      </c>
      <c r="C63" s="32">
        <v>10</v>
      </c>
      <c r="D63" s="32">
        <v>5</v>
      </c>
      <c r="E63" s="32">
        <f>C63*D63</f>
        <v>50</v>
      </c>
      <c r="F63" s="32">
        <v>16</v>
      </c>
      <c r="G63" s="38">
        <f>E63*F63</f>
        <v>800</v>
      </c>
      <c r="H63" s="39">
        <v>0</v>
      </c>
      <c r="I63" s="40">
        <f>$E$91</f>
        <v>86.9</v>
      </c>
      <c r="J63" s="49">
        <f t="shared" ref="J63:J64" si="38">G63*I63</f>
        <v>69520</v>
      </c>
      <c r="K63" s="48"/>
    </row>
    <row r="64" spans="1:11" x14ac:dyDescent="0.25">
      <c r="A64" s="32" t="s">
        <v>10</v>
      </c>
      <c r="B64" s="37" t="s">
        <v>54</v>
      </c>
      <c r="C64" s="32">
        <v>160</v>
      </c>
      <c r="D64" s="32">
        <v>2</v>
      </c>
      <c r="E64" s="32">
        <f>C64*D64</f>
        <v>320</v>
      </c>
      <c r="F64" s="32">
        <v>8</v>
      </c>
      <c r="G64" s="38">
        <f>E64*F64</f>
        <v>2560</v>
      </c>
      <c r="H64" s="39">
        <v>0</v>
      </c>
      <c r="I64" s="40">
        <f>$E$91</f>
        <v>86.9</v>
      </c>
      <c r="J64" s="49">
        <f t="shared" si="38"/>
        <v>222464</v>
      </c>
      <c r="K64" s="48"/>
    </row>
    <row r="66" spans="1:13" ht="29.25" x14ac:dyDescent="0.25">
      <c r="A66" s="36" t="s">
        <v>56</v>
      </c>
      <c r="B66" s="33" t="s">
        <v>0</v>
      </c>
      <c r="C66" s="34" t="s">
        <v>1</v>
      </c>
      <c r="D66" s="34" t="s">
        <v>2</v>
      </c>
      <c r="E66" s="34" t="s">
        <v>3</v>
      </c>
      <c r="F66" s="34" t="s">
        <v>4</v>
      </c>
      <c r="G66" s="34" t="s">
        <v>5</v>
      </c>
      <c r="H66" s="34" t="s">
        <v>6</v>
      </c>
      <c r="I66" s="34" t="s">
        <v>7</v>
      </c>
      <c r="J66" s="34" t="s">
        <v>8</v>
      </c>
      <c r="K66" s="48"/>
    </row>
    <row r="67" spans="1:13" x14ac:dyDescent="0.25">
      <c r="A67" s="32" t="s">
        <v>9</v>
      </c>
      <c r="B67" s="68" t="s">
        <v>54</v>
      </c>
      <c r="C67" s="32">
        <v>10</v>
      </c>
      <c r="D67" s="32">
        <v>4</v>
      </c>
      <c r="E67" s="32">
        <f>C67*D67</f>
        <v>40</v>
      </c>
      <c r="F67" s="32">
        <v>12</v>
      </c>
      <c r="G67" s="38">
        <f>E67*F67</f>
        <v>480</v>
      </c>
      <c r="H67" s="39">
        <v>0</v>
      </c>
      <c r="I67" s="40">
        <f>$E$91</f>
        <v>86.9</v>
      </c>
      <c r="J67" s="49">
        <f t="shared" ref="J67:J68" si="39">G67*I67</f>
        <v>41712</v>
      </c>
      <c r="K67" s="48"/>
    </row>
    <row r="68" spans="1:13" x14ac:dyDescent="0.25">
      <c r="A68" s="32" t="s">
        <v>10</v>
      </c>
      <c r="B68" s="37" t="s">
        <v>54</v>
      </c>
      <c r="C68" s="32">
        <v>64</v>
      </c>
      <c r="D68" s="32">
        <v>0.5</v>
      </c>
      <c r="E68" s="32">
        <f>C68*D68</f>
        <v>32</v>
      </c>
      <c r="F68" s="32">
        <v>4</v>
      </c>
      <c r="G68" s="38">
        <f>E68*F68</f>
        <v>128</v>
      </c>
      <c r="H68" s="39">
        <v>0</v>
      </c>
      <c r="I68" s="40">
        <f>$E$91</f>
        <v>86.9</v>
      </c>
      <c r="J68" s="49">
        <f t="shared" si="39"/>
        <v>11123.2</v>
      </c>
      <c r="K68" s="48"/>
    </row>
    <row r="69" spans="1:13" ht="15.75" thickBot="1" x14ac:dyDescent="0.3">
      <c r="A69" s="56"/>
      <c r="B69" s="63"/>
      <c r="C69" s="50"/>
      <c r="D69" s="50"/>
      <c r="E69" s="50"/>
      <c r="F69" s="50"/>
      <c r="G69" s="58"/>
      <c r="H69" s="59"/>
      <c r="I69" s="60"/>
      <c r="J69" s="64"/>
    </row>
    <row r="70" spans="1:13" ht="15.75" thickBot="1" x14ac:dyDescent="0.3">
      <c r="A70" s="74" t="s">
        <v>48</v>
      </c>
      <c r="B70" s="75"/>
      <c r="C70" s="75"/>
      <c r="D70" s="75"/>
      <c r="E70" s="75"/>
      <c r="F70" s="75"/>
      <c r="G70" s="75"/>
      <c r="H70" s="75"/>
      <c r="I70" s="75"/>
      <c r="J70" s="76"/>
    </row>
    <row r="72" spans="1:13" ht="29.25" x14ac:dyDescent="0.25">
      <c r="A72" s="32"/>
      <c r="B72" s="33" t="s">
        <v>0</v>
      </c>
      <c r="C72" s="34" t="s">
        <v>1</v>
      </c>
      <c r="D72" s="34" t="s">
        <v>2</v>
      </c>
      <c r="E72" s="34" t="s">
        <v>3</v>
      </c>
      <c r="F72" s="34" t="s">
        <v>15</v>
      </c>
      <c r="G72" s="34" t="s">
        <v>5</v>
      </c>
      <c r="H72" s="34" t="s">
        <v>6</v>
      </c>
      <c r="I72" s="34" t="s">
        <v>7</v>
      </c>
      <c r="J72" s="34" t="s">
        <v>8</v>
      </c>
      <c r="K72" s="48"/>
    </row>
    <row r="73" spans="1:13" x14ac:dyDescent="0.25">
      <c r="A73" s="36" t="s">
        <v>39</v>
      </c>
      <c r="B73" s="51" t="s">
        <v>18</v>
      </c>
      <c r="C73" s="32">
        <v>50</v>
      </c>
      <c r="D73" s="32">
        <v>1</v>
      </c>
      <c r="E73" s="32">
        <f>C73*D73</f>
        <v>50</v>
      </c>
      <c r="F73" s="32">
        <v>30</v>
      </c>
      <c r="G73" s="38">
        <f>(E73*F73)/60</f>
        <v>25</v>
      </c>
      <c r="H73" s="39">
        <v>0</v>
      </c>
      <c r="I73" s="40">
        <f>$E$91</f>
        <v>86.9</v>
      </c>
      <c r="J73" s="49">
        <f t="shared" ref="J73" si="40">G73*I73</f>
        <v>2172.5</v>
      </c>
      <c r="K73" s="48"/>
    </row>
    <row r="74" spans="1:13" ht="15.75" thickBot="1" x14ac:dyDescent="0.3">
      <c r="A74" s="56"/>
      <c r="B74" s="57"/>
      <c r="C74" s="50"/>
      <c r="D74" s="50"/>
      <c r="E74" s="50"/>
      <c r="F74" s="50"/>
      <c r="G74" s="58"/>
      <c r="H74" s="59"/>
      <c r="I74" s="60"/>
      <c r="J74" s="64"/>
    </row>
    <row r="75" spans="1:13" ht="15.75" thickBot="1" x14ac:dyDescent="0.3">
      <c r="A75" s="74" t="s">
        <v>49</v>
      </c>
      <c r="B75" s="75"/>
      <c r="C75" s="75"/>
      <c r="D75" s="75"/>
      <c r="E75" s="75"/>
      <c r="F75" s="75"/>
      <c r="G75" s="75"/>
      <c r="H75" s="75"/>
      <c r="I75" s="75"/>
      <c r="J75" s="76"/>
    </row>
    <row r="76" spans="1:13" x14ac:dyDescent="0.25">
      <c r="A76" s="56"/>
    </row>
    <row r="77" spans="1:13" ht="29.25" x14ac:dyDescent="0.25">
      <c r="A77" s="36" t="s">
        <v>57</v>
      </c>
      <c r="B77" s="33" t="s">
        <v>0</v>
      </c>
      <c r="C77" s="34" t="s">
        <v>1</v>
      </c>
      <c r="D77" s="34" t="s">
        <v>2</v>
      </c>
      <c r="E77" s="34" t="s">
        <v>3</v>
      </c>
      <c r="F77" s="34" t="s">
        <v>4</v>
      </c>
      <c r="G77" s="34" t="s">
        <v>5</v>
      </c>
      <c r="H77" s="34" t="s">
        <v>6</v>
      </c>
      <c r="I77" s="34" t="s">
        <v>7</v>
      </c>
      <c r="J77" s="34" t="s">
        <v>8</v>
      </c>
      <c r="K77" s="48"/>
    </row>
    <row r="78" spans="1:13" x14ac:dyDescent="0.25">
      <c r="A78" s="32" t="s">
        <v>29</v>
      </c>
      <c r="B78" s="37">
        <v>174.31200000000001</v>
      </c>
      <c r="C78" s="32">
        <v>131</v>
      </c>
      <c r="D78" s="32">
        <v>2.5</v>
      </c>
      <c r="E78" s="83">
        <f>C78*D78</f>
        <v>327.5</v>
      </c>
      <c r="F78" s="32">
        <v>30</v>
      </c>
      <c r="G78" s="38">
        <f>E78*F78</f>
        <v>9825</v>
      </c>
      <c r="H78" s="39">
        <v>0</v>
      </c>
      <c r="I78" s="40">
        <f>$E$91</f>
        <v>86.9</v>
      </c>
      <c r="J78" s="49">
        <f>G78*I78</f>
        <v>853792.5</v>
      </c>
      <c r="K78" s="48"/>
    </row>
    <row r="79" spans="1:13" x14ac:dyDescent="0.25">
      <c r="K79" s="55"/>
      <c r="L79" s="55"/>
      <c r="M79" s="55"/>
    </row>
    <row r="80" spans="1:13" ht="29.25" x14ac:dyDescent="0.25">
      <c r="A80" s="36" t="s">
        <v>58</v>
      </c>
      <c r="B80" s="33" t="s">
        <v>0</v>
      </c>
      <c r="C80" s="34" t="s">
        <v>1</v>
      </c>
      <c r="D80" s="34" t="s">
        <v>31</v>
      </c>
      <c r="E80" s="34" t="s">
        <v>3</v>
      </c>
      <c r="F80" s="34" t="s">
        <v>4</v>
      </c>
      <c r="G80" s="34" t="s">
        <v>5</v>
      </c>
      <c r="H80" s="34" t="s">
        <v>6</v>
      </c>
      <c r="I80" s="34" t="s">
        <v>7</v>
      </c>
      <c r="J80" s="34" t="s">
        <v>8</v>
      </c>
      <c r="K80" s="72"/>
      <c r="L80" s="73"/>
      <c r="M80" s="73"/>
    </row>
    <row r="81" spans="1:11" x14ac:dyDescent="0.25">
      <c r="A81" s="32" t="s">
        <v>30</v>
      </c>
      <c r="B81" s="37">
        <v>174.31200000000001</v>
      </c>
      <c r="C81" s="32">
        <v>47</v>
      </c>
      <c r="D81" s="32">
        <v>2.5</v>
      </c>
      <c r="E81" s="66">
        <f>C81*D81*12</f>
        <v>1410</v>
      </c>
      <c r="F81" s="32">
        <v>1</v>
      </c>
      <c r="G81" s="38">
        <f>E81*F81</f>
        <v>1410</v>
      </c>
      <c r="H81" s="39">
        <v>0</v>
      </c>
      <c r="I81" s="40">
        <f>$E$91</f>
        <v>86.9</v>
      </c>
      <c r="J81" s="49">
        <f>G81*I81</f>
        <v>122529.00000000001</v>
      </c>
      <c r="K81" s="48"/>
    </row>
    <row r="83" spans="1:11" ht="29.25" x14ac:dyDescent="0.25">
      <c r="A83" s="36" t="s">
        <v>59</v>
      </c>
      <c r="B83" s="33" t="s">
        <v>0</v>
      </c>
      <c r="C83" s="34" t="s">
        <v>1</v>
      </c>
      <c r="D83" s="34" t="s">
        <v>2</v>
      </c>
      <c r="E83" s="34" t="s">
        <v>3</v>
      </c>
      <c r="F83" s="34" t="s">
        <v>4</v>
      </c>
      <c r="G83" s="34" t="s">
        <v>5</v>
      </c>
      <c r="H83" s="34" t="s">
        <v>6</v>
      </c>
      <c r="I83" s="34" t="s">
        <v>7</v>
      </c>
      <c r="J83" s="34" t="s">
        <v>8</v>
      </c>
      <c r="K83" s="48"/>
    </row>
    <row r="84" spans="1:11" x14ac:dyDescent="0.25">
      <c r="A84" s="32" t="s">
        <v>30</v>
      </c>
      <c r="B84" s="37">
        <v>174.31200000000001</v>
      </c>
      <c r="C84" s="32">
        <v>47</v>
      </c>
      <c r="D84" s="32">
        <v>0.21</v>
      </c>
      <c r="E84" s="32">
        <f>C84*D84</f>
        <v>9.8699999999999992</v>
      </c>
      <c r="F84" s="32">
        <v>1</v>
      </c>
      <c r="G84" s="38">
        <f>E84*F84</f>
        <v>9.8699999999999992</v>
      </c>
      <c r="H84" s="39">
        <v>0</v>
      </c>
      <c r="I84" s="40">
        <f>$E$91</f>
        <v>86.9</v>
      </c>
      <c r="J84" s="49">
        <f>G84*I84</f>
        <v>857.70299999999997</v>
      </c>
      <c r="K84" s="48"/>
    </row>
    <row r="89" spans="1:11" x14ac:dyDescent="0.25">
      <c r="B89" s="42"/>
    </row>
    <row r="90" spans="1:11" ht="29.25" x14ac:dyDescent="0.25">
      <c r="B90" s="37"/>
      <c r="C90" s="36" t="s">
        <v>19</v>
      </c>
      <c r="D90" s="36" t="s">
        <v>20</v>
      </c>
      <c r="E90" s="36" t="s">
        <v>21</v>
      </c>
    </row>
    <row r="91" spans="1:11" ht="210" x14ac:dyDescent="0.25">
      <c r="A91" s="32"/>
      <c r="B91" s="37" t="s">
        <v>22</v>
      </c>
      <c r="C91" s="46">
        <v>59.35</v>
      </c>
      <c r="D91" s="70">
        <v>0.68300000000000005</v>
      </c>
      <c r="E91" s="46">
        <f>ROUND(C91/D91, 2)</f>
        <v>86.9</v>
      </c>
    </row>
    <row r="92" spans="1:11" ht="210" x14ac:dyDescent="0.25">
      <c r="A92" s="32" t="s">
        <v>23</v>
      </c>
      <c r="B92" s="37" t="s">
        <v>25</v>
      </c>
      <c r="C92" s="46">
        <v>28.56</v>
      </c>
      <c r="D92" s="70">
        <v>0.68300000000000005</v>
      </c>
      <c r="E92" s="46">
        <f>ROUND(C92/D92, 2)</f>
        <v>41.82</v>
      </c>
    </row>
    <row r="93" spans="1:11" ht="210" x14ac:dyDescent="0.25">
      <c r="A93" s="32" t="s">
        <v>24</v>
      </c>
      <c r="B93" s="37" t="s">
        <v>27</v>
      </c>
      <c r="C93" s="46">
        <v>28.82</v>
      </c>
      <c r="D93" s="70">
        <v>0.68300000000000005</v>
      </c>
      <c r="E93" s="46">
        <f>ROUND(C93/D93, 2)</f>
        <v>42.2</v>
      </c>
    </row>
    <row r="94" spans="1:11" x14ac:dyDescent="0.25">
      <c r="A94" s="32" t="s">
        <v>26</v>
      </c>
    </row>
  </sheetData>
  <mergeCells count="6">
    <mergeCell ref="A75:J75"/>
    <mergeCell ref="A46:J46"/>
    <mergeCell ref="A5:J5"/>
    <mergeCell ref="A51:J51"/>
    <mergeCell ref="A56:J56"/>
    <mergeCell ref="A70:J70"/>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61"/>
  <sheetViews>
    <sheetView topLeftCell="A4" zoomScaleNormal="100" workbookViewId="0">
      <selection activeCell="E4" sqref="E4"/>
    </sheetView>
  </sheetViews>
  <sheetFormatPr defaultColWidth="8.85546875" defaultRowHeight="15" x14ac:dyDescent="0.25"/>
  <cols>
    <col min="1" max="1" width="42.7109375" style="1" customWidth="1"/>
    <col min="2" max="2" width="38.28515625" style="10" customWidth="1"/>
    <col min="3" max="3" width="14" style="1" customWidth="1"/>
    <col min="4" max="4" width="20.140625" style="1" customWidth="1"/>
    <col min="5" max="5" width="19.28515625" style="1" customWidth="1"/>
    <col min="6" max="6" width="13.28515625" style="1" customWidth="1"/>
    <col min="7" max="7" width="19" style="1" customWidth="1"/>
    <col min="8" max="8" width="14.85546875" style="1" customWidth="1"/>
    <col min="9" max="9" width="14.42578125" style="1" customWidth="1"/>
    <col min="10" max="10" width="15.7109375" style="1" customWidth="1"/>
    <col min="11" max="11" width="13.140625" style="1" customWidth="1"/>
    <col min="12" max="12" width="14" style="1" customWidth="1"/>
    <col min="13" max="16384" width="8.85546875" style="1"/>
  </cols>
  <sheetData>
    <row r="2" spans="1:13" ht="29.25" x14ac:dyDescent="0.25">
      <c r="B2" s="3" t="s">
        <v>16</v>
      </c>
      <c r="C2" s="3" t="s">
        <v>5</v>
      </c>
      <c r="D2" s="3" t="s">
        <v>17</v>
      </c>
      <c r="E2" s="3" t="s">
        <v>8</v>
      </c>
    </row>
    <row r="3" spans="1:13" x14ac:dyDescent="0.25">
      <c r="B3" s="15">
        <f xml:space="preserve"> SUM(E20,E25,E30:E31,E34:E35,E38:E39,E44,E9:E11,F15,E49,E52)</f>
        <v>8094.9800000000005</v>
      </c>
      <c r="C3" s="13">
        <f>SUM(G20,G25,G30:G31,G34:G35,G38:G39,G44,G9:G11,H15,G49,G52)</f>
        <v>112918.18000000001</v>
      </c>
      <c r="D3" s="6">
        <f>SUM(H20,H25,H30:H31,H34:H35,H38:H39,H44,H9:H11,I15:I15,H49,H52)</f>
        <v>0</v>
      </c>
      <c r="E3" s="14">
        <f>SUM(J20,J25,J30:J31,J34:J35,J38:J39,J44,J9:J11,K15:K15,J49,J52)</f>
        <v>9811787.4179999996</v>
      </c>
    </row>
    <row r="5" spans="1:13" ht="15.75" thickBot="1" x14ac:dyDescent="0.3"/>
    <row r="6" spans="1:13" s="42" customFormat="1" ht="15.75" thickBot="1" x14ac:dyDescent="0.3">
      <c r="A6" s="74" t="s">
        <v>50</v>
      </c>
      <c r="B6" s="80"/>
      <c r="C6" s="80"/>
      <c r="D6" s="80"/>
      <c r="E6" s="80"/>
      <c r="F6" s="80"/>
      <c r="G6" s="80"/>
      <c r="H6" s="80"/>
      <c r="I6" s="80"/>
      <c r="J6" s="81"/>
      <c r="K6" s="43"/>
      <c r="L6" s="43"/>
      <c r="M6" s="43"/>
    </row>
    <row r="8" spans="1:13" ht="29.25" x14ac:dyDescent="0.25">
      <c r="A8" s="2" t="s">
        <v>58</v>
      </c>
      <c r="B8" s="11" t="s">
        <v>0</v>
      </c>
      <c r="C8" s="3" t="s">
        <v>1</v>
      </c>
      <c r="D8" s="3" t="s">
        <v>2</v>
      </c>
      <c r="E8" s="3" t="s">
        <v>3</v>
      </c>
      <c r="F8" s="3" t="s">
        <v>4</v>
      </c>
      <c r="G8" s="3" t="s">
        <v>5</v>
      </c>
      <c r="H8" s="3" t="s">
        <v>6</v>
      </c>
      <c r="I8" s="3" t="s">
        <v>7</v>
      </c>
      <c r="J8" s="3" t="s">
        <v>8</v>
      </c>
    </row>
    <row r="9" spans="1:13" x14ac:dyDescent="0.25">
      <c r="A9" s="4" t="s">
        <v>13</v>
      </c>
      <c r="B9" s="9" t="s">
        <v>38</v>
      </c>
      <c r="C9" s="4">
        <v>7</v>
      </c>
      <c r="D9" s="4">
        <v>1</v>
      </c>
      <c r="E9" s="4">
        <f>C9*D9</f>
        <v>7</v>
      </c>
      <c r="F9" s="4">
        <v>162</v>
      </c>
      <c r="G9" s="5">
        <f t="shared" ref="G9:G11" si="0">E9*F9</f>
        <v>1134</v>
      </c>
      <c r="H9" s="6">
        <v>0</v>
      </c>
      <c r="I9" s="7">
        <f>$E$59</f>
        <v>86.9</v>
      </c>
      <c r="J9" s="12">
        <f t="shared" ref="J9:J11" si="1">G9*I9</f>
        <v>98544.6</v>
      </c>
    </row>
    <row r="10" spans="1:13" x14ac:dyDescent="0.25">
      <c r="A10" s="4" t="s">
        <v>9</v>
      </c>
      <c r="B10" s="9" t="s">
        <v>38</v>
      </c>
      <c r="C10" s="4">
        <v>11</v>
      </c>
      <c r="D10" s="4">
        <v>1</v>
      </c>
      <c r="E10" s="4">
        <f>C10*D10</f>
        <v>11</v>
      </c>
      <c r="F10" s="4">
        <v>54</v>
      </c>
      <c r="G10" s="5">
        <f t="shared" si="0"/>
        <v>594</v>
      </c>
      <c r="H10" s="6">
        <v>0</v>
      </c>
      <c r="I10" s="7">
        <f>$E$59</f>
        <v>86.9</v>
      </c>
      <c r="J10" s="12">
        <f t="shared" si="1"/>
        <v>51618.600000000006</v>
      </c>
    </row>
    <row r="11" spans="1:13" x14ac:dyDescent="0.25">
      <c r="A11" s="4" t="s">
        <v>10</v>
      </c>
      <c r="B11" s="9" t="s">
        <v>38</v>
      </c>
      <c r="C11" s="4">
        <v>55</v>
      </c>
      <c r="D11" s="4">
        <v>1</v>
      </c>
      <c r="E11" s="4">
        <f>C11*D11</f>
        <v>55</v>
      </c>
      <c r="F11" s="4">
        <v>36</v>
      </c>
      <c r="G11" s="5">
        <f t="shared" si="0"/>
        <v>1980</v>
      </c>
      <c r="H11" s="6">
        <v>0</v>
      </c>
      <c r="I11" s="7">
        <f>$E$59</f>
        <v>86.9</v>
      </c>
      <c r="J11" s="12">
        <f t="shared" si="1"/>
        <v>172062</v>
      </c>
    </row>
    <row r="12" spans="1:13" x14ac:dyDescent="0.25">
      <c r="B12" s="1"/>
    </row>
    <row r="14" spans="1:13" ht="29.25" x14ac:dyDescent="0.25">
      <c r="A14" s="4"/>
      <c r="B14" s="11" t="s">
        <v>0</v>
      </c>
      <c r="C14" s="3" t="s">
        <v>1</v>
      </c>
      <c r="D14" s="3" t="s">
        <v>28</v>
      </c>
      <c r="E14" s="3" t="s">
        <v>2</v>
      </c>
      <c r="F14" s="3" t="s">
        <v>3</v>
      </c>
      <c r="G14" s="3" t="s">
        <v>4</v>
      </c>
      <c r="H14" s="3" t="s">
        <v>5</v>
      </c>
      <c r="I14" s="3" t="s">
        <v>6</v>
      </c>
      <c r="J14" s="3" t="s">
        <v>7</v>
      </c>
      <c r="K14" s="3" t="s">
        <v>8</v>
      </c>
    </row>
    <row r="15" spans="1:13" x14ac:dyDescent="0.25">
      <c r="A15" s="18" t="s">
        <v>52</v>
      </c>
      <c r="B15" s="9" t="s">
        <v>38</v>
      </c>
      <c r="C15" s="4">
        <v>178</v>
      </c>
      <c r="D15" s="4">
        <v>5</v>
      </c>
      <c r="E15" s="4">
        <f>1/D15</f>
        <v>0.2</v>
      </c>
      <c r="F15" s="4">
        <f>C15*E15</f>
        <v>35.6</v>
      </c>
      <c r="G15" s="4">
        <v>0.5</v>
      </c>
      <c r="H15" s="5">
        <f t="shared" ref="H15" si="2">F15*G15</f>
        <v>17.8</v>
      </c>
      <c r="I15" s="6">
        <v>0</v>
      </c>
      <c r="J15" s="7">
        <f>$E$60</f>
        <v>41.82</v>
      </c>
      <c r="K15" s="12">
        <f t="shared" ref="K15" si="3">H15*J15</f>
        <v>744.39600000000007</v>
      </c>
    </row>
    <row r="16" spans="1:13" ht="15.75" thickBot="1" x14ac:dyDescent="0.3"/>
    <row r="17" spans="1:10" ht="16.5" thickTop="1" thickBot="1" x14ac:dyDescent="0.3">
      <c r="A17" s="77" t="s">
        <v>45</v>
      </c>
      <c r="B17" s="78"/>
      <c r="C17" s="78"/>
      <c r="D17" s="78"/>
      <c r="E17" s="78"/>
      <c r="F17" s="78"/>
      <c r="G17" s="78"/>
      <c r="H17" s="78"/>
      <c r="I17" s="78"/>
      <c r="J17" s="79"/>
    </row>
    <row r="18" spans="1:10" ht="15.75" thickTop="1" x14ac:dyDescent="0.25"/>
    <row r="19" spans="1:10" ht="29.25" x14ac:dyDescent="0.25">
      <c r="A19" s="4"/>
      <c r="B19" s="11" t="s">
        <v>0</v>
      </c>
      <c r="C19" s="3" t="s">
        <v>1</v>
      </c>
      <c r="D19" s="3" t="s">
        <v>2</v>
      </c>
      <c r="E19" s="3" t="s">
        <v>3</v>
      </c>
      <c r="F19" s="3" t="s">
        <v>4</v>
      </c>
      <c r="G19" s="3" t="s">
        <v>5</v>
      </c>
      <c r="H19" s="3" t="s">
        <v>6</v>
      </c>
      <c r="I19" s="3" t="s">
        <v>7</v>
      </c>
      <c r="J19" s="3" t="s">
        <v>8</v>
      </c>
    </row>
    <row r="20" spans="1:10" ht="29.25" x14ac:dyDescent="0.25">
      <c r="A20" s="18" t="s">
        <v>11</v>
      </c>
      <c r="B20" s="8" t="s">
        <v>14</v>
      </c>
      <c r="C20" s="4">
        <v>15</v>
      </c>
      <c r="D20" s="4">
        <v>1</v>
      </c>
      <c r="E20" s="4">
        <f>C20*D20</f>
        <v>15</v>
      </c>
      <c r="F20" s="4">
        <v>2</v>
      </c>
      <c r="G20" s="5">
        <f>E20*F20</f>
        <v>30</v>
      </c>
      <c r="H20" s="6">
        <v>0</v>
      </c>
      <c r="I20" s="7">
        <f>$E$59</f>
        <v>86.9</v>
      </c>
      <c r="J20" s="12">
        <f t="shared" ref="J20" si="4">G20*I20</f>
        <v>2607</v>
      </c>
    </row>
    <row r="21" spans="1:10" ht="15.75" thickBot="1" x14ac:dyDescent="0.3">
      <c r="B21" s="1"/>
    </row>
    <row r="22" spans="1:10" ht="16.5" thickTop="1" thickBot="1" x14ac:dyDescent="0.3">
      <c r="A22" s="77" t="s">
        <v>46</v>
      </c>
      <c r="B22" s="78"/>
      <c r="C22" s="78"/>
      <c r="D22" s="78"/>
      <c r="E22" s="78"/>
      <c r="F22" s="78"/>
      <c r="G22" s="78"/>
      <c r="H22" s="78"/>
      <c r="I22" s="78"/>
      <c r="J22" s="79"/>
    </row>
    <row r="23" spans="1:10" ht="15.75" thickTop="1" x14ac:dyDescent="0.25">
      <c r="B23" s="1"/>
    </row>
    <row r="24" spans="1:10" ht="29.25" x14ac:dyDescent="0.25">
      <c r="A24" s="4"/>
      <c r="B24" s="11" t="s">
        <v>0</v>
      </c>
      <c r="C24" s="3" t="s">
        <v>1</v>
      </c>
      <c r="D24" s="3" t="s">
        <v>2</v>
      </c>
      <c r="E24" s="3" t="s">
        <v>3</v>
      </c>
      <c r="F24" s="3" t="s">
        <v>4</v>
      </c>
      <c r="G24" s="3" t="s">
        <v>5</v>
      </c>
      <c r="H24" s="3" t="s">
        <v>6</v>
      </c>
      <c r="I24" s="3" t="s">
        <v>7</v>
      </c>
      <c r="J24" s="3" t="s">
        <v>8</v>
      </c>
    </row>
    <row r="25" spans="1:10" x14ac:dyDescent="0.25">
      <c r="A25" s="18" t="s">
        <v>12</v>
      </c>
      <c r="B25" s="17">
        <v>173.41</v>
      </c>
      <c r="C25" s="4">
        <v>1804</v>
      </c>
      <c r="D25" s="4">
        <v>1</v>
      </c>
      <c r="E25" s="16">
        <f>C25*D25</f>
        <v>1804</v>
      </c>
      <c r="F25" s="4">
        <v>40</v>
      </c>
      <c r="G25" s="5">
        <f t="shared" ref="G25" si="5">E25*F25</f>
        <v>72160</v>
      </c>
      <c r="H25" s="6">
        <v>0</v>
      </c>
      <c r="I25" s="7">
        <f>$E$59</f>
        <v>86.9</v>
      </c>
      <c r="J25" s="12">
        <f t="shared" ref="J25" si="6">G25*I25</f>
        <v>6270704</v>
      </c>
    </row>
    <row r="26" spans="1:10" ht="15.75" thickBot="1" x14ac:dyDescent="0.3">
      <c r="B26" s="1"/>
    </row>
    <row r="27" spans="1:10" ht="15.75" thickBot="1" x14ac:dyDescent="0.3">
      <c r="A27" s="74" t="s">
        <v>47</v>
      </c>
      <c r="B27" s="75"/>
      <c r="C27" s="75"/>
      <c r="D27" s="75"/>
      <c r="E27" s="75"/>
      <c r="F27" s="75"/>
      <c r="G27" s="75"/>
      <c r="H27" s="75"/>
      <c r="I27" s="75"/>
      <c r="J27" s="76"/>
    </row>
    <row r="29" spans="1:10" ht="29.25" x14ac:dyDescent="0.25">
      <c r="A29" s="18" t="s">
        <v>55</v>
      </c>
      <c r="B29" s="11" t="s">
        <v>0</v>
      </c>
      <c r="C29" s="3" t="s">
        <v>1</v>
      </c>
      <c r="D29" s="3" t="s">
        <v>2</v>
      </c>
      <c r="E29" s="3" t="s">
        <v>3</v>
      </c>
      <c r="F29" s="3" t="s">
        <v>4</v>
      </c>
      <c r="G29" s="3" t="s">
        <v>5</v>
      </c>
      <c r="H29" s="3" t="s">
        <v>6</v>
      </c>
      <c r="I29" s="3" t="s">
        <v>7</v>
      </c>
      <c r="J29" s="3" t="s">
        <v>8</v>
      </c>
    </row>
    <row r="30" spans="1:10" x14ac:dyDescent="0.25">
      <c r="A30" s="4" t="s">
        <v>9</v>
      </c>
      <c r="B30" s="21" t="s">
        <v>54</v>
      </c>
      <c r="C30" s="4">
        <v>10</v>
      </c>
      <c r="D30" s="4">
        <v>5</v>
      </c>
      <c r="E30" s="4">
        <f>C30*D30</f>
        <v>50</v>
      </c>
      <c r="F30" s="4">
        <v>80</v>
      </c>
      <c r="G30" s="5">
        <f>E30*F30</f>
        <v>4000</v>
      </c>
      <c r="H30" s="6">
        <v>0</v>
      </c>
      <c r="I30" s="7">
        <f>$E$59</f>
        <v>86.9</v>
      </c>
      <c r="J30" s="12">
        <f t="shared" ref="J30:J31" si="7">G30*I30</f>
        <v>347600</v>
      </c>
    </row>
    <row r="31" spans="1:10" x14ac:dyDescent="0.25">
      <c r="A31" s="4" t="s">
        <v>10</v>
      </c>
      <c r="B31" s="8" t="s">
        <v>54</v>
      </c>
      <c r="C31" s="4">
        <v>160</v>
      </c>
      <c r="D31" s="4">
        <v>2</v>
      </c>
      <c r="E31" s="4">
        <f>C31*D31</f>
        <v>320</v>
      </c>
      <c r="F31" s="4">
        <v>40</v>
      </c>
      <c r="G31" s="5">
        <f>E31*F31</f>
        <v>12800</v>
      </c>
      <c r="H31" s="6">
        <v>0</v>
      </c>
      <c r="I31" s="7">
        <f>$E$59</f>
        <v>86.9</v>
      </c>
      <c r="J31" s="12">
        <f t="shared" si="7"/>
        <v>1112320</v>
      </c>
    </row>
    <row r="33" spans="1:10" ht="29.25" x14ac:dyDescent="0.25">
      <c r="A33" s="18" t="s">
        <v>56</v>
      </c>
      <c r="B33" s="11" t="s">
        <v>0</v>
      </c>
      <c r="C33" s="3" t="s">
        <v>1</v>
      </c>
      <c r="D33" s="3" t="s">
        <v>2</v>
      </c>
      <c r="E33" s="3" t="s">
        <v>3</v>
      </c>
      <c r="F33" s="3" t="s">
        <v>4</v>
      </c>
      <c r="G33" s="3" t="s">
        <v>5</v>
      </c>
      <c r="H33" s="3" t="s">
        <v>6</v>
      </c>
      <c r="I33" s="3" t="s">
        <v>7</v>
      </c>
      <c r="J33" s="3" t="s">
        <v>8</v>
      </c>
    </row>
    <row r="34" spans="1:10" x14ac:dyDescent="0.25">
      <c r="A34" s="4" t="s">
        <v>9</v>
      </c>
      <c r="B34" s="21" t="s">
        <v>54</v>
      </c>
      <c r="C34" s="4">
        <v>10</v>
      </c>
      <c r="D34" s="4">
        <v>4</v>
      </c>
      <c r="E34" s="4">
        <f>C34*D34</f>
        <v>40</v>
      </c>
      <c r="F34" s="4">
        <v>120</v>
      </c>
      <c r="G34" s="5">
        <f>E34*F34</f>
        <v>4800</v>
      </c>
      <c r="H34" s="6">
        <v>0</v>
      </c>
      <c r="I34" s="7">
        <f>$E$59</f>
        <v>86.9</v>
      </c>
      <c r="J34" s="12">
        <f t="shared" ref="J34:J35" si="8">G34*I34</f>
        <v>417120</v>
      </c>
    </row>
    <row r="35" spans="1:10" x14ac:dyDescent="0.25">
      <c r="A35" s="4" t="s">
        <v>10</v>
      </c>
      <c r="B35" s="8" t="s">
        <v>54</v>
      </c>
      <c r="C35" s="4">
        <v>160</v>
      </c>
      <c r="D35" s="4">
        <v>1</v>
      </c>
      <c r="E35" s="4">
        <f>C35*D35</f>
        <v>160</v>
      </c>
      <c r="F35" s="4">
        <v>20</v>
      </c>
      <c r="G35" s="5">
        <f>E35*F35</f>
        <v>3200</v>
      </c>
      <c r="H35" s="6">
        <v>0</v>
      </c>
      <c r="I35" s="7">
        <f>$E$59</f>
        <v>86.9</v>
      </c>
      <c r="J35" s="12">
        <f t="shared" si="8"/>
        <v>278080</v>
      </c>
    </row>
    <row r="37" spans="1:10" ht="29.25" x14ac:dyDescent="0.25">
      <c r="A37" s="18" t="s">
        <v>53</v>
      </c>
      <c r="B37" s="11" t="s">
        <v>0</v>
      </c>
      <c r="C37" s="3" t="s">
        <v>1</v>
      </c>
      <c r="D37" s="3" t="s">
        <v>2</v>
      </c>
      <c r="E37" s="3" t="s">
        <v>3</v>
      </c>
      <c r="F37" s="3" t="s">
        <v>4</v>
      </c>
      <c r="G37" s="3" t="s">
        <v>5</v>
      </c>
      <c r="H37" s="3" t="s">
        <v>6</v>
      </c>
      <c r="I37" s="3" t="s">
        <v>7</v>
      </c>
      <c r="J37" s="3" t="s">
        <v>8</v>
      </c>
    </row>
    <row r="38" spans="1:10" x14ac:dyDescent="0.25">
      <c r="A38" s="4" t="s">
        <v>9</v>
      </c>
      <c r="B38" s="21" t="s">
        <v>54</v>
      </c>
      <c r="C38" s="4">
        <v>10</v>
      </c>
      <c r="D38" s="4">
        <v>1</v>
      </c>
      <c r="E38" s="4">
        <f>C38*D38</f>
        <v>10</v>
      </c>
      <c r="F38" s="4">
        <v>40</v>
      </c>
      <c r="G38" s="5">
        <f t="shared" ref="G38:G39" si="9">E38*F38</f>
        <v>400</v>
      </c>
      <c r="H38" s="6">
        <v>0</v>
      </c>
      <c r="I38" s="7">
        <f>$E$59</f>
        <v>86.9</v>
      </c>
      <c r="J38" s="12">
        <f t="shared" ref="J38:J39" si="10">G38*I38</f>
        <v>34760</v>
      </c>
    </row>
    <row r="39" spans="1:10" x14ac:dyDescent="0.25">
      <c r="A39" s="4" t="s">
        <v>10</v>
      </c>
      <c r="B39" s="8" t="s">
        <v>54</v>
      </c>
      <c r="C39" s="4">
        <v>160</v>
      </c>
      <c r="D39" s="4">
        <v>1</v>
      </c>
      <c r="E39" s="4">
        <f>C39*D39</f>
        <v>160</v>
      </c>
      <c r="F39" s="4">
        <v>40</v>
      </c>
      <c r="G39" s="5">
        <f t="shared" si="9"/>
        <v>6400</v>
      </c>
      <c r="H39" s="6">
        <v>0</v>
      </c>
      <c r="I39" s="7">
        <f>$E$59</f>
        <v>86.9</v>
      </c>
      <c r="J39" s="12">
        <f t="shared" si="10"/>
        <v>556160</v>
      </c>
    </row>
    <row r="40" spans="1:10" ht="15.75" thickBot="1" x14ac:dyDescent="0.3">
      <c r="B40" s="20"/>
    </row>
    <row r="41" spans="1:10" ht="15.75" thickBot="1" x14ac:dyDescent="0.3">
      <c r="A41" s="74" t="s">
        <v>48</v>
      </c>
      <c r="B41" s="75"/>
      <c r="C41" s="75"/>
      <c r="D41" s="75"/>
      <c r="E41" s="75"/>
      <c r="F41" s="75"/>
      <c r="G41" s="75"/>
      <c r="H41" s="75"/>
      <c r="I41" s="75"/>
      <c r="J41" s="76"/>
    </row>
    <row r="42" spans="1:10" x14ac:dyDescent="0.25">
      <c r="B42" s="20"/>
    </row>
    <row r="43" spans="1:10" ht="29.25" x14ac:dyDescent="0.25">
      <c r="A43" s="4"/>
      <c r="B43" s="11" t="s">
        <v>0</v>
      </c>
      <c r="C43" s="3" t="s">
        <v>1</v>
      </c>
      <c r="D43" s="3" t="s">
        <v>2</v>
      </c>
      <c r="E43" s="3" t="s">
        <v>3</v>
      </c>
      <c r="F43" s="3" t="s">
        <v>15</v>
      </c>
      <c r="G43" s="3" t="s">
        <v>5</v>
      </c>
      <c r="H43" s="3" t="s">
        <v>6</v>
      </c>
      <c r="I43" s="3" t="s">
        <v>7</v>
      </c>
      <c r="J43" s="3" t="s">
        <v>8</v>
      </c>
    </row>
    <row r="44" spans="1:10" x14ac:dyDescent="0.25">
      <c r="A44" s="18" t="s">
        <v>39</v>
      </c>
      <c r="B44" s="9" t="s">
        <v>18</v>
      </c>
      <c r="C44" s="4">
        <v>50</v>
      </c>
      <c r="D44" s="4">
        <v>1</v>
      </c>
      <c r="E44" s="4">
        <f>C44*D44</f>
        <v>50</v>
      </c>
      <c r="F44" s="4">
        <v>30</v>
      </c>
      <c r="G44" s="5">
        <f>(E44*F44)/60</f>
        <v>25</v>
      </c>
      <c r="H44" s="6">
        <v>0</v>
      </c>
      <c r="I44" s="7">
        <f>$E$59</f>
        <v>86.9</v>
      </c>
      <c r="J44" s="12">
        <f t="shared" ref="J44" si="11">G44*I44</f>
        <v>2172.5</v>
      </c>
    </row>
    <row r="45" spans="1:10" ht="15.75" thickBot="1" x14ac:dyDescent="0.3"/>
    <row r="46" spans="1:10" ht="15.75" thickBot="1" x14ac:dyDescent="0.3">
      <c r="A46" s="74" t="s">
        <v>49</v>
      </c>
      <c r="B46" s="75"/>
      <c r="C46" s="75"/>
      <c r="D46" s="75"/>
      <c r="E46" s="75"/>
      <c r="F46" s="75"/>
      <c r="G46" s="75"/>
      <c r="H46" s="75"/>
      <c r="I46" s="75"/>
      <c r="J46" s="76"/>
    </row>
    <row r="48" spans="1:10" ht="29.25" x14ac:dyDescent="0.25">
      <c r="A48" s="4"/>
      <c r="B48" s="11" t="s">
        <v>0</v>
      </c>
      <c r="C48" s="3" t="s">
        <v>1</v>
      </c>
      <c r="D48" s="3" t="s">
        <v>31</v>
      </c>
      <c r="E48" s="3" t="s">
        <v>3</v>
      </c>
      <c r="F48" s="3" t="s">
        <v>4</v>
      </c>
      <c r="G48" s="3" t="s">
        <v>5</v>
      </c>
      <c r="H48" s="3" t="s">
        <v>6</v>
      </c>
      <c r="I48" s="3" t="s">
        <v>7</v>
      </c>
      <c r="J48" s="3" t="s">
        <v>8</v>
      </c>
    </row>
    <row r="49" spans="1:10" x14ac:dyDescent="0.25">
      <c r="A49" s="18" t="s">
        <v>58</v>
      </c>
      <c r="B49" s="8">
        <v>174.31200000000001</v>
      </c>
      <c r="C49" s="4">
        <v>178</v>
      </c>
      <c r="D49" s="4">
        <v>2.5</v>
      </c>
      <c r="E49" s="4">
        <f>C49*D49*12</f>
        <v>5340</v>
      </c>
      <c r="F49" s="4">
        <v>1</v>
      </c>
      <c r="G49" s="5">
        <f>E49*F49</f>
        <v>5340</v>
      </c>
      <c r="H49" s="6">
        <v>0</v>
      </c>
      <c r="I49" s="7">
        <f>$E$59</f>
        <v>86.9</v>
      </c>
      <c r="J49" s="12">
        <f>G49*I49</f>
        <v>464046.00000000006</v>
      </c>
    </row>
    <row r="51" spans="1:10" ht="29.25" x14ac:dyDescent="0.25">
      <c r="A51" s="4"/>
      <c r="B51" s="11" t="s">
        <v>0</v>
      </c>
      <c r="C51" s="3" t="s">
        <v>1</v>
      </c>
      <c r="D51" s="3" t="s">
        <v>2</v>
      </c>
      <c r="E51" s="3" t="s">
        <v>3</v>
      </c>
      <c r="F51" s="3" t="s">
        <v>4</v>
      </c>
      <c r="G51" s="3" t="s">
        <v>5</v>
      </c>
      <c r="H51" s="3" t="s">
        <v>6</v>
      </c>
      <c r="I51" s="3" t="s">
        <v>7</v>
      </c>
      <c r="J51" s="3" t="s">
        <v>8</v>
      </c>
    </row>
    <row r="52" spans="1:10" x14ac:dyDescent="0.25">
      <c r="A52" s="18" t="s">
        <v>60</v>
      </c>
      <c r="B52" s="8">
        <v>174.31200000000001</v>
      </c>
      <c r="C52" s="4">
        <v>178</v>
      </c>
      <c r="D52" s="4">
        <v>0.21</v>
      </c>
      <c r="E52" s="4">
        <f>C52*D52</f>
        <v>37.379999999999995</v>
      </c>
      <c r="F52" s="4">
        <v>1</v>
      </c>
      <c r="G52" s="5">
        <f>E52*F52</f>
        <v>37.379999999999995</v>
      </c>
      <c r="H52" s="6">
        <v>0</v>
      </c>
      <c r="I52" s="7">
        <f>$E$59</f>
        <v>86.9</v>
      </c>
      <c r="J52" s="12">
        <f>G52*I52</f>
        <v>3248.3219999999997</v>
      </c>
    </row>
    <row r="57" spans="1:10" x14ac:dyDescent="0.25">
      <c r="B57" s="1"/>
    </row>
    <row r="58" spans="1:10" ht="29.25" x14ac:dyDescent="0.25">
      <c r="A58" s="4"/>
      <c r="B58" s="8"/>
      <c r="C58" s="18" t="s">
        <v>19</v>
      </c>
      <c r="D58" s="18" t="s">
        <v>20</v>
      </c>
      <c r="E58" s="18" t="s">
        <v>21</v>
      </c>
    </row>
    <row r="59" spans="1:10" ht="210" x14ac:dyDescent="0.25">
      <c r="A59" s="4" t="s">
        <v>23</v>
      </c>
      <c r="B59" s="8" t="s">
        <v>22</v>
      </c>
      <c r="C59" s="14">
        <v>59.35</v>
      </c>
      <c r="D59" s="19">
        <v>0.68300000000000005</v>
      </c>
      <c r="E59" s="14">
        <f>ROUND(C59/D59, 2)</f>
        <v>86.9</v>
      </c>
    </row>
    <row r="60" spans="1:10" ht="210" x14ac:dyDescent="0.25">
      <c r="A60" s="4" t="s">
        <v>24</v>
      </c>
      <c r="B60" s="8" t="s">
        <v>25</v>
      </c>
      <c r="C60" s="14">
        <v>28.56</v>
      </c>
      <c r="D60" s="19">
        <v>0.68300000000000005</v>
      </c>
      <c r="E60" s="14">
        <f>ROUND(C60/D60, 2)</f>
        <v>41.82</v>
      </c>
    </row>
    <row r="61" spans="1:10" ht="210" x14ac:dyDescent="0.25">
      <c r="A61" s="4" t="s">
        <v>26</v>
      </c>
      <c r="B61" s="8" t="s">
        <v>27</v>
      </c>
      <c r="C61" s="14">
        <v>28.82</v>
      </c>
      <c r="D61" s="19">
        <v>0.68300000000000005</v>
      </c>
      <c r="E61" s="14">
        <f>ROUND(C61/D61, 2)</f>
        <v>42.2</v>
      </c>
    </row>
  </sheetData>
  <mergeCells count="6">
    <mergeCell ref="A46:J46"/>
    <mergeCell ref="A6:J6"/>
    <mergeCell ref="A17:J17"/>
    <mergeCell ref="A22:J22"/>
    <mergeCell ref="A27:J27"/>
    <mergeCell ref="A41:J41"/>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3"/>
  <sheetViews>
    <sheetView zoomScaleNormal="100" workbookViewId="0">
      <selection activeCell="D10" sqref="D10"/>
    </sheetView>
  </sheetViews>
  <sheetFormatPr defaultColWidth="9.140625" defaultRowHeight="15.75" x14ac:dyDescent="0.25"/>
  <cols>
    <col min="1" max="1" width="67.7109375" style="22" customWidth="1"/>
    <col min="2" max="2" width="15.42578125" style="22" customWidth="1"/>
    <col min="3" max="3" width="15.5703125" style="22" customWidth="1"/>
    <col min="4" max="4" width="18.42578125" style="22" customWidth="1"/>
    <col min="5" max="5" width="17.140625" style="22" customWidth="1"/>
    <col min="6" max="6" width="14" style="22" customWidth="1"/>
    <col min="7" max="7" width="12.7109375" style="22" bestFit="1" customWidth="1"/>
    <col min="8" max="16384" width="9.140625" style="22"/>
  </cols>
  <sheetData>
    <row r="2" spans="1:5" ht="47.25" x14ac:dyDescent="0.25">
      <c r="C2" s="28" t="s">
        <v>42</v>
      </c>
      <c r="D2" s="28" t="s">
        <v>43</v>
      </c>
      <c r="E2" s="28" t="s">
        <v>8</v>
      </c>
    </row>
    <row r="3" spans="1:5" x14ac:dyDescent="0.25">
      <c r="C3" s="24">
        <v>416</v>
      </c>
      <c r="D3" s="31">
        <f>D11</f>
        <v>63.394670000000005</v>
      </c>
      <c r="E3" s="31">
        <f>C3*D3</f>
        <v>26372.182720000001</v>
      </c>
    </row>
    <row r="6" spans="1:5" ht="31.5" x14ac:dyDescent="0.25">
      <c r="B6" s="29"/>
      <c r="C6" s="28" t="s">
        <v>33</v>
      </c>
      <c r="D6" s="28" t="s">
        <v>34</v>
      </c>
      <c r="E6" s="28" t="s">
        <v>8</v>
      </c>
    </row>
    <row r="7" spans="1:5" x14ac:dyDescent="0.25">
      <c r="B7" s="23" t="s">
        <v>32</v>
      </c>
      <c r="C7" s="24">
        <v>4</v>
      </c>
      <c r="D7" s="31">
        <f>D10</f>
        <v>156358.05499999999</v>
      </c>
      <c r="E7" s="31">
        <f>C7*D7</f>
        <v>625432.22</v>
      </c>
    </row>
    <row r="8" spans="1:5" x14ac:dyDescent="0.25">
      <c r="B8" s="23" t="s">
        <v>35</v>
      </c>
      <c r="C8" s="24">
        <v>1</v>
      </c>
      <c r="D8" s="31">
        <f>D10</f>
        <v>156358.05499999999</v>
      </c>
      <c r="E8" s="31">
        <f>C8*D8</f>
        <v>156358.05499999999</v>
      </c>
    </row>
    <row r="10" spans="1:5" ht="110.25" x14ac:dyDescent="0.25">
      <c r="A10" s="22" t="s">
        <v>36</v>
      </c>
      <c r="B10" s="26">
        <v>114590</v>
      </c>
      <c r="C10" s="27">
        <v>0.36449999999999999</v>
      </c>
      <c r="D10" s="25">
        <f>B10*(100%+C10)</f>
        <v>156358.05499999999</v>
      </c>
    </row>
    <row r="11" spans="1:5" ht="94.5" x14ac:dyDescent="0.25">
      <c r="A11" s="22" t="s">
        <v>44</v>
      </c>
      <c r="B11" s="30">
        <v>46.46</v>
      </c>
      <c r="C11" s="27">
        <v>0.36449999999999999</v>
      </c>
      <c r="D11" s="25">
        <f>B11*(100%+C11)</f>
        <v>63.394670000000005</v>
      </c>
    </row>
    <row r="13" spans="1:5" x14ac:dyDescent="0.25">
      <c r="D13" s="22" t="s">
        <v>37</v>
      </c>
      <c r="E13" s="30">
        <f>SUM(E3,E7)</f>
        <v>651804.40272000001</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Year 1</vt:lpstr>
      <vt:lpstr>Year 2+</vt:lpstr>
      <vt:lpstr>Federal Government Cost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Shelby Geller</dc:creator>
  <cp:lastModifiedBy>Shelby Geller</cp:lastModifiedBy>
  <dcterms:created xsi:type="dcterms:W3CDTF">2019-03-04T20:00:12Z</dcterms:created>
  <dcterms:modified xsi:type="dcterms:W3CDTF">2019-03-13T14:07:02Z</dcterms:modified>
</cp:coreProperties>
</file>