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F:\New ICRs\"/>
    </mc:Choice>
  </mc:AlternateContent>
  <xr:revisionPtr revIDLastSave="0" documentId="8_{2105FA1F-C571-4C24-BB11-FD61C31C67AD}" xr6:coauthVersionLast="36" xr6:coauthVersionMax="36" xr10:uidLastSave="{00000000-0000-0000-0000-000000000000}"/>
  <bookViews>
    <workbookView xWindow="-105" yWindow="-105" windowWidth="19425" windowHeight="10425" xr2:uid="{00000000-000D-0000-FFFF-FFFF00000000}"/>
  </bookViews>
  <sheets>
    <sheet name="Table 1" sheetId="3" r:id="rId1"/>
    <sheet name="Table 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9" i="3" l="1"/>
  <c r="F18" i="2"/>
  <c r="C13" i="2"/>
  <c r="E42" i="3" l="1"/>
  <c r="E19" i="3"/>
  <c r="C19" i="3"/>
  <c r="D19" i="3" s="1"/>
  <c r="B38" i="3"/>
  <c r="E22" i="3"/>
  <c r="E21" i="3"/>
  <c r="E18" i="3"/>
  <c r="E17" i="3"/>
  <c r="E16" i="3"/>
  <c r="E15" i="3"/>
  <c r="C16" i="3"/>
  <c r="D16" i="3" l="1"/>
  <c r="F16" i="3" s="1"/>
  <c r="C42" i="3"/>
  <c r="D42" i="3" s="1"/>
  <c r="F42" i="3" s="1"/>
  <c r="F19" i="3"/>
  <c r="G19" i="3" s="1"/>
  <c r="C39" i="3"/>
  <c r="H19" i="3"/>
  <c r="H16" i="3"/>
  <c r="G16" i="3"/>
  <c r="I16" i="3" s="1"/>
  <c r="D10" i="2"/>
  <c r="F10" i="2" s="1"/>
  <c r="D11" i="2"/>
  <c r="F11" i="2" s="1"/>
  <c r="D13" i="2"/>
  <c r="F13" i="2" s="1"/>
  <c r="D14" i="2"/>
  <c r="F14" i="2" s="1"/>
  <c r="D16" i="2"/>
  <c r="F16" i="2" s="1"/>
  <c r="D17" i="2"/>
  <c r="F17" i="2" s="1"/>
  <c r="D6" i="2"/>
  <c r="F6" i="2" s="1"/>
  <c r="D7" i="2"/>
  <c r="F7" i="2" s="1"/>
  <c r="H7" i="2" s="1"/>
  <c r="D8" i="2"/>
  <c r="F8" i="2" s="1"/>
  <c r="H8" i="2" s="1"/>
  <c r="D5" i="2"/>
  <c r="F5" i="2" s="1"/>
  <c r="D17" i="3"/>
  <c r="F17" i="3" s="1"/>
  <c r="D18" i="3"/>
  <c r="F18" i="3" s="1"/>
  <c r="D21" i="3"/>
  <c r="F21" i="3" s="1"/>
  <c r="D22" i="3"/>
  <c r="F22" i="3" s="1"/>
  <c r="D23" i="3"/>
  <c r="F23" i="3" s="1"/>
  <c r="D25" i="3"/>
  <c r="F25" i="3" s="1"/>
  <c r="D26" i="3"/>
  <c r="F26" i="3" s="1"/>
  <c r="D28" i="3"/>
  <c r="F28" i="3" s="1"/>
  <c r="D29" i="3"/>
  <c r="F29" i="3" s="1"/>
  <c r="D34" i="3"/>
  <c r="F34" i="3" s="1"/>
  <c r="D35" i="3"/>
  <c r="F35" i="3" s="1"/>
  <c r="D36" i="3"/>
  <c r="F36" i="3" s="1"/>
  <c r="D37" i="3"/>
  <c r="F37" i="3" s="1"/>
  <c r="D38" i="3"/>
  <c r="F38" i="3" s="1"/>
  <c r="D39" i="3"/>
  <c r="F39" i="3" s="1"/>
  <c r="D40" i="3"/>
  <c r="F40" i="3" s="1"/>
  <c r="D43" i="3"/>
  <c r="F43" i="3" s="1"/>
  <c r="D44" i="3"/>
  <c r="F44" i="3" s="1"/>
  <c r="G44" i="3" s="1"/>
  <c r="D52" i="3"/>
  <c r="F52" i="3" s="1"/>
  <c r="D54" i="3"/>
  <c r="F54" i="3" s="1"/>
  <c r="H54" i="3" s="1"/>
  <c r="D15" i="3"/>
  <c r="F15" i="3" s="1"/>
  <c r="D11" i="3"/>
  <c r="F11" i="3" s="1"/>
  <c r="D12" i="3"/>
  <c r="F12" i="3" s="1"/>
  <c r="D10" i="3"/>
  <c r="F10" i="3" s="1"/>
  <c r="D7" i="3"/>
  <c r="F7" i="3" s="1"/>
  <c r="I19" i="3" l="1"/>
  <c r="G17" i="2"/>
  <c r="H17" i="2"/>
  <c r="H16" i="2"/>
  <c r="G16" i="2"/>
  <c r="I16" i="2" s="1"/>
  <c r="H13" i="2"/>
  <c r="G13" i="2"/>
  <c r="I13" i="2" s="1"/>
  <c r="G11" i="2"/>
  <c r="H11" i="2"/>
  <c r="H10" i="2"/>
  <c r="G10" i="2"/>
  <c r="G8" i="2"/>
  <c r="I8" i="2" s="1"/>
  <c r="G7" i="2"/>
  <c r="I7" i="2" s="1"/>
  <c r="G6" i="2"/>
  <c r="H6" i="2"/>
  <c r="G5" i="2"/>
  <c r="H5" i="2"/>
  <c r="I5" i="2" s="1"/>
  <c r="H52" i="3"/>
  <c r="G52" i="3"/>
  <c r="F56" i="3" s="1"/>
  <c r="H40" i="3"/>
  <c r="G40" i="3"/>
  <c r="H36" i="3"/>
  <c r="G36" i="3"/>
  <c r="H22" i="3"/>
  <c r="G22" i="3"/>
  <c r="H10" i="3"/>
  <c r="G10" i="3"/>
  <c r="H42" i="3"/>
  <c r="H37" i="3"/>
  <c r="H29" i="3"/>
  <c r="H23" i="3"/>
  <c r="H17" i="3"/>
  <c r="H28" i="3"/>
  <c r="G28" i="3"/>
  <c r="G23" i="3"/>
  <c r="H12" i="3"/>
  <c r="G12" i="3"/>
  <c r="H7" i="3"/>
  <c r="G7" i="3"/>
  <c r="G42" i="3"/>
  <c r="G17" i="3"/>
  <c r="G11" i="3"/>
  <c r="H11" i="3"/>
  <c r="H39" i="3"/>
  <c r="G39" i="3"/>
  <c r="H35" i="3"/>
  <c r="G35" i="3"/>
  <c r="H26" i="3"/>
  <c r="G26" i="3"/>
  <c r="H21" i="3"/>
  <c r="G21" i="3"/>
  <c r="H15" i="3"/>
  <c r="G15" i="3"/>
  <c r="G37" i="3"/>
  <c r="G43" i="3"/>
  <c r="H43" i="3"/>
  <c r="G38" i="3"/>
  <c r="H38" i="3"/>
  <c r="G34" i="3"/>
  <c r="H34" i="3"/>
  <c r="G25" i="3"/>
  <c r="H25" i="3"/>
  <c r="G18" i="3"/>
  <c r="H18" i="3"/>
  <c r="G29" i="3"/>
  <c r="G54" i="3"/>
  <c r="I54" i="3" s="1"/>
  <c r="H14" i="2"/>
  <c r="G14" i="2"/>
  <c r="H44" i="3"/>
  <c r="I44" i="3" s="1"/>
  <c r="I6" i="2" l="1"/>
  <c r="I17" i="2"/>
  <c r="I35" i="3"/>
  <c r="I36" i="3"/>
  <c r="F45" i="3"/>
  <c r="F57" i="3" s="1"/>
  <c r="I39" i="3"/>
  <c r="I40" i="3"/>
  <c r="I21" i="3"/>
  <c r="I7" i="3"/>
  <c r="I10" i="3"/>
  <c r="I26" i="3"/>
  <c r="I12" i="3"/>
  <c r="I22" i="3"/>
  <c r="I23" i="3"/>
  <c r="I15" i="3"/>
  <c r="I17" i="3"/>
  <c r="I10" i="2"/>
  <c r="I42" i="3"/>
  <c r="I11" i="2"/>
  <c r="I14" i="2"/>
  <c r="I29" i="3"/>
  <c r="I34" i="3"/>
  <c r="I43" i="3"/>
  <c r="I37" i="3"/>
  <c r="I11" i="3"/>
  <c r="I28" i="3"/>
  <c r="I18" i="3"/>
  <c r="I38" i="3"/>
  <c r="I25" i="3"/>
  <c r="I52" i="3"/>
  <c r="I56" i="3" s="1"/>
  <c r="I18" i="2" l="1"/>
  <c r="I45" i="3"/>
  <c r="I57" i="3" l="1"/>
  <c r="I59" i="3" s="1"/>
</calcChain>
</file>

<file path=xl/sharedStrings.xml><?xml version="1.0" encoding="utf-8"?>
<sst xmlns="http://schemas.openxmlformats.org/spreadsheetml/2006/main" count="135" uniqueCount="124">
  <si>
    <t xml:space="preserve">   </t>
  </si>
  <si>
    <r>
      <t xml:space="preserve">Table 1: Annual Respondent Burden and Cost – </t>
    </r>
    <r>
      <rPr>
        <b/>
        <sz val="12"/>
        <color theme="1"/>
        <rFont val="Times New Roman"/>
        <family val="1"/>
      </rPr>
      <t>NSPS for Coal Preparation and Processing Plants (40 CFR Part 60, Subpart Y) (Renewal)</t>
    </r>
  </si>
  <si>
    <t>Burden Item</t>
  </si>
  <si>
    <t>1. Applications</t>
  </si>
  <si>
    <t>N/A</t>
  </si>
  <si>
    <t>2. Survey and studies</t>
  </si>
  <si>
    <t>3. Report Requirements</t>
  </si>
  <si>
    <t>B. Required Activities</t>
  </si>
  <si>
    <t>Prepare "Fugitive Emission Control Plan"</t>
  </si>
  <si>
    <t>Prepare "BLD Monitoring Plan"</t>
  </si>
  <si>
    <t>Prepare logbook</t>
  </si>
  <si>
    <t>C. Create Information</t>
  </si>
  <si>
    <t>See 3B</t>
  </si>
  <si>
    <t>D. Gather Existing Information</t>
  </si>
  <si>
    <t>See 3E</t>
  </si>
  <si>
    <t>E. Write Report</t>
  </si>
  <si>
    <t>Notification of actual startup</t>
  </si>
  <si>
    <t>Notification of physical or operational change</t>
  </si>
  <si>
    <t>b. Reports</t>
  </si>
  <si>
    <t>Subtotal for Reporting Requirements</t>
  </si>
  <si>
    <t>4. RECORDKEEPING REQUIREMENTS</t>
  </si>
  <si>
    <t>See 3A</t>
  </si>
  <si>
    <t>B. Plan Activities</t>
  </si>
  <si>
    <t>C. Implement Activities</t>
  </si>
  <si>
    <t>D. Record Data</t>
  </si>
  <si>
    <t>E. Time to Transmit or Disclose Information</t>
  </si>
  <si>
    <t>F. Time to Train Personnel</t>
  </si>
  <si>
    <t>G. Time for Audits</t>
  </si>
  <si>
    <t>Subtotal for Recordkeeping Requirements</t>
  </si>
  <si>
    <t>(A)
Hours per Occurrence</t>
  </si>
  <si>
    <t>(B)
Occurrence per Respondent per Year</t>
  </si>
  <si>
    <t>(C)
Hours per Respondent per Year
(C=AxB)</t>
  </si>
  <si>
    <t>Supervise Method 5 stack test performed by contractor service</t>
  </si>
  <si>
    <t>Supervise Method 9 opacity test performed by contractor service (except coal truck dumps)</t>
  </si>
  <si>
    <t xml:space="preserve"> </t>
  </si>
  <si>
    <t>Record required emission control equipment operating and maintenance data</t>
  </si>
  <si>
    <t>Notification of construction/reconstruction commencement</t>
  </si>
  <si>
    <t>Notification of initial performance tests except coal dump trucks</t>
  </si>
  <si>
    <t xml:space="preserve">     Performance test reports except coal truck dumps (review 
     and transmit report prepared by test contractor)</t>
  </si>
  <si>
    <r>
      <t xml:space="preserve">(D)
Respondents per Year </t>
    </r>
    <r>
      <rPr>
        <b/>
        <vertAlign val="superscript"/>
        <sz val="9"/>
        <color rgb="FF000000"/>
        <rFont val="Times New Roman"/>
        <family val="1"/>
      </rPr>
      <t>a</t>
    </r>
  </si>
  <si>
    <r>
      <t xml:space="preserve">(H)
Cost, ($) </t>
    </r>
    <r>
      <rPr>
        <b/>
        <vertAlign val="superscript"/>
        <sz val="9"/>
        <color rgb="FF000000"/>
        <rFont val="Times New Roman"/>
        <family val="1"/>
      </rPr>
      <t>b</t>
    </r>
  </si>
  <si>
    <r>
      <t xml:space="preserve">Table 2: Average Annual EPA Burden and Cost – </t>
    </r>
    <r>
      <rPr>
        <b/>
        <sz val="12"/>
        <color theme="1"/>
        <rFont val="Times New Roman"/>
        <family val="1"/>
      </rPr>
      <t>NSPS for Coal Preparation and Processing Plants (40 CFR Part 60, Subpart Y) (Renewal)</t>
    </r>
  </si>
  <si>
    <t>Actual startup notifications</t>
  </si>
  <si>
    <t>Performance test notifications</t>
  </si>
  <si>
    <t>Physical or Operational Change</t>
  </si>
  <si>
    <t>Review site-specific "Fugitive Emission Control Plan"</t>
  </si>
  <si>
    <t>Compliance Demonstration Reports Review</t>
  </si>
  <si>
    <t>Coal Preparation Plant Site Visits</t>
  </si>
  <si>
    <t>Observe Method 5 Performance Test</t>
  </si>
  <si>
    <t>Observe Method 9 Performance Test</t>
  </si>
  <si>
    <t>(A)
EPA Hours per Occurrence</t>
  </si>
  <si>
    <t>(B)
Occurrence per Plant per Year</t>
  </si>
  <si>
    <r>
      <t xml:space="preserve">(D)
Plants per Year </t>
    </r>
    <r>
      <rPr>
        <b/>
        <vertAlign val="superscript"/>
        <sz val="9"/>
        <color rgb="FF000000"/>
        <rFont val="Times New Roman"/>
        <family val="1"/>
      </rPr>
      <t>a</t>
    </r>
  </si>
  <si>
    <t>Construction/reconstruction commencement notifications</t>
  </si>
  <si>
    <t>Review site-specific "Bag Leak Detection Monitoring Plan"</t>
  </si>
  <si>
    <t>Assumptions:</t>
  </si>
  <si>
    <r>
      <t>Assumptions</t>
    </r>
    <r>
      <rPr>
        <sz val="10"/>
        <color rgb="FF000000"/>
        <rFont val="Times New Roman"/>
        <family val="1"/>
      </rPr>
      <t xml:space="preserve">: </t>
    </r>
  </si>
  <si>
    <t>(E)
Technical Hours per Year
(E=CxD)</t>
  </si>
  <si>
    <t>(F)
Managerial Hours per Year
(F=Ex0.05)</t>
  </si>
  <si>
    <t>(G)
Clerical Hours per Year
(G=Ex0.1)</t>
  </si>
  <si>
    <t>(C)
EPA Hours per Plant per Year
(C=AxB)</t>
  </si>
  <si>
    <t xml:space="preserve">Supervise quarterly Method 9 opacity test performed by contractor service </t>
  </si>
  <si>
    <t>Notification of initial performance test for coal truck dumps</t>
  </si>
  <si>
    <t>Performance test reports for coal truck dumps (review and transmit report prepared by test contractor)</t>
  </si>
  <si>
    <t>hr/response</t>
  </si>
  <si>
    <t xml:space="preserve">A. Familiarization with Regulatory Requirements </t>
  </si>
  <si>
    <r>
      <t>b</t>
    </r>
    <r>
      <rPr>
        <sz val="9"/>
        <color rgb="FF000000"/>
        <rFont val="Times New Roman"/>
        <family val="1"/>
      </rPr>
      <t xml:space="preserve">  This ICR uses the following labor rates: Managerial $65.71 (GS-13, Step 5, $41.07 + 60%); Technical $48.75 (GS-12, Step 1, $30.47 + 60%); and Clerical $26.38 (GS-6, Step 3, $16.49 + 60%).  These rates are from the Office of Personnel Management (OPM), 2018 General Schedule, which excludes locality, rates of pay.  The rates have been increased by 60 percent to account for the benefit packages available to government employees.</t>
    </r>
  </si>
  <si>
    <t>c. Compliance Monitoring and Inspection</t>
  </si>
  <si>
    <r>
      <t xml:space="preserve">b  </t>
    </r>
    <r>
      <rPr>
        <sz val="9"/>
        <rFont val="Times New Roman"/>
        <family val="1"/>
      </rPr>
      <t xml:space="preserve">This ICR uses the following labor rates:  $147.40 per hour for Executive, Administrative, and Managerial labor; $117.92 per hour for Technical labor, and $57.02 per hour for Clerical labor.  These rates are from the United States Department of Labor, Bureau of Labor Statistics, June 2018 ”Table 2. Civilian Workers, by occupational and industry group.”  The rates are from column 1,”Total compensation.”  The rates have been increased by 110 percent to account for the benefit packages available to those employed by private industry. </t>
    </r>
  </si>
  <si>
    <r>
      <t xml:space="preserve">c  </t>
    </r>
    <r>
      <rPr>
        <sz val="9"/>
        <rFont val="Times New Roman"/>
        <family val="1"/>
      </rPr>
      <t>We assume all respondents will take 2 hours to familiarize with the regulatory requirements.</t>
    </r>
  </si>
  <si>
    <r>
      <t>g</t>
    </r>
    <r>
      <rPr>
        <sz val="9"/>
        <rFont val="Times New Roman"/>
        <family val="1"/>
      </rPr>
      <t xml:space="preserve">  We have assumed that each new respondent will take eight hours three time per year to observe procedures.</t>
    </r>
  </si>
  <si>
    <r>
      <rPr>
        <vertAlign val="superscript"/>
        <sz val="9"/>
        <rFont val="Times New Roman"/>
        <family val="1"/>
      </rPr>
      <t>i</t>
    </r>
    <r>
      <rPr>
        <sz val="9"/>
        <rFont val="Times New Roman"/>
        <family val="1"/>
      </rPr>
      <t xml:space="preserve"> Initial requirements only apply to new sources</t>
    </r>
  </si>
  <si>
    <r>
      <t xml:space="preserve">A. Familiarization with Regulatory Requirements </t>
    </r>
    <r>
      <rPr>
        <vertAlign val="superscript"/>
        <sz val="9"/>
        <rFont val="Times New Roman"/>
        <family val="1"/>
      </rPr>
      <t>c</t>
    </r>
  </si>
  <si>
    <r>
      <t>a. Initial Performance Tests</t>
    </r>
    <r>
      <rPr>
        <vertAlign val="superscript"/>
        <sz val="9"/>
        <rFont val="Times New Roman"/>
        <family val="1"/>
      </rPr>
      <t>i</t>
    </r>
  </si>
  <si>
    <r>
      <t xml:space="preserve">Daily plant walkthrough visual observation of affected facilities for visible emissions </t>
    </r>
    <r>
      <rPr>
        <vertAlign val="superscript"/>
        <sz val="9"/>
        <rFont val="Times New Roman"/>
        <family val="1"/>
      </rPr>
      <t>d</t>
    </r>
  </si>
  <si>
    <r>
      <t xml:space="preserve">Coal handling affected facilities using fabric filter - inspect bag leak detectors (BLD) </t>
    </r>
    <r>
      <rPr>
        <vertAlign val="superscript"/>
        <sz val="9"/>
        <rFont val="Times New Roman"/>
        <family val="1"/>
      </rPr>
      <t>d</t>
    </r>
  </si>
  <si>
    <r>
      <t>d. Site-specific Emission Control Plans</t>
    </r>
    <r>
      <rPr>
        <vertAlign val="superscript"/>
        <sz val="9"/>
        <rFont val="Times New Roman"/>
        <family val="1"/>
      </rPr>
      <t>i</t>
    </r>
  </si>
  <si>
    <r>
      <t>e. Site-specific Emission Controls Operation Logbook</t>
    </r>
    <r>
      <rPr>
        <vertAlign val="superscript"/>
        <sz val="9"/>
        <rFont val="Times New Roman"/>
        <family val="1"/>
      </rPr>
      <t>i</t>
    </r>
  </si>
  <si>
    <r>
      <t>a. Notifications</t>
    </r>
    <r>
      <rPr>
        <vertAlign val="superscript"/>
        <sz val="9"/>
        <rFont val="Times New Roman"/>
        <family val="1"/>
      </rPr>
      <t>i</t>
    </r>
  </si>
  <si>
    <r>
      <t xml:space="preserve">a </t>
    </r>
    <r>
      <rPr>
        <sz val="9"/>
        <rFont val="Times New Roman"/>
        <family val="1"/>
      </rPr>
      <t xml:space="preserve"> We have assumed that the average number  of sources that will be subject to the standard will be 757.  There will be zero additional new source per year that will become subject to the rule over the three-year period of this ICR.</t>
    </r>
  </si>
  <si>
    <r>
      <t xml:space="preserve">a </t>
    </r>
    <r>
      <rPr>
        <sz val="9"/>
        <rFont val="Times New Roman"/>
        <family val="1"/>
      </rPr>
      <t xml:space="preserve"> We have assumed that the average number of sources that will be subject to the standard will be 757.  There will be no additional new source per year that will become subject to the rule over the three-year period of this ICR.</t>
    </r>
    <r>
      <rPr>
        <vertAlign val="superscript"/>
        <sz val="9"/>
        <rFont val="Times New Roman"/>
        <family val="1"/>
      </rPr>
      <t>.</t>
    </r>
  </si>
  <si>
    <t xml:space="preserve">         12-Month Testing</t>
  </si>
  <si>
    <t xml:space="preserve">         24-Month Testing</t>
  </si>
  <si>
    <t>&lt;- assumes 50% of new (post-2009) respondents conduct 12-month PM testing</t>
  </si>
  <si>
    <t>&lt;- assumes 50% of new (post-2009) respondents conduct 24-month PM testing</t>
  </si>
  <si>
    <t>&lt;- assumes 50% of new (post-2009) respondents conduct 12-month opacity testing</t>
  </si>
  <si>
    <t>&lt;- assumes 50% of new (post-2009) respondents conduct quarterly opacity testing</t>
  </si>
  <si>
    <t>&lt;--updated to 29 respondents</t>
  </si>
  <si>
    <t>&lt;- adds hours for coal truck dump Method 9 test every 5 years.</t>
  </si>
  <si>
    <r>
      <t xml:space="preserve">                Monthly visual inspection of control equipment used for 
                 affected facilities subject to opacity standards </t>
    </r>
    <r>
      <rPr>
        <vertAlign val="superscript"/>
        <sz val="9"/>
        <rFont val="Times New Roman"/>
        <family val="1"/>
      </rPr>
      <t>d</t>
    </r>
  </si>
  <si>
    <t>&lt;- updated to 50% of 29 new respondents since 2009</t>
  </si>
  <si>
    <t xml:space="preserve">Notification of repeat performance test for coal truck dumps </t>
  </si>
  <si>
    <t xml:space="preserve">Notification of repeat performance test except coal truck dumps </t>
  </si>
  <si>
    <t>&lt;- updated to 29 respondents</t>
  </si>
  <si>
    <t>&lt;- added notifications for repeat performance tests for coal truck dumps</t>
  </si>
  <si>
    <t>&lt;- assumes 6 occurences per year from all testing under 3.B.b above.</t>
  </si>
  <si>
    <t>&lt;- assumes 0.6 occurences per year from all coal truck dump testing under 3.B.b above.</t>
  </si>
  <si>
    <t>&lt;updates to 29 new (post-2009) respondents</t>
  </si>
  <si>
    <r>
      <t xml:space="preserve">Supervise Method 5 stack test performed by contractor service </t>
    </r>
    <r>
      <rPr>
        <vertAlign val="superscript"/>
        <sz val="9"/>
        <color rgb="FFFF0000"/>
        <rFont val="Times New Roman"/>
        <family val="1"/>
      </rPr>
      <t>d</t>
    </r>
  </si>
  <si>
    <r>
      <t xml:space="preserve">d </t>
    </r>
    <r>
      <rPr>
        <sz val="9"/>
        <rFont val="Times New Roman"/>
        <family val="1"/>
      </rPr>
      <t xml:space="preserve">These requirements only apply to sources subject to the 2009 final rule amendment, i.e. sources constructed, reconstructed, or modified after April 28, 2008. </t>
    </r>
    <r>
      <rPr>
        <sz val="9"/>
        <color rgb="FFFF0000"/>
        <rFont val="Times New Roman"/>
        <family val="1"/>
      </rPr>
      <t>EPA assumes that on average over the period covered under this ICR, there are 29 sources subject to the final rule amendment. EPA also assumes that 50 percent of sources will have a performance test that demonstrates that emissions from the affected facility are greater than 50 percent of the applicable emissions standard and a new performance test must be conducted within 12 calendar months. EPA assumes the remaining 50% of these facilities will conduct a repeat performance test within 24 months of prior test.</t>
    </r>
  </si>
  <si>
    <r>
      <t xml:space="preserve">Supervise Method 9 opacity test performed by contractor service (except coal truck dumps) </t>
    </r>
    <r>
      <rPr>
        <vertAlign val="superscript"/>
        <sz val="9"/>
        <color rgb="FFFF0000"/>
        <rFont val="Times New Roman"/>
        <family val="1"/>
      </rPr>
      <t>d, e</t>
    </r>
  </si>
  <si>
    <r>
      <t xml:space="preserve">Supervise quarterly Method 9 opacity test performed by contractor service </t>
    </r>
    <r>
      <rPr>
        <vertAlign val="superscript"/>
        <sz val="9"/>
        <color rgb="FFFF0000"/>
        <rFont val="Times New Roman"/>
        <family val="1"/>
      </rPr>
      <t xml:space="preserve"> d,e</t>
    </r>
  </si>
  <si>
    <r>
      <t xml:space="preserve">Supervise Method 9 opacity test performed by contractor service (coal truck dumps) </t>
    </r>
    <r>
      <rPr>
        <vertAlign val="superscript"/>
        <sz val="9"/>
        <color rgb="FFFF0000"/>
        <rFont val="Times New Roman"/>
        <family val="1"/>
      </rPr>
      <t>f</t>
    </r>
  </si>
  <si>
    <r>
      <t xml:space="preserve">f </t>
    </r>
    <r>
      <rPr>
        <sz val="9"/>
        <color rgb="FFFF0000"/>
        <rFont val="Times New Roman"/>
        <family val="1"/>
      </rPr>
      <t>These requirements only apply to coal truck dump operations subject to the 2009 final rule amendments. We assume that there are 4 such applicable operations following the 2009 final rule.</t>
    </r>
  </si>
  <si>
    <r>
      <t>h</t>
    </r>
    <r>
      <rPr>
        <sz val="9"/>
        <rFont val="Times New Roman"/>
        <family val="1"/>
      </rPr>
      <t xml:space="preserve">  All new and existing sources are subject to semiannual reporting.</t>
    </r>
  </si>
  <si>
    <r>
      <t xml:space="preserve">Semiannual excess emissions report </t>
    </r>
    <r>
      <rPr>
        <vertAlign val="superscript"/>
        <sz val="9"/>
        <rFont val="Times New Roman"/>
        <family val="1"/>
      </rPr>
      <t>h</t>
    </r>
  </si>
  <si>
    <r>
      <t>j</t>
    </r>
    <r>
      <rPr>
        <sz val="9"/>
        <rFont val="Times New Roman"/>
        <family val="1"/>
      </rPr>
      <t xml:space="preserve"> We have assumed that each respondent will take one hour once per month to transmit electronic data. </t>
    </r>
  </si>
  <si>
    <r>
      <t xml:space="preserve">Electronically transmit data </t>
    </r>
    <r>
      <rPr>
        <vertAlign val="superscript"/>
        <sz val="9"/>
        <rFont val="Times New Roman"/>
        <family val="1"/>
      </rPr>
      <t>j</t>
    </r>
  </si>
  <si>
    <t>Plant personnel walkthrough observation procedure g</t>
  </si>
  <si>
    <t>b. Repeat Performance Tests</t>
  </si>
  <si>
    <r>
      <t xml:space="preserve">k </t>
    </r>
    <r>
      <rPr>
        <sz val="9"/>
        <rFont val="Times New Roman"/>
        <family val="1"/>
      </rPr>
      <t>Totals have been rounded to 3 significant figures. Figures may not add exactly due to rounding.</t>
    </r>
  </si>
  <si>
    <r>
      <t xml:space="preserve">Total Annual Labor Burden and Costs (rounded) </t>
    </r>
    <r>
      <rPr>
        <b/>
        <vertAlign val="superscript"/>
        <sz val="9"/>
        <rFont val="Times New Roman"/>
        <family val="1"/>
      </rPr>
      <t>k</t>
    </r>
  </si>
  <si>
    <r>
      <t>Captial and O&amp;M Costs (rounded)</t>
    </r>
    <r>
      <rPr>
        <b/>
        <vertAlign val="superscript"/>
        <sz val="9"/>
        <rFont val="Times New Roman"/>
        <family val="1"/>
      </rPr>
      <t>k</t>
    </r>
  </si>
  <si>
    <r>
      <t>Grand Total (rounded)</t>
    </r>
    <r>
      <rPr>
        <b/>
        <vertAlign val="superscript"/>
        <sz val="9"/>
        <rFont val="Times New Roman"/>
        <family val="1"/>
      </rPr>
      <t>k</t>
    </r>
  </si>
  <si>
    <r>
      <t>Notification Review</t>
    </r>
    <r>
      <rPr>
        <vertAlign val="superscript"/>
        <sz val="9"/>
        <color rgb="FF000000"/>
        <rFont val="Times New Roman"/>
        <family val="1"/>
      </rPr>
      <t>c</t>
    </r>
  </si>
  <si>
    <r>
      <rPr>
        <vertAlign val="superscript"/>
        <sz val="11"/>
        <color theme="1"/>
        <rFont val="Times New Roman"/>
        <family val="1"/>
      </rPr>
      <t>c</t>
    </r>
    <r>
      <rPr>
        <sz val="11"/>
        <color theme="1"/>
        <rFont val="Times New Roman"/>
        <family val="1"/>
      </rPr>
      <t xml:space="preserve"> </t>
    </r>
    <r>
      <rPr>
        <sz val="9"/>
        <color theme="1"/>
        <rFont val="Times New Roman"/>
        <family val="1"/>
      </rPr>
      <t>Initial requirements only apply to new sources.</t>
    </r>
  </si>
  <si>
    <r>
      <t>Site-Specific Emission Control Plan Review</t>
    </r>
    <r>
      <rPr>
        <vertAlign val="superscript"/>
        <sz val="9"/>
        <color rgb="FF000000"/>
        <rFont val="Times New Roman"/>
        <family val="1"/>
      </rPr>
      <t>c</t>
    </r>
  </si>
  <si>
    <r>
      <t xml:space="preserve">Review performance test reports </t>
    </r>
    <r>
      <rPr>
        <vertAlign val="superscript"/>
        <sz val="9"/>
        <color rgb="FF000000"/>
        <rFont val="Times New Roman"/>
        <family val="1"/>
      </rPr>
      <t>d</t>
    </r>
  </si>
  <si>
    <r>
      <t>d</t>
    </r>
    <r>
      <rPr>
        <sz val="9"/>
        <color rgb="FF000000"/>
        <rFont val="Times New Roman"/>
        <family val="1"/>
      </rPr>
      <t xml:space="preserve">  We have assumed that 29 sources subject to the 2009 final rule are conducting repeat performance tests.</t>
    </r>
  </si>
  <si>
    <r>
      <t>e</t>
    </r>
    <r>
      <rPr>
        <sz val="9"/>
        <color rgb="FF000000"/>
        <rFont val="Times New Roman"/>
        <family val="1"/>
      </rPr>
      <t xml:space="preserve"> We have assumed that all sources are subject to semiannual excess emissions reporting.</t>
    </r>
  </si>
  <si>
    <r>
      <t xml:space="preserve">Review semi-annual excess emissions reports </t>
    </r>
    <r>
      <rPr>
        <vertAlign val="superscript"/>
        <sz val="9"/>
        <color rgb="FF000000"/>
        <rFont val="Times New Roman"/>
        <family val="1"/>
      </rPr>
      <t>e</t>
    </r>
  </si>
  <si>
    <r>
      <t xml:space="preserve">Total Annual Labor Burden and Costs (rounded) </t>
    </r>
    <r>
      <rPr>
        <b/>
        <vertAlign val="superscript"/>
        <sz val="9"/>
        <color rgb="FF000000"/>
        <rFont val="Times New Roman"/>
        <family val="1"/>
      </rPr>
      <t>f</t>
    </r>
  </si>
  <si>
    <r>
      <t xml:space="preserve">f   </t>
    </r>
    <r>
      <rPr>
        <sz val="9"/>
        <color rgb="FF000000"/>
        <rFont val="Times New Roman"/>
        <family val="1"/>
      </rPr>
      <t>Totals have been rounded to 3 significant figures. Figures may not add exactly due to rounding.</t>
    </r>
  </si>
  <si>
    <r>
      <t xml:space="preserve">e </t>
    </r>
    <r>
      <rPr>
        <sz val="9"/>
        <rFont val="Times New Roman"/>
        <family val="1"/>
      </rPr>
      <t xml:space="preserve"> </t>
    </r>
    <r>
      <rPr>
        <sz val="9"/>
        <color rgb="FFFF0000"/>
        <rFont val="Times New Roman"/>
        <family val="1"/>
      </rPr>
      <t xml:space="preserve">EPA assumes that 50 percent of sources subject to the 2009 final rule amendment will elect to perform daily walk-through visual emission observations for compliance monitoring, and 50 percent of sources elect to perform repeat Method 9 opacity testing for compliance monitoring.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</si>
</sst>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0.0"/>
    <numFmt numFmtId="165" formatCode="#,##0.0"/>
  </numFmts>
  <fonts count="23" x14ac:knownFonts="1">
    <font>
      <sz val="11"/>
      <color theme="1"/>
      <name val="Calibri"/>
      <family val="2"/>
      <scheme val="minor"/>
    </font>
    <font>
      <b/>
      <sz val="12"/>
      <color theme="1"/>
      <name val="Times New Roman"/>
      <family val="1"/>
    </font>
    <font>
      <b/>
      <sz val="12"/>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b/>
      <vertAlign val="superscript"/>
      <sz val="9"/>
      <color rgb="FF000000"/>
      <name val="Times New Roman"/>
      <family val="1"/>
    </font>
    <font>
      <sz val="10"/>
      <color rgb="FF000000"/>
      <name val="Times New Roman"/>
      <family val="1"/>
    </font>
    <font>
      <u/>
      <sz val="10"/>
      <color rgb="FF000000"/>
      <name val="Times New Roman"/>
      <family val="1"/>
    </font>
    <font>
      <b/>
      <u/>
      <sz val="10"/>
      <color rgb="FF000000"/>
      <name val="Times New Roman"/>
      <family val="1"/>
    </font>
    <font>
      <sz val="11"/>
      <color rgb="FFFF0000"/>
      <name val="Calibri"/>
      <family val="2"/>
      <scheme val="minor"/>
    </font>
    <font>
      <sz val="11"/>
      <color theme="1"/>
      <name val="Times New Roman"/>
      <family val="1"/>
    </font>
    <font>
      <vertAlign val="superscript"/>
      <sz val="11"/>
      <color theme="1"/>
      <name val="Times New Roman"/>
      <family val="1"/>
    </font>
    <font>
      <vertAlign val="superscript"/>
      <sz val="9"/>
      <name val="Times New Roman"/>
      <family val="1"/>
    </font>
    <font>
      <sz val="9"/>
      <name val="Times New Roman"/>
      <family val="1"/>
    </font>
    <font>
      <sz val="11"/>
      <name val="Calibri"/>
      <family val="2"/>
      <scheme val="minor"/>
    </font>
    <font>
      <b/>
      <i/>
      <sz val="9"/>
      <name val="Times New Roman"/>
      <family val="1"/>
    </font>
    <font>
      <b/>
      <sz val="9"/>
      <name val="Times New Roman"/>
      <family val="1"/>
    </font>
    <font>
      <b/>
      <vertAlign val="superscript"/>
      <sz val="9"/>
      <name val="Times New Roman"/>
      <family val="1"/>
    </font>
    <font>
      <sz val="9"/>
      <color theme="1"/>
      <name val="Times New Roman"/>
      <family val="1"/>
    </font>
    <font>
      <sz val="9"/>
      <color rgb="FFFF0000"/>
      <name val="Times New Roman"/>
      <family val="1"/>
    </font>
    <font>
      <sz val="10"/>
      <color rgb="FFFF0000"/>
      <name val="Times New Roman"/>
      <family val="1"/>
    </font>
    <font>
      <vertAlign val="superscript"/>
      <sz val="9"/>
      <color rgb="FFFF000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vertical="center"/>
    </xf>
    <xf numFmtId="0" fontId="2" fillId="0" borderId="0" xfId="0" applyFont="1" applyAlignment="1">
      <alignment horizontal="left" vertical="center"/>
    </xf>
    <xf numFmtId="0" fontId="1" fillId="0" borderId="0" xfId="0" applyFont="1" applyAlignment="1">
      <alignment horizontal="left" vertical="center"/>
    </xf>
    <xf numFmtId="0" fontId="5" fillId="0" borderId="1" xfId="0" applyFont="1" applyBorder="1" applyAlignment="1">
      <alignment horizontal="center" vertical="center" wrapText="1"/>
    </xf>
    <xf numFmtId="0" fontId="8" fillId="0" borderId="0" xfId="0" applyFont="1" applyAlignment="1">
      <alignment vertical="center"/>
    </xf>
    <xf numFmtId="0" fontId="9" fillId="0" borderId="0" xfId="0" applyFont="1" applyAlignment="1">
      <alignment vertical="center"/>
    </xf>
    <xf numFmtId="0" fontId="4" fillId="0" borderId="0" xfId="0" applyFont="1" applyAlignment="1">
      <alignment vertical="center"/>
    </xf>
    <xf numFmtId="0" fontId="3" fillId="0" borderId="1" xfId="0" applyFont="1" applyFill="1" applyBorder="1" applyAlignment="1">
      <alignment horizontal="center" vertical="center"/>
    </xf>
    <xf numFmtId="6" fontId="5" fillId="0" borderId="1" xfId="0" applyNumberFormat="1" applyFont="1" applyFill="1" applyBorder="1" applyAlignment="1">
      <alignment horizontal="right" vertical="center"/>
    </xf>
    <xf numFmtId="1" fontId="0" fillId="0" borderId="0" xfId="0" applyNumberFormat="1"/>
    <xf numFmtId="0" fontId="10" fillId="0" borderId="0" xfId="0" applyFont="1"/>
    <xf numFmtId="0" fontId="11" fillId="0" borderId="0" xfId="0" applyFont="1"/>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vertical="center"/>
    </xf>
    <xf numFmtId="0" fontId="15" fillId="0" borderId="0" xfId="0" applyFont="1"/>
    <xf numFmtId="0" fontId="14" fillId="0" borderId="0" xfId="0" applyFont="1" applyAlignment="1">
      <alignment vertical="center"/>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right" vertical="center"/>
    </xf>
    <xf numFmtId="0" fontId="14" fillId="0" borderId="1" xfId="0" applyFont="1" applyBorder="1" applyAlignment="1">
      <alignment horizontal="left" vertical="center" wrapText="1" indent="2"/>
    </xf>
    <xf numFmtId="3"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8" fontId="14" fillId="0" borderId="1" xfId="0" applyNumberFormat="1" applyFont="1" applyBorder="1" applyAlignment="1">
      <alignment horizontal="right" vertical="center"/>
    </xf>
    <xf numFmtId="0" fontId="14" fillId="0" borderId="1" xfId="0" applyFont="1" applyBorder="1" applyAlignment="1">
      <alignment horizontal="left" vertical="center" wrapText="1" indent="4"/>
    </xf>
    <xf numFmtId="0" fontId="14" fillId="0" borderId="1" xfId="0" applyFont="1" applyBorder="1" applyAlignment="1">
      <alignment horizontal="left" vertical="center" wrapText="1" indent="6"/>
    </xf>
    <xf numFmtId="6" fontId="14" fillId="0" borderId="1" xfId="0" applyNumberFormat="1" applyFont="1" applyBorder="1" applyAlignment="1">
      <alignment horizontal="right" vertical="center"/>
    </xf>
    <xf numFmtId="0" fontId="14" fillId="0" borderId="1" xfId="0" applyFont="1" applyFill="1" applyBorder="1" applyAlignment="1">
      <alignment horizontal="center" vertical="center"/>
    </xf>
    <xf numFmtId="2" fontId="14" fillId="0" borderId="1" xfId="0" applyNumberFormat="1" applyFont="1" applyBorder="1" applyAlignment="1">
      <alignment horizontal="center" vertical="center"/>
    </xf>
    <xf numFmtId="165" fontId="14" fillId="0" borderId="1" xfId="0" applyNumberFormat="1" applyFont="1" applyBorder="1" applyAlignment="1">
      <alignment horizontal="center" vertical="center"/>
    </xf>
    <xf numFmtId="0" fontId="16" fillId="0" borderId="1" xfId="0" applyFont="1" applyBorder="1" applyAlignment="1">
      <alignment vertical="center" wrapText="1"/>
    </xf>
    <xf numFmtId="0" fontId="17" fillId="0" borderId="1" xfId="0" applyFont="1" applyBorder="1" applyAlignment="1">
      <alignment horizontal="center" vertical="center"/>
    </xf>
    <xf numFmtId="6" fontId="17" fillId="0" borderId="1" xfId="0" applyNumberFormat="1" applyFont="1" applyBorder="1" applyAlignment="1">
      <alignment horizontal="right" vertical="center"/>
    </xf>
    <xf numFmtId="164" fontId="14" fillId="0" borderId="1" xfId="0" applyNumberFormat="1" applyFont="1" applyBorder="1" applyAlignment="1">
      <alignment horizontal="center" vertical="center"/>
    </xf>
    <xf numFmtId="0" fontId="14" fillId="0" borderId="1" xfId="0" applyFont="1" applyBorder="1" applyAlignment="1">
      <alignment vertical="center"/>
    </xf>
    <xf numFmtId="0" fontId="17" fillId="0" borderId="1" xfId="0" applyFont="1" applyBorder="1" applyAlignment="1">
      <alignment vertical="center"/>
    </xf>
    <xf numFmtId="0" fontId="17" fillId="0" borderId="1" xfId="0" applyFont="1" applyBorder="1" applyAlignment="1">
      <alignment vertical="center" wrapText="1"/>
    </xf>
    <xf numFmtId="3" fontId="17" fillId="0" borderId="1" xfId="0" applyNumberFormat="1" applyFont="1" applyBorder="1" applyAlignment="1">
      <alignment horizontal="center" vertical="center"/>
    </xf>
    <xf numFmtId="6" fontId="17"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1" xfId="0" applyFont="1" applyFill="1" applyBorder="1" applyAlignment="1">
      <alignment horizontal="left" vertical="center" wrapText="1" indent="2"/>
    </xf>
    <xf numFmtId="6" fontId="7" fillId="0" borderId="1" xfId="0" applyNumberFormat="1" applyFont="1" applyFill="1" applyBorder="1" applyAlignment="1">
      <alignment vertical="center"/>
    </xf>
    <xf numFmtId="3" fontId="7" fillId="0" borderId="1" xfId="0" applyNumberFormat="1" applyFont="1" applyFill="1" applyBorder="1" applyAlignment="1">
      <alignment horizontal="center" vertical="center"/>
    </xf>
    <xf numFmtId="8" fontId="7" fillId="0" borderId="1" xfId="0" applyNumberFormat="1" applyFont="1" applyFill="1" applyBorder="1" applyAlignment="1">
      <alignment vertical="center"/>
    </xf>
    <xf numFmtId="0" fontId="5" fillId="0" borderId="1" xfId="0" applyFont="1" applyFill="1" applyBorder="1" applyAlignment="1">
      <alignment vertical="center" wrapText="1"/>
    </xf>
    <xf numFmtId="0" fontId="3" fillId="0" borderId="1" xfId="0" applyFont="1" applyFill="1" applyBorder="1" applyAlignment="1">
      <alignment vertical="center"/>
    </xf>
    <xf numFmtId="0" fontId="0" fillId="0" borderId="1" xfId="0" applyBorder="1"/>
    <xf numFmtId="1" fontId="14" fillId="0" borderId="1" xfId="0" applyNumberFormat="1" applyFont="1" applyBorder="1" applyAlignment="1">
      <alignment horizontal="center" vertical="center"/>
    </xf>
    <xf numFmtId="0" fontId="20" fillId="0" borderId="1" xfId="0" applyFont="1" applyBorder="1" applyAlignment="1">
      <alignment horizontal="left" vertical="center" wrapText="1" indent="6"/>
    </xf>
    <xf numFmtId="0" fontId="20" fillId="0" borderId="1" xfId="0" applyFont="1" applyBorder="1" applyAlignment="1">
      <alignment horizontal="center" vertical="center"/>
    </xf>
    <xf numFmtId="6" fontId="20" fillId="0" borderId="1" xfId="0" applyNumberFormat="1" applyFont="1" applyBorder="1" applyAlignment="1">
      <alignment horizontal="right" vertical="center"/>
    </xf>
    <xf numFmtId="2" fontId="20" fillId="0" borderId="1" xfId="0" applyNumberFormat="1" applyFont="1" applyBorder="1" applyAlignment="1">
      <alignment horizontal="center" vertical="center"/>
    </xf>
    <xf numFmtId="1" fontId="20" fillId="0" borderId="1" xfId="0" applyNumberFormat="1" applyFont="1" applyBorder="1" applyAlignment="1">
      <alignment horizontal="center" vertical="center"/>
    </xf>
    <xf numFmtId="0" fontId="20" fillId="0" borderId="1" xfId="0" applyFont="1" applyFill="1" applyBorder="1" applyAlignment="1">
      <alignment horizontal="center" vertical="center"/>
    </xf>
    <xf numFmtId="6" fontId="0" fillId="0" borderId="0" xfId="0" applyNumberFormat="1"/>
    <xf numFmtId="0" fontId="21" fillId="0" borderId="1" xfId="0" applyFont="1" applyFill="1" applyBorder="1" applyAlignment="1">
      <alignment horizontal="center" vertical="center"/>
    </xf>
    <xf numFmtId="1" fontId="3"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0" fontId="22" fillId="0" borderId="0" xfId="0" applyFont="1" applyAlignment="1">
      <alignment horizontal="left" vertical="center" wrapText="1"/>
    </xf>
    <xf numFmtId="0" fontId="13" fillId="0" borderId="0" xfId="0" applyFont="1" applyAlignment="1">
      <alignment horizontal="left" vertical="center" wrapText="1"/>
    </xf>
    <xf numFmtId="3" fontId="17" fillId="0" borderId="1" xfId="0" applyNumberFormat="1" applyFont="1" applyBorder="1" applyAlignment="1">
      <alignment horizontal="center" vertical="center"/>
    </xf>
    <xf numFmtId="3" fontId="5" fillId="0" borderId="1" xfId="0" applyNumberFormat="1" applyFont="1" applyFill="1" applyBorder="1" applyAlignment="1">
      <alignment horizontal="center" vertical="center"/>
    </xf>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2"/>
  <sheetViews>
    <sheetView tabSelected="1" zoomScale="89" zoomScaleNormal="89" workbookViewId="0">
      <selection activeCell="M51" sqref="M51"/>
    </sheetView>
  </sheetViews>
  <sheetFormatPr defaultRowHeight="15" x14ac:dyDescent="0.25"/>
  <cols>
    <col min="1" max="1" width="54.5703125" customWidth="1"/>
    <col min="2" max="2" width="13.5703125" customWidth="1"/>
    <col min="3" max="3" width="11.7109375" customWidth="1"/>
    <col min="4" max="4" width="11" customWidth="1"/>
    <col min="5" max="5" width="11.42578125" customWidth="1"/>
    <col min="6" max="6" width="12.140625" bestFit="1" customWidth="1"/>
    <col min="7" max="7" width="10.28515625" customWidth="1"/>
    <col min="8" max="8" width="12.140625" bestFit="1" customWidth="1"/>
    <col min="9" max="9" width="13.42578125" bestFit="1" customWidth="1"/>
  </cols>
  <sheetData>
    <row r="1" spans="1:10" ht="15.75" x14ac:dyDescent="0.25">
      <c r="A1" s="2" t="s">
        <v>1</v>
      </c>
    </row>
    <row r="2" spans="1:10" ht="15.75" x14ac:dyDescent="0.25">
      <c r="A2" s="3" t="s">
        <v>0</v>
      </c>
      <c r="F2">
        <v>117.92</v>
      </c>
      <c r="G2">
        <v>147.4</v>
      </c>
      <c r="H2">
        <v>57.02</v>
      </c>
    </row>
    <row r="3" spans="1:10" ht="72.75" customHeight="1" x14ac:dyDescent="0.25">
      <c r="A3" s="4" t="s">
        <v>2</v>
      </c>
      <c r="B3" s="4" t="s">
        <v>29</v>
      </c>
      <c r="C3" s="4" t="s">
        <v>30</v>
      </c>
      <c r="D3" s="4" t="s">
        <v>31</v>
      </c>
      <c r="E3" s="4" t="s">
        <v>39</v>
      </c>
      <c r="F3" s="4" t="s">
        <v>57</v>
      </c>
      <c r="G3" s="4" t="s">
        <v>58</v>
      </c>
      <c r="H3" s="4" t="s">
        <v>59</v>
      </c>
      <c r="I3" s="4" t="s">
        <v>40</v>
      </c>
    </row>
    <row r="4" spans="1:10" x14ac:dyDescent="0.25">
      <c r="A4" s="18" t="s">
        <v>3</v>
      </c>
      <c r="B4" s="19" t="s">
        <v>4</v>
      </c>
      <c r="C4" s="20"/>
      <c r="D4" s="20"/>
      <c r="E4" s="20"/>
      <c r="F4" s="20"/>
      <c r="G4" s="20"/>
      <c r="H4" s="20"/>
      <c r="I4" s="21"/>
    </row>
    <row r="5" spans="1:10" x14ac:dyDescent="0.25">
      <c r="A5" s="18" t="s">
        <v>5</v>
      </c>
      <c r="B5" s="19" t="s">
        <v>4</v>
      </c>
      <c r="C5" s="20"/>
      <c r="D5" s="20"/>
      <c r="E5" s="20"/>
      <c r="F5" s="20"/>
      <c r="G5" s="20"/>
      <c r="H5" s="20"/>
      <c r="I5" s="21"/>
    </row>
    <row r="6" spans="1:10" x14ac:dyDescent="0.25">
      <c r="A6" s="18" t="s">
        <v>6</v>
      </c>
      <c r="B6" s="19"/>
      <c r="C6" s="20"/>
      <c r="D6" s="20"/>
      <c r="E6" s="20"/>
      <c r="F6" s="20"/>
      <c r="G6" s="20"/>
      <c r="H6" s="20"/>
      <c r="I6" s="21"/>
    </row>
    <row r="7" spans="1:10" x14ac:dyDescent="0.25">
      <c r="A7" s="22" t="s">
        <v>72</v>
      </c>
      <c r="B7" s="19">
        <v>2</v>
      </c>
      <c r="C7" s="20">
        <v>1</v>
      </c>
      <c r="D7" s="20">
        <f>B7*C7</f>
        <v>2</v>
      </c>
      <c r="E7" s="23">
        <v>757</v>
      </c>
      <c r="F7" s="24">
        <f>D7*E7</f>
        <v>1514</v>
      </c>
      <c r="G7" s="20">
        <f>F7*0.05</f>
        <v>75.7</v>
      </c>
      <c r="H7" s="20">
        <f>F7*0.1</f>
        <v>151.4</v>
      </c>
      <c r="I7" s="25">
        <f>$F$2*F7+$G$2*G7+$H$2*H7</f>
        <v>198321.88800000001</v>
      </c>
      <c r="J7" s="11"/>
    </row>
    <row r="8" spans="1:10" x14ac:dyDescent="0.25">
      <c r="A8" s="22" t="s">
        <v>7</v>
      </c>
      <c r="B8" s="19"/>
      <c r="C8" s="20"/>
      <c r="D8" s="20"/>
      <c r="E8" s="20"/>
      <c r="F8" s="20"/>
      <c r="G8" s="20"/>
      <c r="H8" s="20"/>
      <c r="I8" s="25"/>
    </row>
    <row r="9" spans="1:10" x14ac:dyDescent="0.25">
      <c r="A9" s="26" t="s">
        <v>73</v>
      </c>
      <c r="B9" s="20"/>
      <c r="C9" s="20"/>
      <c r="D9" s="20"/>
      <c r="E9" s="20"/>
      <c r="F9" s="20"/>
      <c r="G9" s="20"/>
      <c r="H9" s="20"/>
      <c r="I9" s="25"/>
      <c r="J9" s="11"/>
    </row>
    <row r="10" spans="1:10" ht="23.25" customHeight="1" x14ac:dyDescent="0.25">
      <c r="A10" s="27" t="s">
        <v>32</v>
      </c>
      <c r="B10" s="20">
        <v>8</v>
      </c>
      <c r="C10" s="20">
        <v>1</v>
      </c>
      <c r="D10" s="20">
        <f>B10*C10</f>
        <v>8</v>
      </c>
      <c r="E10" s="20">
        <v>0</v>
      </c>
      <c r="F10" s="20">
        <f t="shared" ref="F10:F44" si="0">D10*E10</f>
        <v>0</v>
      </c>
      <c r="G10" s="20">
        <f t="shared" ref="G10:G44" si="1">F10*0.05</f>
        <v>0</v>
      </c>
      <c r="H10" s="20">
        <f t="shared" ref="H10:H44" si="2">F10*0.1</f>
        <v>0</v>
      </c>
      <c r="I10" s="28">
        <f t="shared" ref="I10:I44" si="3">$F$2*F10+$G$2*G10+$H$2*H10</f>
        <v>0</v>
      </c>
    </row>
    <row r="11" spans="1:10" ht="24" x14ac:dyDescent="0.25">
      <c r="A11" s="27" t="s">
        <v>33</v>
      </c>
      <c r="B11" s="20">
        <v>2</v>
      </c>
      <c r="C11" s="20">
        <v>1</v>
      </c>
      <c r="D11" s="20">
        <f t="shared" ref="D11:D54" si="4">B11*C11</f>
        <v>2</v>
      </c>
      <c r="E11" s="20">
        <v>0</v>
      </c>
      <c r="F11" s="20">
        <f t="shared" si="0"/>
        <v>0</v>
      </c>
      <c r="G11" s="20">
        <f t="shared" si="1"/>
        <v>0</v>
      </c>
      <c r="H11" s="20">
        <f t="shared" si="2"/>
        <v>0</v>
      </c>
      <c r="I11" s="28">
        <f t="shared" si="3"/>
        <v>0</v>
      </c>
    </row>
    <row r="12" spans="1:10" ht="24" x14ac:dyDescent="0.25">
      <c r="A12" s="27" t="s">
        <v>61</v>
      </c>
      <c r="B12" s="20">
        <v>4</v>
      </c>
      <c r="C12" s="20">
        <v>1</v>
      </c>
      <c r="D12" s="20">
        <f t="shared" si="4"/>
        <v>4</v>
      </c>
      <c r="E12" s="29">
        <v>0</v>
      </c>
      <c r="F12" s="20">
        <f t="shared" si="0"/>
        <v>0</v>
      </c>
      <c r="G12" s="20">
        <f t="shared" si="1"/>
        <v>0</v>
      </c>
      <c r="H12" s="20">
        <f t="shared" si="2"/>
        <v>0</v>
      </c>
      <c r="I12" s="28">
        <f t="shared" si="3"/>
        <v>0</v>
      </c>
    </row>
    <row r="13" spans="1:10" x14ac:dyDescent="0.25">
      <c r="A13" s="26" t="s">
        <v>109</v>
      </c>
      <c r="B13" s="20"/>
      <c r="C13" s="20"/>
      <c r="D13" s="20"/>
      <c r="E13" s="20"/>
      <c r="F13" s="20"/>
      <c r="G13" s="20"/>
      <c r="H13" s="20"/>
      <c r="I13" s="25"/>
      <c r="J13" s="11"/>
    </row>
    <row r="14" spans="1:10" ht="27" customHeight="1" x14ac:dyDescent="0.25">
      <c r="A14" s="27" t="s">
        <v>98</v>
      </c>
      <c r="B14" s="51"/>
      <c r="C14" s="51"/>
      <c r="D14" s="51"/>
      <c r="E14" s="51"/>
      <c r="F14" s="51"/>
      <c r="G14" s="51"/>
      <c r="H14" s="51"/>
      <c r="I14" s="51"/>
    </row>
    <row r="15" spans="1:10" x14ac:dyDescent="0.25">
      <c r="A15" s="53" t="s">
        <v>81</v>
      </c>
      <c r="B15" s="54">
        <v>8</v>
      </c>
      <c r="C15" s="54">
        <v>1</v>
      </c>
      <c r="D15" s="54">
        <f>B15*C15</f>
        <v>8</v>
      </c>
      <c r="E15" s="54">
        <f>29*0.5</f>
        <v>14.5</v>
      </c>
      <c r="F15" s="54">
        <f>D15*E15</f>
        <v>116</v>
      </c>
      <c r="G15" s="54">
        <f>F15*0.05</f>
        <v>5.8000000000000007</v>
      </c>
      <c r="H15" s="54">
        <f>F15*0.1</f>
        <v>11.600000000000001</v>
      </c>
      <c r="I15" s="55">
        <f>$F$2*F15+$G$2*G15+$H$2*H15</f>
        <v>15195.072</v>
      </c>
      <c r="J15" s="11" t="s">
        <v>83</v>
      </c>
    </row>
    <row r="16" spans="1:10" x14ac:dyDescent="0.25">
      <c r="A16" s="53" t="s">
        <v>82</v>
      </c>
      <c r="B16" s="54">
        <v>8</v>
      </c>
      <c r="C16" s="56">
        <f>2/3</f>
        <v>0.66666666666666663</v>
      </c>
      <c r="D16" s="57">
        <f>B16*C16</f>
        <v>5.333333333333333</v>
      </c>
      <c r="E16" s="54">
        <f>29*0.5</f>
        <v>14.5</v>
      </c>
      <c r="F16" s="57">
        <f>D16*E16</f>
        <v>77.333333333333329</v>
      </c>
      <c r="G16" s="57">
        <f>F16*0.05</f>
        <v>3.8666666666666667</v>
      </c>
      <c r="H16" s="57">
        <f>F16*0.1</f>
        <v>7.7333333333333334</v>
      </c>
      <c r="I16" s="55">
        <f>$F$2*F16+$G$2*G16+$H$2*H16</f>
        <v>10130.047999999999</v>
      </c>
      <c r="J16" s="11" t="s">
        <v>84</v>
      </c>
    </row>
    <row r="17" spans="1:10" ht="25.5" x14ac:dyDescent="0.25">
      <c r="A17" s="27" t="s">
        <v>100</v>
      </c>
      <c r="B17" s="20">
        <v>2</v>
      </c>
      <c r="C17" s="54">
        <v>1</v>
      </c>
      <c r="D17" s="20">
        <f t="shared" si="4"/>
        <v>2</v>
      </c>
      <c r="E17" s="54">
        <f>29*0.5</f>
        <v>14.5</v>
      </c>
      <c r="F17" s="20">
        <f t="shared" si="0"/>
        <v>29</v>
      </c>
      <c r="G17" s="20">
        <f t="shared" si="1"/>
        <v>1.4500000000000002</v>
      </c>
      <c r="H17" s="20">
        <f t="shared" si="2"/>
        <v>2.9000000000000004</v>
      </c>
      <c r="I17" s="28">
        <f t="shared" si="3"/>
        <v>3798.768</v>
      </c>
      <c r="J17" s="11" t="s">
        <v>85</v>
      </c>
    </row>
    <row r="18" spans="1:10" ht="25.5" x14ac:dyDescent="0.25">
      <c r="A18" s="27" t="s">
        <v>101</v>
      </c>
      <c r="B18" s="20">
        <v>4</v>
      </c>
      <c r="C18" s="20">
        <v>3</v>
      </c>
      <c r="D18" s="20">
        <f t="shared" si="4"/>
        <v>12</v>
      </c>
      <c r="E18" s="58">
        <f>29*0.5</f>
        <v>14.5</v>
      </c>
      <c r="F18" s="20">
        <f t="shared" si="0"/>
        <v>174</v>
      </c>
      <c r="G18" s="20">
        <f t="shared" si="1"/>
        <v>8.7000000000000011</v>
      </c>
      <c r="H18" s="20">
        <f t="shared" si="2"/>
        <v>17.400000000000002</v>
      </c>
      <c r="I18" s="28">
        <f t="shared" si="3"/>
        <v>22792.608000000004</v>
      </c>
      <c r="J18" s="11" t="s">
        <v>86</v>
      </c>
    </row>
    <row r="19" spans="1:10" ht="25.5" x14ac:dyDescent="0.25">
      <c r="A19" s="53" t="s">
        <v>102</v>
      </c>
      <c r="B19" s="54">
        <v>2</v>
      </c>
      <c r="C19" s="54">
        <f>3/5</f>
        <v>0.6</v>
      </c>
      <c r="D19" s="54">
        <f t="shared" si="4"/>
        <v>1.2</v>
      </c>
      <c r="E19" s="58">
        <f>4</f>
        <v>4</v>
      </c>
      <c r="F19" s="54">
        <f t="shared" ref="F19" si="5">D19*E19</f>
        <v>4.8</v>
      </c>
      <c r="G19" s="54">
        <f t="shared" ref="G19" si="6">F19*0.05</f>
        <v>0.24</v>
      </c>
      <c r="H19" s="54">
        <f t="shared" ref="H19" si="7">F19*0.1</f>
        <v>0.48</v>
      </c>
      <c r="I19" s="55">
        <f t="shared" ref="I19" si="8">$F$2*F19+$G$2*G19+$H$2*H19</f>
        <v>628.76159999999993</v>
      </c>
      <c r="J19" s="11" t="s">
        <v>88</v>
      </c>
    </row>
    <row r="20" spans="1:10" x14ac:dyDescent="0.25">
      <c r="A20" s="26" t="s">
        <v>67</v>
      </c>
      <c r="B20" s="20"/>
      <c r="C20" s="20"/>
      <c r="D20" s="20"/>
      <c r="E20" s="20"/>
      <c r="F20" s="20"/>
      <c r="G20" s="20"/>
      <c r="H20" s="20"/>
      <c r="I20" s="25"/>
    </row>
    <row r="21" spans="1:10" ht="25.5" x14ac:dyDescent="0.25">
      <c r="A21" s="27" t="s">
        <v>74</v>
      </c>
      <c r="B21" s="20">
        <v>1</v>
      </c>
      <c r="C21" s="20">
        <v>350</v>
      </c>
      <c r="D21" s="20">
        <f t="shared" si="4"/>
        <v>350</v>
      </c>
      <c r="E21" s="58">
        <f>29*0.5</f>
        <v>14.5</v>
      </c>
      <c r="F21" s="24">
        <f t="shared" si="0"/>
        <v>5075</v>
      </c>
      <c r="G21" s="20">
        <f t="shared" si="1"/>
        <v>253.75</v>
      </c>
      <c r="H21" s="20">
        <f t="shared" si="2"/>
        <v>507.5</v>
      </c>
      <c r="I21" s="25">
        <f t="shared" si="3"/>
        <v>664784.4</v>
      </c>
      <c r="J21" s="11" t="s">
        <v>90</v>
      </c>
    </row>
    <row r="22" spans="1:10" ht="25.5" x14ac:dyDescent="0.25">
      <c r="A22" s="18" t="s">
        <v>89</v>
      </c>
      <c r="B22" s="20">
        <v>1</v>
      </c>
      <c r="C22" s="20">
        <v>36</v>
      </c>
      <c r="D22" s="20">
        <f t="shared" si="4"/>
        <v>36</v>
      </c>
      <c r="E22" s="58">
        <f>29*0.5</f>
        <v>14.5</v>
      </c>
      <c r="F22" s="20">
        <f t="shared" si="0"/>
        <v>522</v>
      </c>
      <c r="G22" s="20">
        <f t="shared" si="1"/>
        <v>26.1</v>
      </c>
      <c r="H22" s="20">
        <f t="shared" si="2"/>
        <v>52.2</v>
      </c>
      <c r="I22" s="25">
        <f t="shared" si="3"/>
        <v>68377.823999999993</v>
      </c>
      <c r="J22" s="11" t="s">
        <v>90</v>
      </c>
    </row>
    <row r="23" spans="1:10" ht="25.5" x14ac:dyDescent="0.25">
      <c r="A23" s="27" t="s">
        <v>75</v>
      </c>
      <c r="B23" s="20">
        <v>0.25</v>
      </c>
      <c r="C23" s="20">
        <v>175</v>
      </c>
      <c r="D23" s="20">
        <f t="shared" si="4"/>
        <v>43.75</v>
      </c>
      <c r="E23" s="58">
        <v>29</v>
      </c>
      <c r="F23" s="24">
        <f t="shared" si="0"/>
        <v>1268.75</v>
      </c>
      <c r="G23" s="20">
        <f t="shared" si="1"/>
        <v>63.4375</v>
      </c>
      <c r="H23" s="20">
        <f t="shared" si="2"/>
        <v>126.875</v>
      </c>
      <c r="I23" s="25">
        <f t="shared" si="3"/>
        <v>166196.1</v>
      </c>
      <c r="J23" s="11" t="s">
        <v>87</v>
      </c>
    </row>
    <row r="24" spans="1:10" x14ac:dyDescent="0.25">
      <c r="A24" s="26" t="s">
        <v>76</v>
      </c>
      <c r="B24" s="20"/>
      <c r="C24" s="20"/>
      <c r="D24" s="20"/>
      <c r="E24" s="20"/>
      <c r="F24" s="20"/>
      <c r="G24" s="20"/>
      <c r="H24" s="20"/>
      <c r="I24" s="25"/>
      <c r="J24" s="11"/>
    </row>
    <row r="25" spans="1:10" x14ac:dyDescent="0.25">
      <c r="A25" s="27" t="s">
        <v>8</v>
      </c>
      <c r="B25" s="20">
        <v>40</v>
      </c>
      <c r="C25" s="20">
        <v>1</v>
      </c>
      <c r="D25" s="20">
        <f t="shared" si="4"/>
        <v>40</v>
      </c>
      <c r="E25" s="20">
        <v>0</v>
      </c>
      <c r="F25" s="20">
        <f t="shared" si="0"/>
        <v>0</v>
      </c>
      <c r="G25" s="20">
        <f t="shared" si="1"/>
        <v>0</v>
      </c>
      <c r="H25" s="20">
        <f t="shared" si="2"/>
        <v>0</v>
      </c>
      <c r="I25" s="28">
        <f t="shared" si="3"/>
        <v>0</v>
      </c>
    </row>
    <row r="26" spans="1:10" x14ac:dyDescent="0.25">
      <c r="A26" s="27" t="s">
        <v>9</v>
      </c>
      <c r="B26" s="20">
        <v>40</v>
      </c>
      <c r="C26" s="20">
        <v>1</v>
      </c>
      <c r="D26" s="20">
        <f t="shared" si="4"/>
        <v>40</v>
      </c>
      <c r="E26" s="20">
        <v>0</v>
      </c>
      <c r="F26" s="20">
        <f t="shared" si="0"/>
        <v>0</v>
      </c>
      <c r="G26" s="20">
        <f t="shared" si="1"/>
        <v>0</v>
      </c>
      <c r="H26" s="20">
        <f t="shared" si="2"/>
        <v>0</v>
      </c>
      <c r="I26" s="28">
        <f t="shared" si="3"/>
        <v>0</v>
      </c>
    </row>
    <row r="27" spans="1:10" x14ac:dyDescent="0.25">
      <c r="A27" s="26" t="s">
        <v>77</v>
      </c>
      <c r="B27" s="20"/>
      <c r="C27" s="20"/>
      <c r="D27" s="20"/>
      <c r="E27" s="20"/>
      <c r="F27" s="20"/>
      <c r="G27" s="20"/>
      <c r="H27" s="20"/>
      <c r="I27" s="28"/>
      <c r="J27" s="11"/>
    </row>
    <row r="28" spans="1:10" x14ac:dyDescent="0.25">
      <c r="A28" s="27" t="s">
        <v>10</v>
      </c>
      <c r="B28" s="20">
        <v>8</v>
      </c>
      <c r="C28" s="20">
        <v>1</v>
      </c>
      <c r="D28" s="20">
        <f t="shared" si="4"/>
        <v>8</v>
      </c>
      <c r="E28" s="20">
        <v>0</v>
      </c>
      <c r="F28" s="20">
        <f t="shared" si="0"/>
        <v>0</v>
      </c>
      <c r="G28" s="20">
        <f t="shared" si="1"/>
        <v>0</v>
      </c>
      <c r="H28" s="20">
        <f t="shared" si="2"/>
        <v>0</v>
      </c>
      <c r="I28" s="28">
        <f t="shared" si="3"/>
        <v>0</v>
      </c>
    </row>
    <row r="29" spans="1:10" ht="24" x14ac:dyDescent="0.25">
      <c r="A29" s="27" t="s">
        <v>35</v>
      </c>
      <c r="B29" s="20">
        <v>0.5</v>
      </c>
      <c r="C29" s="20">
        <v>350</v>
      </c>
      <c r="D29" s="20">
        <f t="shared" si="4"/>
        <v>175</v>
      </c>
      <c r="E29" s="20">
        <v>0</v>
      </c>
      <c r="F29" s="20">
        <f t="shared" si="0"/>
        <v>0</v>
      </c>
      <c r="G29" s="20">
        <f t="shared" si="1"/>
        <v>0</v>
      </c>
      <c r="H29" s="20">
        <f t="shared" si="2"/>
        <v>0</v>
      </c>
      <c r="I29" s="28">
        <f t="shared" si="3"/>
        <v>0</v>
      </c>
    </row>
    <row r="30" spans="1:10" x14ac:dyDescent="0.25">
      <c r="A30" s="22" t="s">
        <v>11</v>
      </c>
      <c r="B30" s="20" t="s">
        <v>12</v>
      </c>
      <c r="C30" s="20"/>
      <c r="D30" s="20"/>
      <c r="E30" s="20"/>
      <c r="F30" s="20"/>
      <c r="G30" s="20"/>
      <c r="H30" s="20"/>
      <c r="I30" s="25"/>
    </row>
    <row r="31" spans="1:10" x14ac:dyDescent="0.25">
      <c r="A31" s="22" t="s">
        <v>13</v>
      </c>
      <c r="B31" s="20" t="s">
        <v>14</v>
      </c>
      <c r="C31" s="20"/>
      <c r="D31" s="20"/>
      <c r="E31" s="20"/>
      <c r="F31" s="20"/>
      <c r="G31" s="20"/>
      <c r="H31" s="20"/>
      <c r="I31" s="25"/>
    </row>
    <row r="32" spans="1:10" x14ac:dyDescent="0.25">
      <c r="A32" s="22" t="s">
        <v>15</v>
      </c>
      <c r="B32" s="20"/>
      <c r="C32" s="20"/>
      <c r="D32" s="20"/>
      <c r="E32" s="20"/>
      <c r="F32" s="20"/>
      <c r="G32" s="20"/>
      <c r="H32" s="20"/>
      <c r="I32" s="25"/>
    </row>
    <row r="33" spans="1:11" x14ac:dyDescent="0.25">
      <c r="A33" s="26" t="s">
        <v>78</v>
      </c>
      <c r="B33" s="20"/>
      <c r="C33" s="20"/>
      <c r="D33" s="20"/>
      <c r="E33" s="20"/>
      <c r="F33" s="20"/>
      <c r="G33" s="20"/>
      <c r="H33" s="20"/>
      <c r="I33" s="25"/>
      <c r="J33" s="11"/>
    </row>
    <row r="34" spans="1:11" x14ac:dyDescent="0.25">
      <c r="A34" s="27" t="s">
        <v>36</v>
      </c>
      <c r="B34" s="20">
        <v>2</v>
      </c>
      <c r="C34" s="20">
        <v>1</v>
      </c>
      <c r="D34" s="20">
        <f t="shared" si="4"/>
        <v>2</v>
      </c>
      <c r="E34" s="20">
        <v>0</v>
      </c>
      <c r="F34" s="20">
        <f t="shared" si="0"/>
        <v>0</v>
      </c>
      <c r="G34" s="20">
        <f t="shared" si="1"/>
        <v>0</v>
      </c>
      <c r="H34" s="20">
        <f t="shared" si="2"/>
        <v>0</v>
      </c>
      <c r="I34" s="28">
        <f t="shared" si="3"/>
        <v>0</v>
      </c>
    </row>
    <row r="35" spans="1:11" x14ac:dyDescent="0.25">
      <c r="A35" s="27" t="s">
        <v>16</v>
      </c>
      <c r="B35" s="20">
        <v>2</v>
      </c>
      <c r="C35" s="20">
        <v>1</v>
      </c>
      <c r="D35" s="20">
        <f t="shared" si="4"/>
        <v>2</v>
      </c>
      <c r="E35" s="20">
        <v>0</v>
      </c>
      <c r="F35" s="20">
        <f t="shared" si="0"/>
        <v>0</v>
      </c>
      <c r="G35" s="20">
        <f t="shared" si="1"/>
        <v>0</v>
      </c>
      <c r="H35" s="20">
        <f t="shared" si="2"/>
        <v>0</v>
      </c>
      <c r="I35" s="28">
        <f t="shared" si="3"/>
        <v>0</v>
      </c>
    </row>
    <row r="36" spans="1:11" ht="24" customHeight="1" x14ac:dyDescent="0.25">
      <c r="A36" s="27" t="s">
        <v>37</v>
      </c>
      <c r="B36" s="20">
        <v>2</v>
      </c>
      <c r="C36" s="20">
        <v>8</v>
      </c>
      <c r="D36" s="20">
        <f t="shared" si="4"/>
        <v>16</v>
      </c>
      <c r="E36" s="20">
        <v>0</v>
      </c>
      <c r="F36" s="20">
        <f t="shared" si="0"/>
        <v>0</v>
      </c>
      <c r="G36" s="20">
        <f t="shared" si="1"/>
        <v>0</v>
      </c>
      <c r="H36" s="20">
        <f t="shared" si="2"/>
        <v>0</v>
      </c>
      <c r="I36" s="28">
        <f t="shared" si="3"/>
        <v>0</v>
      </c>
    </row>
    <row r="37" spans="1:11" x14ac:dyDescent="0.25">
      <c r="A37" s="27" t="s">
        <v>62</v>
      </c>
      <c r="B37" s="20">
        <v>2</v>
      </c>
      <c r="C37" s="20">
        <v>1</v>
      </c>
      <c r="D37" s="20">
        <f t="shared" si="4"/>
        <v>2</v>
      </c>
      <c r="E37" s="29">
        <v>0</v>
      </c>
      <c r="F37" s="20">
        <f t="shared" si="0"/>
        <v>0</v>
      </c>
      <c r="G37" s="20">
        <f t="shared" si="1"/>
        <v>0</v>
      </c>
      <c r="H37" s="20">
        <f t="shared" si="2"/>
        <v>0</v>
      </c>
      <c r="I37" s="28">
        <f t="shared" si="3"/>
        <v>0</v>
      </c>
    </row>
    <row r="38" spans="1:11" ht="25.5" customHeight="1" x14ac:dyDescent="0.25">
      <c r="A38" s="27" t="s">
        <v>92</v>
      </c>
      <c r="B38" s="20">
        <f>C15</f>
        <v>1</v>
      </c>
      <c r="C38" s="20">
        <v>1</v>
      </c>
      <c r="D38" s="20">
        <f t="shared" si="4"/>
        <v>1</v>
      </c>
      <c r="E38" s="54">
        <v>29</v>
      </c>
      <c r="F38" s="20">
        <f t="shared" si="0"/>
        <v>29</v>
      </c>
      <c r="G38" s="30">
        <f t="shared" si="1"/>
        <v>1.4500000000000002</v>
      </c>
      <c r="H38" s="20">
        <f t="shared" si="2"/>
        <v>2.9000000000000004</v>
      </c>
      <c r="I38" s="28">
        <f t="shared" si="3"/>
        <v>3798.768</v>
      </c>
      <c r="J38" s="11" t="s">
        <v>93</v>
      </c>
      <c r="K38" s="59"/>
    </row>
    <row r="39" spans="1:11" ht="24.75" customHeight="1" x14ac:dyDescent="0.25">
      <c r="A39" s="53" t="s">
        <v>91</v>
      </c>
      <c r="B39" s="54">
        <v>1</v>
      </c>
      <c r="C39" s="54">
        <f>C19</f>
        <v>0.6</v>
      </c>
      <c r="D39" s="54">
        <f t="shared" si="4"/>
        <v>0.6</v>
      </c>
      <c r="E39" s="58">
        <v>4</v>
      </c>
      <c r="F39" s="54">
        <f t="shared" si="0"/>
        <v>2.4</v>
      </c>
      <c r="G39" s="56">
        <f t="shared" si="1"/>
        <v>0.12</v>
      </c>
      <c r="H39" s="54">
        <f t="shared" si="2"/>
        <v>0.24</v>
      </c>
      <c r="I39" s="55">
        <f t="shared" si="3"/>
        <v>314.38079999999997</v>
      </c>
      <c r="J39" s="11" t="s">
        <v>94</v>
      </c>
    </row>
    <row r="40" spans="1:11" x14ac:dyDescent="0.25">
      <c r="A40" s="27" t="s">
        <v>17</v>
      </c>
      <c r="B40" s="20">
        <v>2</v>
      </c>
      <c r="C40" s="20">
        <v>1</v>
      </c>
      <c r="D40" s="20">
        <f t="shared" si="4"/>
        <v>2</v>
      </c>
      <c r="E40" s="20">
        <v>0</v>
      </c>
      <c r="F40" s="20">
        <f t="shared" si="0"/>
        <v>0</v>
      </c>
      <c r="G40" s="20">
        <f t="shared" si="1"/>
        <v>0</v>
      </c>
      <c r="H40" s="20">
        <f t="shared" si="2"/>
        <v>0</v>
      </c>
      <c r="I40" s="28">
        <f t="shared" si="3"/>
        <v>0</v>
      </c>
    </row>
    <row r="41" spans="1:11" x14ac:dyDescent="0.25">
      <c r="A41" s="26" t="s">
        <v>18</v>
      </c>
      <c r="B41" s="20"/>
      <c r="C41" s="20"/>
      <c r="D41" s="20"/>
      <c r="E41" s="20"/>
      <c r="F41" s="20"/>
      <c r="G41" s="20"/>
      <c r="H41" s="20"/>
      <c r="I41" s="28"/>
    </row>
    <row r="42" spans="1:11" ht="24" x14ac:dyDescent="0.25">
      <c r="A42" s="26" t="s">
        <v>38</v>
      </c>
      <c r="B42" s="20">
        <v>4</v>
      </c>
      <c r="C42" s="57">
        <f>SUM(C15:C18)</f>
        <v>5.6666666666666661</v>
      </c>
      <c r="D42" s="52">
        <f t="shared" si="4"/>
        <v>22.666666666666664</v>
      </c>
      <c r="E42" s="54">
        <f>29</f>
        <v>29</v>
      </c>
      <c r="F42" s="52">
        <f t="shared" si="0"/>
        <v>657.33333333333326</v>
      </c>
      <c r="G42" s="52">
        <f t="shared" si="1"/>
        <v>32.866666666666667</v>
      </c>
      <c r="H42" s="52">
        <f t="shared" si="2"/>
        <v>65.733333333333334</v>
      </c>
      <c r="I42" s="28">
        <f t="shared" si="3"/>
        <v>86105.407999999981</v>
      </c>
      <c r="J42" s="11" t="s">
        <v>95</v>
      </c>
    </row>
    <row r="43" spans="1:11" ht="24" x14ac:dyDescent="0.25">
      <c r="A43" s="27" t="s">
        <v>63</v>
      </c>
      <c r="B43" s="20">
        <v>2</v>
      </c>
      <c r="C43" s="54">
        <v>0.6</v>
      </c>
      <c r="D43" s="20">
        <f t="shared" si="4"/>
        <v>1.2</v>
      </c>
      <c r="E43" s="58">
        <v>4</v>
      </c>
      <c r="F43" s="20">
        <f t="shared" si="0"/>
        <v>4.8</v>
      </c>
      <c r="G43" s="20">
        <f t="shared" si="1"/>
        <v>0.24</v>
      </c>
      <c r="H43" s="20">
        <f t="shared" si="2"/>
        <v>0.48</v>
      </c>
      <c r="I43" s="28">
        <f t="shared" si="3"/>
        <v>628.76159999999993</v>
      </c>
      <c r="J43" s="11" t="s">
        <v>96</v>
      </c>
    </row>
    <row r="44" spans="1:11" x14ac:dyDescent="0.25">
      <c r="A44" s="27" t="s">
        <v>105</v>
      </c>
      <c r="B44" s="20">
        <v>8</v>
      </c>
      <c r="C44" s="20">
        <v>2</v>
      </c>
      <c r="D44" s="20">
        <f t="shared" si="4"/>
        <v>16</v>
      </c>
      <c r="E44" s="23">
        <v>757</v>
      </c>
      <c r="F44" s="24">
        <f t="shared" si="0"/>
        <v>12112</v>
      </c>
      <c r="G44" s="20">
        <f t="shared" si="1"/>
        <v>605.6</v>
      </c>
      <c r="H44" s="31">
        <f t="shared" si="2"/>
        <v>1211.2</v>
      </c>
      <c r="I44" s="25">
        <f t="shared" si="3"/>
        <v>1586575.1040000001</v>
      </c>
      <c r="J44" s="11"/>
    </row>
    <row r="45" spans="1:11" x14ac:dyDescent="0.25">
      <c r="A45" s="32" t="s">
        <v>19</v>
      </c>
      <c r="B45" s="33"/>
      <c r="C45" s="33"/>
      <c r="D45" s="20"/>
      <c r="E45" s="33"/>
      <c r="F45" s="65">
        <f>SUM(F7:H44)</f>
        <v>24824.379166666669</v>
      </c>
      <c r="G45" s="65"/>
      <c r="H45" s="65"/>
      <c r="I45" s="34">
        <f>SUM(I7:I44)</f>
        <v>2827647.892</v>
      </c>
    </row>
    <row r="46" spans="1:11" x14ac:dyDescent="0.25">
      <c r="A46" s="18" t="s">
        <v>20</v>
      </c>
      <c r="B46" s="20"/>
      <c r="C46" s="20"/>
      <c r="D46" s="20"/>
      <c r="E46" s="20"/>
      <c r="F46" s="20"/>
      <c r="G46" s="20"/>
      <c r="H46" s="20"/>
      <c r="I46" s="21"/>
    </row>
    <row r="47" spans="1:11" x14ac:dyDescent="0.25">
      <c r="A47" s="22" t="s">
        <v>65</v>
      </c>
      <c r="B47" s="20" t="s">
        <v>21</v>
      </c>
      <c r="C47" s="20"/>
      <c r="D47" s="20"/>
      <c r="E47" s="20"/>
      <c r="F47" s="20"/>
      <c r="G47" s="20"/>
      <c r="H47" s="20"/>
      <c r="I47" s="21"/>
    </row>
    <row r="48" spans="1:11" x14ac:dyDescent="0.25">
      <c r="A48" s="22" t="s">
        <v>22</v>
      </c>
      <c r="B48" s="20" t="s">
        <v>12</v>
      </c>
      <c r="C48" s="20"/>
      <c r="D48" s="20"/>
      <c r="E48" s="20"/>
      <c r="F48" s="20"/>
      <c r="G48" s="20"/>
      <c r="H48" s="20"/>
      <c r="I48" s="21"/>
    </row>
    <row r="49" spans="1:12" x14ac:dyDescent="0.25">
      <c r="A49" s="22" t="s">
        <v>23</v>
      </c>
      <c r="B49" s="20" t="s">
        <v>12</v>
      </c>
      <c r="C49" s="20"/>
      <c r="D49" s="20"/>
      <c r="E49" s="20"/>
      <c r="F49" s="20"/>
      <c r="G49" s="20"/>
      <c r="H49" s="20"/>
      <c r="I49" s="21"/>
    </row>
    <row r="50" spans="1:12" x14ac:dyDescent="0.25">
      <c r="A50" s="22" t="s">
        <v>24</v>
      </c>
      <c r="B50" s="20" t="s">
        <v>12</v>
      </c>
      <c r="C50" s="20"/>
      <c r="D50" s="20"/>
      <c r="E50" s="20"/>
      <c r="F50" s="20"/>
      <c r="G50" s="20"/>
      <c r="H50" s="20"/>
      <c r="I50" s="21"/>
    </row>
    <row r="51" spans="1:12" x14ac:dyDescent="0.25">
      <c r="A51" s="22" t="s">
        <v>25</v>
      </c>
      <c r="B51" s="20"/>
      <c r="C51" s="20"/>
      <c r="D51" s="20"/>
      <c r="E51" s="20"/>
      <c r="F51" s="20"/>
      <c r="G51" s="20"/>
      <c r="H51" s="20"/>
      <c r="I51" s="21"/>
    </row>
    <row r="52" spans="1:12" x14ac:dyDescent="0.25">
      <c r="A52" s="26" t="s">
        <v>107</v>
      </c>
      <c r="B52" s="20">
        <v>1</v>
      </c>
      <c r="C52" s="20">
        <v>12</v>
      </c>
      <c r="D52" s="20">
        <f t="shared" si="4"/>
        <v>12</v>
      </c>
      <c r="E52" s="23">
        <v>757</v>
      </c>
      <c r="F52" s="24">
        <f t="shared" ref="F52:F54" si="9">D52*E52</f>
        <v>9084</v>
      </c>
      <c r="G52" s="35">
        <f t="shared" ref="G52:G54" si="10">F52*0.05</f>
        <v>454.20000000000005</v>
      </c>
      <c r="H52" s="31">
        <f t="shared" ref="H52:H54" si="11">F52*0.1</f>
        <v>908.40000000000009</v>
      </c>
      <c r="I52" s="25">
        <f t="shared" ref="I52:I54" si="12">$F$2*F52+$G$2*G52+$H$2*H52</f>
        <v>1189931.3280000002</v>
      </c>
      <c r="J52" s="11"/>
    </row>
    <row r="53" spans="1:12" x14ac:dyDescent="0.25">
      <c r="A53" s="22" t="s">
        <v>26</v>
      </c>
      <c r="B53" s="20"/>
      <c r="C53" s="20"/>
      <c r="D53" s="20"/>
      <c r="E53" s="20"/>
      <c r="F53" s="20"/>
      <c r="G53" s="20"/>
      <c r="H53" s="20"/>
      <c r="I53" s="25"/>
    </row>
    <row r="54" spans="1:12" x14ac:dyDescent="0.25">
      <c r="A54" s="26" t="s">
        <v>108</v>
      </c>
      <c r="B54" s="20">
        <v>8</v>
      </c>
      <c r="C54" s="20">
        <v>3</v>
      </c>
      <c r="D54" s="20">
        <f t="shared" si="4"/>
        <v>24</v>
      </c>
      <c r="E54" s="20">
        <v>0</v>
      </c>
      <c r="F54" s="20">
        <f t="shared" si="9"/>
        <v>0</v>
      </c>
      <c r="G54" s="20">
        <f t="shared" si="10"/>
        <v>0</v>
      </c>
      <c r="H54" s="20">
        <f t="shared" si="11"/>
        <v>0</v>
      </c>
      <c r="I54" s="28">
        <f t="shared" si="12"/>
        <v>0</v>
      </c>
    </row>
    <row r="55" spans="1:12" x14ac:dyDescent="0.25">
      <c r="A55" s="22" t="s">
        <v>27</v>
      </c>
      <c r="B55" s="20" t="s">
        <v>4</v>
      </c>
      <c r="C55" s="36"/>
      <c r="D55" s="36"/>
      <c r="E55" s="36"/>
      <c r="F55" s="36"/>
      <c r="G55" s="36"/>
      <c r="H55" s="36"/>
      <c r="I55" s="21"/>
    </row>
    <row r="56" spans="1:12" x14ac:dyDescent="0.25">
      <c r="A56" s="32" t="s">
        <v>28</v>
      </c>
      <c r="B56" s="37"/>
      <c r="C56" s="37"/>
      <c r="D56" s="37"/>
      <c r="E56" s="37"/>
      <c r="F56" s="65">
        <f>SUM(F52:H55)</f>
        <v>10446.6</v>
      </c>
      <c r="G56" s="65"/>
      <c r="H56" s="65"/>
      <c r="I56" s="34">
        <f>SUM(I52:I55)</f>
        <v>1189931.3280000002</v>
      </c>
    </row>
    <row r="57" spans="1:12" x14ac:dyDescent="0.25">
      <c r="A57" s="38" t="s">
        <v>111</v>
      </c>
      <c r="B57" s="36"/>
      <c r="C57" s="36"/>
      <c r="D57" s="36"/>
      <c r="E57" s="36"/>
      <c r="F57" s="65">
        <f>ROUND(F45+F56,-2)</f>
        <v>35300</v>
      </c>
      <c r="G57" s="65"/>
      <c r="H57" s="65"/>
      <c r="I57" s="34">
        <f>ROUND(I45+I56,-4)</f>
        <v>4020000</v>
      </c>
    </row>
    <row r="58" spans="1:12" x14ac:dyDescent="0.25">
      <c r="A58" s="38" t="s">
        <v>112</v>
      </c>
      <c r="B58" s="36"/>
      <c r="C58" s="36"/>
      <c r="D58" s="36"/>
      <c r="E58" s="36"/>
      <c r="F58" s="39"/>
      <c r="G58" s="39"/>
      <c r="H58" s="39"/>
      <c r="I58" s="40">
        <v>65600</v>
      </c>
    </row>
    <row r="59" spans="1:12" x14ac:dyDescent="0.25">
      <c r="A59" s="38" t="s">
        <v>113</v>
      </c>
      <c r="B59" s="36"/>
      <c r="C59" s="36"/>
      <c r="D59" s="36"/>
      <c r="E59" s="36"/>
      <c r="F59" s="39"/>
      <c r="G59" s="39"/>
      <c r="H59" s="39"/>
      <c r="I59" s="34">
        <f>ROUND(I57+I58,-4)</f>
        <v>4090000</v>
      </c>
      <c r="L59" s="10">
        <f>F57/1722</f>
        <v>20.499419279907084</v>
      </c>
    </row>
    <row r="60" spans="1:12" x14ac:dyDescent="0.25">
      <c r="L60" t="s">
        <v>64</v>
      </c>
    </row>
    <row r="61" spans="1:12" x14ac:dyDescent="0.25">
      <c r="A61" s="6" t="s">
        <v>55</v>
      </c>
    </row>
    <row r="62" spans="1:12" ht="28.5" customHeight="1" x14ac:dyDescent="0.25">
      <c r="A62" s="64" t="s">
        <v>80</v>
      </c>
      <c r="B62" s="64"/>
      <c r="C62" s="64"/>
      <c r="D62" s="64"/>
      <c r="E62" s="64"/>
      <c r="F62" s="64"/>
      <c r="G62" s="64"/>
      <c r="H62" s="64"/>
      <c r="I62" s="64"/>
    </row>
    <row r="63" spans="1:12" ht="43.5" customHeight="1" x14ac:dyDescent="0.25">
      <c r="A63" s="64" t="s">
        <v>68</v>
      </c>
      <c r="B63" s="64"/>
      <c r="C63" s="64"/>
      <c r="D63" s="64"/>
      <c r="E63" s="64"/>
      <c r="F63" s="64"/>
      <c r="G63" s="64"/>
      <c r="H63" s="64"/>
      <c r="I63" s="64"/>
      <c r="J63" s="11"/>
    </row>
    <row r="64" spans="1:12" x14ac:dyDescent="0.25">
      <c r="A64" s="13" t="s">
        <v>69</v>
      </c>
      <c r="B64" s="14"/>
      <c r="C64" s="14"/>
      <c r="D64" s="14"/>
      <c r="E64" s="14"/>
      <c r="F64" s="14"/>
      <c r="G64" s="14"/>
      <c r="H64" s="14"/>
      <c r="I64" s="14"/>
    </row>
    <row r="65" spans="1:9" ht="49.5" customHeight="1" x14ac:dyDescent="0.25">
      <c r="A65" s="64" t="s">
        <v>99</v>
      </c>
      <c r="B65" s="64"/>
      <c r="C65" s="64"/>
      <c r="D65" s="64"/>
      <c r="E65" s="64"/>
      <c r="F65" s="64"/>
      <c r="G65" s="64"/>
      <c r="H65" s="64"/>
      <c r="I65" s="64"/>
    </row>
    <row r="66" spans="1:9" ht="33.75" customHeight="1" x14ac:dyDescent="0.25">
      <c r="A66" s="64" t="s">
        <v>123</v>
      </c>
      <c r="B66" s="64"/>
      <c r="C66" s="64"/>
      <c r="D66" s="64"/>
      <c r="E66" s="64"/>
      <c r="F66" s="64"/>
      <c r="G66" s="64"/>
      <c r="H66" s="64"/>
      <c r="I66" s="64"/>
    </row>
    <row r="67" spans="1:9" x14ac:dyDescent="0.25">
      <c r="A67" s="63" t="s">
        <v>103</v>
      </c>
      <c r="B67" s="63"/>
      <c r="C67" s="63"/>
      <c r="D67" s="63"/>
      <c r="E67" s="63"/>
      <c r="F67" s="63"/>
      <c r="G67" s="63"/>
      <c r="H67" s="63"/>
      <c r="I67" s="63"/>
    </row>
    <row r="68" spans="1:9" x14ac:dyDescent="0.25">
      <c r="A68" s="15" t="s">
        <v>70</v>
      </c>
      <c r="B68" s="16"/>
      <c r="C68" s="16"/>
      <c r="D68" s="16"/>
      <c r="E68" s="16"/>
      <c r="F68" s="16"/>
      <c r="G68" s="16"/>
      <c r="H68" s="16"/>
      <c r="I68" s="16"/>
    </row>
    <row r="69" spans="1:9" x14ac:dyDescent="0.25">
      <c r="A69" s="15" t="s">
        <v>104</v>
      </c>
      <c r="B69" s="16"/>
      <c r="C69" s="16"/>
      <c r="D69" s="16"/>
      <c r="E69" s="16"/>
      <c r="F69" s="16"/>
      <c r="G69" s="16"/>
      <c r="H69" s="16"/>
      <c r="I69" s="16"/>
    </row>
    <row r="70" spans="1:9" x14ac:dyDescent="0.25">
      <c r="A70" s="17" t="s">
        <v>71</v>
      </c>
      <c r="B70" s="16"/>
      <c r="C70" s="16"/>
      <c r="D70" s="16"/>
      <c r="E70" s="16"/>
      <c r="F70" s="16"/>
      <c r="G70" s="16"/>
      <c r="H70" s="16"/>
      <c r="I70" s="16"/>
    </row>
    <row r="71" spans="1:9" x14ac:dyDescent="0.25">
      <c r="A71" s="15" t="s">
        <v>106</v>
      </c>
      <c r="B71" s="16"/>
      <c r="C71" s="16"/>
      <c r="D71" s="16"/>
      <c r="E71" s="16"/>
      <c r="F71" s="16"/>
      <c r="G71" s="16"/>
      <c r="H71" s="16"/>
      <c r="I71" s="16"/>
    </row>
    <row r="72" spans="1:9" x14ac:dyDescent="0.25">
      <c r="A72" s="15" t="s">
        <v>110</v>
      </c>
      <c r="B72" s="16"/>
      <c r="C72" s="16"/>
      <c r="D72" s="16"/>
      <c r="E72" s="16"/>
      <c r="F72" s="16"/>
      <c r="G72" s="16"/>
      <c r="H72" s="16"/>
      <c r="I72" s="16"/>
    </row>
  </sheetData>
  <mergeCells count="8">
    <mergeCell ref="A67:I67"/>
    <mergeCell ref="A66:I66"/>
    <mergeCell ref="F45:H45"/>
    <mergeCell ref="F56:H56"/>
    <mergeCell ref="F57:H57"/>
    <mergeCell ref="A62:I62"/>
    <mergeCell ref="A63:I63"/>
    <mergeCell ref="A65:I65"/>
  </mergeCells>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6"/>
  <sheetViews>
    <sheetView zoomScaleNormal="100" workbookViewId="0">
      <selection activeCell="A3" sqref="A3:I26"/>
    </sheetView>
  </sheetViews>
  <sheetFormatPr defaultRowHeight="15" x14ac:dyDescent="0.25"/>
  <cols>
    <col min="1" max="1" width="36.42578125" customWidth="1"/>
    <col min="2" max="2" width="9.5703125" customWidth="1"/>
    <col min="3" max="3" width="9.85546875" customWidth="1"/>
    <col min="4" max="4" width="10" bestFit="1" customWidth="1"/>
    <col min="7" max="7" width="9.7109375" customWidth="1"/>
    <col min="9" max="9" width="11.28515625" bestFit="1" customWidth="1"/>
  </cols>
  <sheetData>
    <row r="1" spans="1:10" ht="15.75" x14ac:dyDescent="0.25">
      <c r="A1" s="2" t="s">
        <v>41</v>
      </c>
    </row>
    <row r="2" spans="1:10" ht="15.75" x14ac:dyDescent="0.25">
      <c r="A2" s="1" t="s">
        <v>34</v>
      </c>
      <c r="F2">
        <v>48.75</v>
      </c>
      <c r="G2">
        <v>65.709999999999994</v>
      </c>
      <c r="H2">
        <v>26.38</v>
      </c>
    </row>
    <row r="3" spans="1:10" ht="60" x14ac:dyDescent="0.25">
      <c r="A3" s="41" t="s">
        <v>2</v>
      </c>
      <c r="B3" s="41" t="s">
        <v>50</v>
      </c>
      <c r="C3" s="41" t="s">
        <v>51</v>
      </c>
      <c r="D3" s="41" t="s">
        <v>60</v>
      </c>
      <c r="E3" s="41" t="s">
        <v>52</v>
      </c>
      <c r="F3" s="41" t="s">
        <v>57</v>
      </c>
      <c r="G3" s="41" t="s">
        <v>58</v>
      </c>
      <c r="H3" s="41" t="s">
        <v>59</v>
      </c>
      <c r="I3" s="41" t="s">
        <v>40</v>
      </c>
    </row>
    <row r="4" spans="1:10" x14ac:dyDescent="0.25">
      <c r="A4" s="42" t="s">
        <v>114</v>
      </c>
      <c r="B4" s="43"/>
      <c r="C4" s="8"/>
      <c r="D4" s="8"/>
      <c r="E4" s="44"/>
      <c r="F4" s="44"/>
      <c r="G4" s="44"/>
      <c r="H4" s="44"/>
      <c r="I4" s="44"/>
    </row>
    <row r="5" spans="1:10" ht="24" x14ac:dyDescent="0.25">
      <c r="A5" s="45" t="s">
        <v>53</v>
      </c>
      <c r="B5" s="43">
        <v>1</v>
      </c>
      <c r="C5" s="8">
        <v>1</v>
      </c>
      <c r="D5" s="44">
        <f>B5*C5</f>
        <v>1</v>
      </c>
      <c r="E5" s="44">
        <v>0</v>
      </c>
      <c r="F5" s="44">
        <f>D5*E5</f>
        <v>0</v>
      </c>
      <c r="G5" s="44">
        <f>F5*0.05</f>
        <v>0</v>
      </c>
      <c r="H5" s="44">
        <f>F5*0.1</f>
        <v>0</v>
      </c>
      <c r="I5" s="46">
        <f>$F$2*F5+$G$2*G5+$H$2*H5</f>
        <v>0</v>
      </c>
    </row>
    <row r="6" spans="1:10" x14ac:dyDescent="0.25">
      <c r="A6" s="45" t="s">
        <v>42</v>
      </c>
      <c r="B6" s="43">
        <v>1</v>
      </c>
      <c r="C6" s="8">
        <v>1</v>
      </c>
      <c r="D6" s="44">
        <f t="shared" ref="D6:D17" si="0">B6*C6</f>
        <v>1</v>
      </c>
      <c r="E6" s="44">
        <v>0</v>
      </c>
      <c r="F6" s="44">
        <f t="shared" ref="F6:F17" si="1">D6*E6</f>
        <v>0</v>
      </c>
      <c r="G6" s="44">
        <f t="shared" ref="G6:G17" si="2">F6*0.05</f>
        <v>0</v>
      </c>
      <c r="H6" s="44">
        <f t="shared" ref="H6:H17" si="3">F6*0.1</f>
        <v>0</v>
      </c>
      <c r="I6" s="46">
        <f t="shared" ref="I6:I17" si="4">$F$2*F6+$G$2*G6+$H$2*H6</f>
        <v>0</v>
      </c>
    </row>
    <row r="7" spans="1:10" x14ac:dyDescent="0.25">
      <c r="A7" s="45" t="s">
        <v>43</v>
      </c>
      <c r="B7" s="43">
        <v>1</v>
      </c>
      <c r="C7" s="8">
        <v>9</v>
      </c>
      <c r="D7" s="44">
        <f t="shared" si="0"/>
        <v>9</v>
      </c>
      <c r="E7" s="44">
        <v>0</v>
      </c>
      <c r="F7" s="44">
        <f t="shared" si="1"/>
        <v>0</v>
      </c>
      <c r="G7" s="44">
        <f t="shared" si="2"/>
        <v>0</v>
      </c>
      <c r="H7" s="44">
        <f t="shared" si="3"/>
        <v>0</v>
      </c>
      <c r="I7" s="46">
        <f t="shared" si="4"/>
        <v>0</v>
      </c>
    </row>
    <row r="8" spans="1:10" x14ac:dyDescent="0.25">
      <c r="A8" s="45" t="s">
        <v>44</v>
      </c>
      <c r="B8" s="43">
        <v>1</v>
      </c>
      <c r="C8" s="8">
        <v>1</v>
      </c>
      <c r="D8" s="44">
        <f t="shared" si="0"/>
        <v>1</v>
      </c>
      <c r="E8" s="44">
        <v>0</v>
      </c>
      <c r="F8" s="44">
        <f t="shared" si="1"/>
        <v>0</v>
      </c>
      <c r="G8" s="44">
        <f t="shared" si="2"/>
        <v>0</v>
      </c>
      <c r="H8" s="44">
        <f t="shared" si="3"/>
        <v>0</v>
      </c>
      <c r="I8" s="46">
        <f t="shared" si="4"/>
        <v>0</v>
      </c>
    </row>
    <row r="9" spans="1:10" x14ac:dyDescent="0.25">
      <c r="A9" s="42" t="s">
        <v>116</v>
      </c>
      <c r="B9" s="43"/>
      <c r="C9" s="8"/>
      <c r="D9" s="44"/>
      <c r="E9" s="44"/>
      <c r="F9" s="44"/>
      <c r="G9" s="44"/>
      <c r="H9" s="44"/>
      <c r="I9" s="46"/>
    </row>
    <row r="10" spans="1:10" ht="24" x14ac:dyDescent="0.25">
      <c r="A10" s="45" t="s">
        <v>45</v>
      </c>
      <c r="B10" s="43">
        <v>8</v>
      </c>
      <c r="C10" s="8">
        <v>1</v>
      </c>
      <c r="D10" s="44">
        <f t="shared" si="0"/>
        <v>8</v>
      </c>
      <c r="E10" s="44">
        <v>0</v>
      </c>
      <c r="F10" s="44">
        <f t="shared" si="1"/>
        <v>0</v>
      </c>
      <c r="G10" s="44">
        <f t="shared" si="2"/>
        <v>0</v>
      </c>
      <c r="H10" s="44">
        <f t="shared" si="3"/>
        <v>0</v>
      </c>
      <c r="I10" s="46">
        <f t="shared" si="4"/>
        <v>0</v>
      </c>
    </row>
    <row r="11" spans="1:10" ht="24" x14ac:dyDescent="0.25">
      <c r="A11" s="45" t="s">
        <v>54</v>
      </c>
      <c r="B11" s="8">
        <v>8</v>
      </c>
      <c r="C11" s="8">
        <v>1</v>
      </c>
      <c r="D11" s="44">
        <f t="shared" si="0"/>
        <v>8</v>
      </c>
      <c r="E11" s="44">
        <v>0</v>
      </c>
      <c r="F11" s="44">
        <f t="shared" si="1"/>
        <v>0</v>
      </c>
      <c r="G11" s="44">
        <f t="shared" si="2"/>
        <v>0</v>
      </c>
      <c r="H11" s="44">
        <f t="shared" si="3"/>
        <v>0</v>
      </c>
      <c r="I11" s="46">
        <f t="shared" si="4"/>
        <v>0</v>
      </c>
    </row>
    <row r="12" spans="1:10" x14ac:dyDescent="0.25">
      <c r="A12" s="42" t="s">
        <v>46</v>
      </c>
      <c r="B12" s="8"/>
      <c r="C12" s="8"/>
      <c r="D12" s="44"/>
      <c r="E12" s="44"/>
      <c r="F12" s="44"/>
      <c r="G12" s="44"/>
      <c r="H12" s="44"/>
      <c r="I12" s="46"/>
    </row>
    <row r="13" spans="1:10" x14ac:dyDescent="0.25">
      <c r="A13" s="45" t="s">
        <v>117</v>
      </c>
      <c r="B13" s="8">
        <v>4</v>
      </c>
      <c r="C13" s="61">
        <f>6.6</f>
        <v>6.6</v>
      </c>
      <c r="D13" s="62">
        <f t="shared" si="0"/>
        <v>26.4</v>
      </c>
      <c r="E13" s="60">
        <v>29</v>
      </c>
      <c r="F13" s="44">
        <f t="shared" si="1"/>
        <v>765.59999999999991</v>
      </c>
      <c r="G13" s="44">
        <f t="shared" si="2"/>
        <v>38.279999999999994</v>
      </c>
      <c r="H13" s="44">
        <f t="shared" si="3"/>
        <v>76.559999999999988</v>
      </c>
      <c r="I13" s="46">
        <f t="shared" si="4"/>
        <v>41858.031599999988</v>
      </c>
      <c r="J13" s="11" t="s">
        <v>97</v>
      </c>
    </row>
    <row r="14" spans="1:10" x14ac:dyDescent="0.25">
      <c r="A14" s="45" t="s">
        <v>120</v>
      </c>
      <c r="B14" s="43">
        <v>4</v>
      </c>
      <c r="C14" s="8">
        <v>2</v>
      </c>
      <c r="D14" s="44">
        <f t="shared" si="0"/>
        <v>8</v>
      </c>
      <c r="E14" s="47">
        <v>757</v>
      </c>
      <c r="F14" s="47">
        <f t="shared" si="1"/>
        <v>6056</v>
      </c>
      <c r="G14" s="44">
        <f t="shared" si="2"/>
        <v>302.8</v>
      </c>
      <c r="H14" s="44">
        <f t="shared" si="3"/>
        <v>605.6</v>
      </c>
      <c r="I14" s="48">
        <f t="shared" si="4"/>
        <v>331102.71600000001</v>
      </c>
      <c r="J14" s="11"/>
    </row>
    <row r="15" spans="1:10" x14ac:dyDescent="0.25">
      <c r="A15" s="42" t="s">
        <v>47</v>
      </c>
      <c r="B15" s="8"/>
      <c r="C15" s="8"/>
      <c r="D15" s="44"/>
      <c r="E15" s="44"/>
      <c r="F15" s="44"/>
      <c r="G15" s="44"/>
      <c r="H15" s="44"/>
      <c r="I15" s="48"/>
    </row>
    <row r="16" spans="1:10" x14ac:dyDescent="0.25">
      <c r="A16" s="45" t="s">
        <v>48</v>
      </c>
      <c r="B16" s="8">
        <v>24</v>
      </c>
      <c r="C16" s="8">
        <v>1</v>
      </c>
      <c r="D16" s="44">
        <f t="shared" si="0"/>
        <v>24</v>
      </c>
      <c r="E16" s="44">
        <v>0</v>
      </c>
      <c r="F16" s="44">
        <f t="shared" si="1"/>
        <v>0</v>
      </c>
      <c r="G16" s="44">
        <f t="shared" si="2"/>
        <v>0</v>
      </c>
      <c r="H16" s="44">
        <f t="shared" si="3"/>
        <v>0</v>
      </c>
      <c r="I16" s="46">
        <f t="shared" si="4"/>
        <v>0</v>
      </c>
      <c r="J16" s="11"/>
    </row>
    <row r="17" spans="1:10" x14ac:dyDescent="0.25">
      <c r="A17" s="45" t="s">
        <v>49</v>
      </c>
      <c r="B17" s="8">
        <v>24</v>
      </c>
      <c r="C17" s="8">
        <v>1</v>
      </c>
      <c r="D17" s="44">
        <f t="shared" si="0"/>
        <v>24</v>
      </c>
      <c r="E17" s="44">
        <v>0</v>
      </c>
      <c r="F17" s="44">
        <f t="shared" si="1"/>
        <v>0</v>
      </c>
      <c r="G17" s="44">
        <f t="shared" si="2"/>
        <v>0</v>
      </c>
      <c r="H17" s="44">
        <f t="shared" si="3"/>
        <v>0</v>
      </c>
      <c r="I17" s="46">
        <f t="shared" si="4"/>
        <v>0</v>
      </c>
    </row>
    <row r="18" spans="1:10" ht="26.25" x14ac:dyDescent="0.25">
      <c r="A18" s="49" t="s">
        <v>121</v>
      </c>
      <c r="B18" s="50"/>
      <c r="C18" s="50"/>
      <c r="D18" s="50"/>
      <c r="E18" s="50"/>
      <c r="F18" s="66">
        <f>ROUND(SUM(F5:H17),-1)</f>
        <v>7840</v>
      </c>
      <c r="G18" s="66"/>
      <c r="H18" s="66"/>
      <c r="I18" s="9">
        <f>ROUND(SUM(I5:I17),-3)</f>
        <v>373000</v>
      </c>
    </row>
    <row r="20" spans="1:10" x14ac:dyDescent="0.25">
      <c r="A20" s="5" t="s">
        <v>56</v>
      </c>
    </row>
    <row r="21" spans="1:10" ht="28.5" customHeight="1" x14ac:dyDescent="0.25">
      <c r="A21" s="64" t="s">
        <v>79</v>
      </c>
      <c r="B21" s="64"/>
      <c r="C21" s="64"/>
      <c r="D21" s="64"/>
      <c r="E21" s="64"/>
      <c r="F21" s="64"/>
      <c r="G21" s="64"/>
      <c r="H21" s="64"/>
      <c r="I21" s="64"/>
      <c r="J21" s="11"/>
    </row>
    <row r="22" spans="1:10" ht="38.25" customHeight="1" x14ac:dyDescent="0.25">
      <c r="A22" s="67" t="s">
        <v>66</v>
      </c>
      <c r="B22" s="67"/>
      <c r="C22" s="67"/>
      <c r="D22" s="67"/>
      <c r="E22" s="67"/>
      <c r="F22" s="67"/>
      <c r="G22" s="67"/>
      <c r="H22" s="67"/>
      <c r="I22" s="67"/>
    </row>
    <row r="23" spans="1:10" ht="18" x14ac:dyDescent="0.25">
      <c r="A23" s="12" t="s">
        <v>115</v>
      </c>
    </row>
    <row r="24" spans="1:10" x14ac:dyDescent="0.25">
      <c r="A24" s="7" t="s">
        <v>118</v>
      </c>
    </row>
    <row r="25" spans="1:10" x14ac:dyDescent="0.25">
      <c r="A25" s="7" t="s">
        <v>119</v>
      </c>
    </row>
    <row r="26" spans="1:10" x14ac:dyDescent="0.25">
      <c r="A26" s="7" t="s">
        <v>122</v>
      </c>
    </row>
  </sheetData>
  <mergeCells count="3">
    <mergeCell ref="F18:H18"/>
    <mergeCell ref="A21:I21"/>
    <mergeCell ref="A22:I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wwrigley</cp:lastModifiedBy>
  <dcterms:created xsi:type="dcterms:W3CDTF">2015-09-29T17:29:06Z</dcterms:created>
  <dcterms:modified xsi:type="dcterms:W3CDTF">2019-04-10T14:53:38Z</dcterms:modified>
</cp:coreProperties>
</file>