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S:\Amanda S\ICR Renewals - 041317\2018 Project Work\2098.08 Primary Magnesium Refining NESHAP\Draft for Review\"/>
    </mc:Choice>
  </mc:AlternateContent>
  <xr:revisionPtr revIDLastSave="0" documentId="13_ncr:1_{DCD53B89-02AE-4F6C-B887-FAFA20183E9C}" xr6:coauthVersionLast="41" xr6:coauthVersionMax="41" xr10:uidLastSave="{00000000-0000-0000-0000-000000000000}"/>
  <bookViews>
    <workbookView xWindow="-110" yWindow="-110" windowWidth="19420" windowHeight="10420" xr2:uid="{00000000-000D-0000-FFFF-FFFF00000000}"/>
  </bookViews>
  <sheets>
    <sheet name="Table 1" sheetId="1" r:id="rId1"/>
    <sheet name="Table 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3" i="2" l="1"/>
  <c r="E13" i="2"/>
  <c r="K28" i="1" l="1"/>
  <c r="I26" i="1"/>
  <c r="F26" i="1"/>
  <c r="I25" i="1"/>
  <c r="F25" i="1"/>
  <c r="I16" i="1"/>
  <c r="F16" i="1"/>
  <c r="I14" i="1" l="1"/>
  <c r="I28" i="1" l="1"/>
  <c r="D18" i="1" l="1"/>
  <c r="F18" i="1" s="1"/>
  <c r="G18" i="1" s="1"/>
  <c r="H18" i="1" l="1"/>
  <c r="I18" i="1"/>
  <c r="F6" i="2"/>
  <c r="G6" i="2" s="1"/>
  <c r="F9" i="2"/>
  <c r="G9" i="2" s="1"/>
  <c r="D5" i="2"/>
  <c r="F5" i="2" s="1"/>
  <c r="G5" i="2" s="1"/>
  <c r="D7" i="2"/>
  <c r="F7" i="2" s="1"/>
  <c r="G7" i="2" s="1"/>
  <c r="D8" i="2"/>
  <c r="F8" i="2" s="1"/>
  <c r="G8" i="2" s="1"/>
  <c r="D9" i="2"/>
  <c r="D10" i="2"/>
  <c r="F10" i="2" s="1"/>
  <c r="G10" i="2" s="1"/>
  <c r="D11" i="2"/>
  <c r="F11" i="2" s="1"/>
  <c r="G11" i="2" s="1"/>
  <c r="D12" i="2"/>
  <c r="F12" i="2" s="1"/>
  <c r="G12" i="2" s="1"/>
  <c r="D13" i="2"/>
  <c r="F13" i="2" s="1"/>
  <c r="D14" i="2"/>
  <c r="F14" i="2" s="1"/>
  <c r="G14" i="2" s="1"/>
  <c r="D4" i="2"/>
  <c r="F4" i="2" s="1"/>
  <c r="F24" i="1"/>
  <c r="H24" i="1" s="1"/>
  <c r="G24" i="1"/>
  <c r="F6" i="1"/>
  <c r="G6" i="1" s="1"/>
  <c r="F10" i="1"/>
  <c r="G10" i="1" s="1"/>
  <c r="H10" i="1"/>
  <c r="F14" i="1"/>
  <c r="G14" i="1" s="1"/>
  <c r="H14" i="1"/>
  <c r="F5" i="1"/>
  <c r="D6" i="1"/>
  <c r="D8" i="1"/>
  <c r="F8" i="1" s="1"/>
  <c r="D9" i="1"/>
  <c r="F9" i="1" s="1"/>
  <c r="D10" i="1"/>
  <c r="D11" i="1"/>
  <c r="F11" i="1" s="1"/>
  <c r="G11" i="1" s="1"/>
  <c r="D12" i="1"/>
  <c r="F12" i="1" s="1"/>
  <c r="D13" i="1"/>
  <c r="F13" i="1" s="1"/>
  <c r="D14" i="1"/>
  <c r="D15" i="1"/>
  <c r="F15" i="1" s="1"/>
  <c r="G15" i="1" s="1"/>
  <c r="D19" i="1"/>
  <c r="F19" i="1" s="1"/>
  <c r="D20" i="1"/>
  <c r="F20" i="1" s="1"/>
  <c r="D21" i="1"/>
  <c r="F21" i="1" s="1"/>
  <c r="D23" i="1"/>
  <c r="F23" i="1" s="1"/>
  <c r="H23" i="1" s="1"/>
  <c r="D24" i="1"/>
  <c r="D5" i="1"/>
  <c r="G13" i="2" l="1"/>
  <c r="G4" i="2"/>
  <c r="H4" i="2"/>
  <c r="I4" i="2" s="1"/>
  <c r="H13" i="1"/>
  <c r="G13" i="1"/>
  <c r="H12" i="1"/>
  <c r="G12" i="1"/>
  <c r="I12" i="1" s="1"/>
  <c r="G21" i="1"/>
  <c r="H21" i="1"/>
  <c r="I21" i="1"/>
  <c r="G20" i="1"/>
  <c r="H20" i="1"/>
  <c r="I20" i="1" s="1"/>
  <c r="G9" i="1"/>
  <c r="H9" i="1"/>
  <c r="G19" i="1"/>
  <c r="I19" i="1" s="1"/>
  <c r="H19" i="1"/>
  <c r="H8" i="1"/>
  <c r="G8" i="1"/>
  <c r="I6" i="1"/>
  <c r="G5" i="1"/>
  <c r="I10" i="1"/>
  <c r="H5" i="1"/>
  <c r="I24" i="1"/>
  <c r="H6" i="1"/>
  <c r="H14" i="2"/>
  <c r="I14" i="2" s="1"/>
  <c r="H13" i="2"/>
  <c r="I13" i="2" s="1"/>
  <c r="I15" i="2" s="1"/>
  <c r="H12" i="2"/>
  <c r="I12" i="2" s="1"/>
  <c r="H11" i="2"/>
  <c r="I11" i="2" s="1"/>
  <c r="H10" i="2"/>
  <c r="I10" i="2" s="1"/>
  <c r="H9" i="2"/>
  <c r="I9" i="2" s="1"/>
  <c r="H8" i="2"/>
  <c r="I8" i="2" s="1"/>
  <c r="H7" i="2"/>
  <c r="I7" i="2" s="1"/>
  <c r="H6" i="2"/>
  <c r="I6" i="2" s="1"/>
  <c r="H5" i="2"/>
  <c r="G23" i="1"/>
  <c r="I23" i="1" s="1"/>
  <c r="H15" i="1"/>
  <c r="I15" i="1" s="1"/>
  <c r="H11" i="1"/>
  <c r="I11" i="1" s="1"/>
  <c r="I8" i="1"/>
  <c r="F15" i="2" l="1"/>
  <c r="I13" i="1"/>
  <c r="I9" i="1"/>
  <c r="I5" i="1"/>
  <c r="I5" i="2"/>
</calcChain>
</file>

<file path=xl/sharedStrings.xml><?xml version="1.0" encoding="utf-8"?>
<sst xmlns="http://schemas.openxmlformats.org/spreadsheetml/2006/main" count="91" uniqueCount="76">
  <si>
    <t>Burden Item</t>
  </si>
  <si>
    <t>b. Process/review information</t>
  </si>
  <si>
    <t>c. Write reports</t>
  </si>
  <si>
    <t xml:space="preserve"> i. Initial notification</t>
  </si>
  <si>
    <r>
      <t xml:space="preserve">        ii. Notification of compliance status  </t>
    </r>
    <r>
      <rPr>
        <vertAlign val="superscript"/>
        <sz val="10"/>
        <color rgb="FF000000"/>
        <rFont val="Times New Roman"/>
        <family val="1"/>
      </rPr>
      <t>c</t>
    </r>
  </si>
  <si>
    <t xml:space="preserve">       iii. Notification of construction/reconstruction</t>
  </si>
  <si>
    <t xml:space="preserve">       iv. Notification of actual startup</t>
  </si>
  <si>
    <r>
      <t xml:space="preserve">       v. Notification of performance test </t>
    </r>
    <r>
      <rPr>
        <vertAlign val="superscript"/>
        <sz val="10"/>
        <color rgb="FF000000"/>
        <rFont val="Times New Roman"/>
        <family val="1"/>
      </rPr>
      <t>c</t>
    </r>
  </si>
  <si>
    <r>
      <t xml:space="preserve">      vi. Report of performance test</t>
    </r>
    <r>
      <rPr>
        <vertAlign val="superscript"/>
        <sz val="10"/>
        <color rgb="FF000000"/>
        <rFont val="Times New Roman"/>
        <family val="1"/>
      </rPr>
      <t xml:space="preserve"> c, d</t>
    </r>
  </si>
  <si>
    <r>
      <t xml:space="preserve">     vii. Semiannual report </t>
    </r>
    <r>
      <rPr>
        <vertAlign val="superscript"/>
        <sz val="10"/>
        <color rgb="FF000000"/>
        <rFont val="Times New Roman"/>
        <family val="1"/>
      </rPr>
      <t>e</t>
    </r>
  </si>
  <si>
    <t xml:space="preserve">    viii. Startup, shutdown, malfunction report</t>
  </si>
  <si>
    <t>Subtotal for Reporting Requirements</t>
  </si>
  <si>
    <t>2. Recordkeeping requirements</t>
  </si>
  <si>
    <t>b. Plan activities</t>
  </si>
  <si>
    <t>c. Implement activities</t>
  </si>
  <si>
    <t>d. Time to train personnel</t>
  </si>
  <si>
    <t>e. Time to enter information</t>
  </si>
  <si>
    <t>-</t>
  </si>
  <si>
    <r>
      <t xml:space="preserve">f.  Store, file, and maintain records </t>
    </r>
    <r>
      <rPr>
        <vertAlign val="superscript"/>
        <sz val="10"/>
        <color rgb="FF000000"/>
        <rFont val="Times New Roman"/>
        <family val="1"/>
      </rPr>
      <t>f</t>
    </r>
  </si>
  <si>
    <r>
      <t xml:space="preserve">g. Retrieve records/reports </t>
    </r>
    <r>
      <rPr>
        <vertAlign val="superscript"/>
        <sz val="10"/>
        <color rgb="FF000000"/>
        <rFont val="Times New Roman"/>
        <family val="1"/>
      </rPr>
      <t>g</t>
    </r>
  </si>
  <si>
    <t>Subtotal for Recordkeeping Requirements</t>
  </si>
  <si>
    <t>Table 1: Annual Respondent Burden and Cost – NESHAP for Primary Magnesium Refining (40 CFR Part 63, Subpart TTTTT) (Renewal)</t>
  </si>
  <si>
    <t>(A)
Person hours per occurrence</t>
  </si>
  <si>
    <t>(C)
Person hours per respondent per year
(C=AxB)</t>
  </si>
  <si>
    <t>(E) 
Technical person hours per year
(E=CxD)</t>
  </si>
  <si>
    <t>(F) 
Management person hours per year 
(F=Ex0.05)</t>
  </si>
  <si>
    <t>(G) 
Clerical person hours per year 
(G=Ex0.1)</t>
  </si>
  <si>
    <r>
      <t xml:space="preserve">(H) 
Annual costs ($) </t>
    </r>
    <r>
      <rPr>
        <vertAlign val="superscript"/>
        <sz val="10"/>
        <color rgb="FF000000"/>
        <rFont val="Times New Roman"/>
        <family val="1"/>
      </rPr>
      <t>b</t>
    </r>
  </si>
  <si>
    <t>(B) 
Number of occurrences per year</t>
  </si>
  <si>
    <r>
      <t xml:space="preserve">(D) 
Respondents per year </t>
    </r>
    <r>
      <rPr>
        <vertAlign val="superscript"/>
        <sz val="10"/>
        <color rgb="FF000000"/>
        <rFont val="Times New Roman"/>
        <family val="1"/>
      </rPr>
      <t>a</t>
    </r>
  </si>
  <si>
    <t>a. Familiarize with regulatory requirements</t>
  </si>
  <si>
    <t>1. Reporting requirements</t>
  </si>
  <si>
    <t>Assumptions:</t>
  </si>
  <si>
    <r>
      <t>a</t>
    </r>
    <r>
      <rPr>
        <sz val="10"/>
        <color rgb="FF000000"/>
        <rFont val="Times New Roman"/>
        <family val="1"/>
      </rPr>
      <t xml:space="preserve">  We have assumed that there are approximately one respondents subject to the rule, with no new sources expected over the next three-years of this ICR.</t>
    </r>
  </si>
  <si>
    <t>Table 2: Average Annual EPA Burden and Cost – NESHAP for Primary Magnesium Refining (40 CFR Part 63, Subpart TTTTT) (Renewal)</t>
  </si>
  <si>
    <t xml:space="preserve">3. Report review </t>
  </si>
  <si>
    <t>(B)
Number of occurrences per year</t>
  </si>
  <si>
    <t>(C)
Person hours per respondent per year 
(C=AxB)</t>
  </si>
  <si>
    <r>
      <t xml:space="preserve">(D)
Respondents per Year </t>
    </r>
    <r>
      <rPr>
        <vertAlign val="superscript"/>
        <sz val="10"/>
        <color rgb="FF000000"/>
        <rFont val="Times New Roman"/>
        <family val="1"/>
      </rPr>
      <t>a</t>
    </r>
  </si>
  <si>
    <t>(F)
Management person hours per year
(F=Ex0.05)</t>
  </si>
  <si>
    <t>(G)
Clerical person hours per year
(G=Ex0.1)</t>
  </si>
  <si>
    <t>(E)
Technical person hours per year
(E=CxD)</t>
  </si>
  <si>
    <r>
      <t xml:space="preserve">(H)
Annual costs ($) </t>
    </r>
    <r>
      <rPr>
        <vertAlign val="superscript"/>
        <sz val="10"/>
        <color rgb="FF000000"/>
        <rFont val="Times New Roman"/>
        <family val="1"/>
      </rPr>
      <t>b</t>
    </r>
  </si>
  <si>
    <t>Assumption:</t>
  </si>
  <si>
    <r>
      <t xml:space="preserve">1. Initial performance test </t>
    </r>
    <r>
      <rPr>
        <vertAlign val="superscript"/>
        <sz val="10"/>
        <color rgb="FF000000"/>
        <rFont val="Times New Roman"/>
        <family val="1"/>
      </rPr>
      <t>c</t>
    </r>
  </si>
  <si>
    <r>
      <t xml:space="preserve">2. Repeat performance test </t>
    </r>
    <r>
      <rPr>
        <vertAlign val="superscript"/>
        <sz val="10"/>
        <color rgb="FF000000"/>
        <rFont val="Times New Roman"/>
        <family val="1"/>
      </rPr>
      <t>c</t>
    </r>
  </si>
  <si>
    <r>
      <t xml:space="preserve">Total Labor Burden and Costs (rounded) </t>
    </r>
    <r>
      <rPr>
        <b/>
        <vertAlign val="superscript"/>
        <sz val="10"/>
        <color rgb="FF000000"/>
        <rFont val="Times New Roman"/>
        <family val="1"/>
      </rPr>
      <t>h</t>
    </r>
  </si>
  <si>
    <r>
      <t xml:space="preserve">Total Capital and O&amp;M Costs (rounded) </t>
    </r>
    <r>
      <rPr>
        <b/>
        <vertAlign val="superscript"/>
        <sz val="10"/>
        <color rgb="FF000000"/>
        <rFont val="Times New Roman"/>
        <family val="1"/>
      </rPr>
      <t>h</t>
    </r>
  </si>
  <si>
    <r>
      <t xml:space="preserve">Grand Total (rounded) </t>
    </r>
    <r>
      <rPr>
        <b/>
        <vertAlign val="superscript"/>
        <sz val="10"/>
        <color rgb="FF000000"/>
        <rFont val="Times New Roman"/>
        <family val="1"/>
      </rPr>
      <t>h</t>
    </r>
  </si>
  <si>
    <t>hr/response</t>
  </si>
  <si>
    <t>Labor Rates:</t>
  </si>
  <si>
    <t>Management</t>
  </si>
  <si>
    <t>Technical</t>
  </si>
  <si>
    <t>Clerical</t>
  </si>
  <si>
    <r>
      <t xml:space="preserve">b </t>
    </r>
    <r>
      <rPr>
        <sz val="10"/>
        <color theme="1"/>
        <rFont val="Times New Roman"/>
        <family val="1"/>
      </rPr>
      <t xml:space="preserve"> This ICR uses the following labor rates: $147.40 per hour for Executive, Administrative, and Managerial labor; $117.92 per hour for Technical labor, and $57.02 per hour for Clerical labor.  These rates are from the United States Department of Labor, Bureau of Labor Statistics, June 2018, “Table 2. Civilian Workers, by Occupational and Industry group.”  The rates are from column 1, “Total Compensation.”  The rates have been increased by 110% to account for the benefit packages available to those employed by private industry.</t>
    </r>
  </si>
  <si>
    <r>
      <t xml:space="preserve">Total (rounded) </t>
    </r>
    <r>
      <rPr>
        <b/>
        <vertAlign val="superscript"/>
        <sz val="10"/>
        <color rgb="FF000000"/>
        <rFont val="Times New Roman"/>
        <family val="1"/>
      </rPr>
      <t>f</t>
    </r>
  </si>
  <si>
    <t>responses</t>
  </si>
  <si>
    <r>
      <t>a</t>
    </r>
    <r>
      <rPr>
        <sz val="10"/>
        <rFont val="Times New Roman"/>
        <family val="1"/>
      </rPr>
      <t xml:space="preserve">  We have assumed that there are approximately one respondent subject to the rule, with no new sources expected over the next three-years of this ICR.  </t>
    </r>
  </si>
  <si>
    <r>
      <t>b</t>
    </r>
    <r>
      <rPr>
        <sz val="10"/>
        <rFont val="Times New Roman"/>
        <family val="1"/>
      </rPr>
      <t xml:space="preserve">  This cost is based on the following labor rates which incorporates a 1.6 benefits multiplication factor to account for government overhead expenses:  Managerial rate of $65.71 (GS-13, Step 5, $41.07 + 60%), Technical rate of $48.75 (GS-12, Step 1, $30.47 + 60%), and Clerical rate of $26.38 (GS-6, Step 3, $16.49 + 60%).  These rates are from the Office of Personnel Management (OPM) “2018 General Schedule” which excludes locality rates of pay. </t>
    </r>
  </si>
  <si>
    <r>
      <t>d</t>
    </r>
    <r>
      <rPr>
        <sz val="10"/>
        <rFont val="Times New Roman"/>
        <family val="1"/>
      </rPr>
      <t xml:space="preserve"> We have assumed that it would take 16 hours two times per year to review semiannual reports.</t>
    </r>
  </si>
  <si>
    <r>
      <t>e</t>
    </r>
    <r>
      <rPr>
        <sz val="10"/>
        <rFont val="Times New Roman"/>
        <family val="1"/>
      </rPr>
      <t xml:space="preserve"> We have assumed that it will take eight hours once per year to review the startup, shutdown, malfunction report.</t>
    </r>
  </si>
  <si>
    <r>
      <rPr>
        <vertAlign val="superscript"/>
        <sz val="10"/>
        <rFont val="Times New Roman"/>
        <family val="1"/>
      </rPr>
      <t>f</t>
    </r>
    <r>
      <rPr>
        <sz val="10"/>
        <rFont val="Times New Roman"/>
        <family val="1"/>
      </rPr>
      <t xml:space="preserve">  Totals have been rounded to 3 significant figures. Figures may not add exactly due to rounding.</t>
    </r>
  </si>
  <si>
    <r>
      <t>d</t>
    </r>
    <r>
      <rPr>
        <sz val="10"/>
        <rFont val="Times New Roman"/>
        <family val="1"/>
      </rPr>
      <t xml:space="preserve">  We assume that this includes Method 23 test.</t>
    </r>
  </si>
  <si>
    <r>
      <rPr>
        <vertAlign val="superscript"/>
        <sz val="10"/>
        <rFont val="Times New Roman"/>
        <family val="1"/>
      </rPr>
      <t>f</t>
    </r>
    <r>
      <rPr>
        <sz val="10"/>
        <rFont val="Times New Roman"/>
        <family val="1"/>
      </rPr>
      <t xml:space="preserve">  This includes inspection of unpaved areas.</t>
    </r>
  </si>
  <si>
    <r>
      <rPr>
        <vertAlign val="superscript"/>
        <sz val="10"/>
        <rFont val="Times New Roman"/>
        <family val="1"/>
      </rPr>
      <t>g</t>
    </r>
    <r>
      <rPr>
        <sz val="10"/>
        <rFont val="Times New Roman"/>
        <family val="1"/>
      </rPr>
      <t xml:space="preserve">  We assume that it will take 1 hour once per month to retrieve records/reports.</t>
    </r>
  </si>
  <si>
    <r>
      <rPr>
        <vertAlign val="superscript"/>
        <sz val="10"/>
        <rFont val="Times New Roman"/>
        <family val="1"/>
      </rPr>
      <t xml:space="preserve">h </t>
    </r>
    <r>
      <rPr>
        <sz val="10"/>
        <rFont val="Times New Roman"/>
        <family val="1"/>
      </rPr>
      <t xml:space="preserve"> Totals have been rounded to 3 significant figures. Figures may not add exactly due to rounding.</t>
    </r>
  </si>
  <si>
    <t xml:space="preserve">  a. Initial notification</t>
  </si>
  <si>
    <r>
      <t xml:space="preserve">  b. Notification of performance test </t>
    </r>
    <r>
      <rPr>
        <vertAlign val="superscript"/>
        <sz val="10"/>
        <color rgb="FF000000"/>
        <rFont val="Times New Roman"/>
        <family val="1"/>
      </rPr>
      <t>c</t>
    </r>
  </si>
  <si>
    <r>
      <t xml:space="preserve">  c. Notification of compliance status </t>
    </r>
    <r>
      <rPr>
        <vertAlign val="superscript"/>
        <sz val="10"/>
        <color rgb="FF000000"/>
        <rFont val="Times New Roman"/>
        <family val="1"/>
      </rPr>
      <t>c</t>
    </r>
  </si>
  <si>
    <t xml:space="preserve">  d. Notification of construction/reconstruction</t>
  </si>
  <si>
    <t xml:space="preserve">  e. Notification of actual startup</t>
  </si>
  <si>
    <r>
      <t xml:space="preserve">  f. Report of performance test </t>
    </r>
    <r>
      <rPr>
        <vertAlign val="superscript"/>
        <sz val="10"/>
        <color rgb="FF000000"/>
        <rFont val="Times New Roman"/>
        <family val="1"/>
      </rPr>
      <t>c</t>
    </r>
  </si>
  <si>
    <r>
      <t xml:space="preserve">  g. Semiannual report</t>
    </r>
    <r>
      <rPr>
        <vertAlign val="superscript"/>
        <sz val="10"/>
        <color rgb="FF000000"/>
        <rFont val="Times New Roman"/>
        <family val="1"/>
      </rPr>
      <t xml:space="preserve"> d</t>
    </r>
  </si>
  <si>
    <r>
      <t xml:space="preserve">  h. Startup, shutdown, malfunction report </t>
    </r>
    <r>
      <rPr>
        <vertAlign val="superscript"/>
        <sz val="10"/>
        <color rgb="FF000000"/>
        <rFont val="Times New Roman"/>
        <family val="1"/>
      </rPr>
      <t>e</t>
    </r>
  </si>
  <si>
    <r>
      <rPr>
        <vertAlign val="superscript"/>
        <sz val="10"/>
        <rFont val="Times New Roman"/>
        <family val="1"/>
      </rPr>
      <t>c</t>
    </r>
    <r>
      <rPr>
        <sz val="10"/>
        <rFont val="Times New Roman"/>
        <family val="1"/>
      </rPr>
      <t xml:space="preserve">  We have assumed that performance tests will be repeated once in three years. We assume that 20% of tests will need to be repeated.</t>
    </r>
  </si>
  <si>
    <r>
      <rPr>
        <vertAlign val="superscript"/>
        <sz val="10"/>
        <rFont val="Times New Roman"/>
        <family val="1"/>
      </rPr>
      <t>e</t>
    </r>
    <r>
      <rPr>
        <sz val="10"/>
        <rFont val="Times New Roman"/>
        <family val="1"/>
      </rPr>
      <t xml:space="preserve">  We assumed that it will take each respondent ten hours two times per year to complete semiannual reports.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</si>
</sst>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164" formatCode="&quot;$&quot;#,##0.00"/>
  </numFmts>
  <fonts count="12" x14ac:knownFonts="1">
    <font>
      <sz val="11"/>
      <color theme="1"/>
      <name val="Calibri"/>
      <family val="2"/>
      <scheme val="minor"/>
    </font>
    <font>
      <sz val="10"/>
      <color theme="1"/>
      <name val="Times New Roman"/>
      <family val="1"/>
    </font>
    <font>
      <sz val="10"/>
      <color rgb="FF000000"/>
      <name val="Times New Roman"/>
      <family val="1"/>
    </font>
    <font>
      <vertAlign val="superscript"/>
      <sz val="10"/>
      <color rgb="FF000000"/>
      <name val="Times New Roman"/>
      <family val="1"/>
    </font>
    <font>
      <b/>
      <sz val="10"/>
      <color rgb="FF000000"/>
      <name val="Times New Roman"/>
      <family val="1"/>
    </font>
    <font>
      <b/>
      <vertAlign val="superscript"/>
      <sz val="10"/>
      <color rgb="FF000000"/>
      <name val="Times New Roman"/>
      <family val="1"/>
    </font>
    <font>
      <sz val="11"/>
      <color theme="1"/>
      <name val="Times New Roman"/>
      <family val="1"/>
    </font>
    <font>
      <b/>
      <sz val="12"/>
      <color theme="1"/>
      <name val="Times New Roman"/>
      <family val="1"/>
    </font>
    <font>
      <sz val="10"/>
      <name val="Times New Roman"/>
      <family val="1"/>
    </font>
    <font>
      <b/>
      <i/>
      <sz val="10"/>
      <color rgb="FF000000"/>
      <name val="Times New Roman"/>
      <family val="1"/>
    </font>
    <font>
      <i/>
      <sz val="10"/>
      <color rgb="FF000000"/>
      <name val="Times New Roman"/>
      <family val="1"/>
    </font>
    <font>
      <vertAlign val="superscript"/>
      <sz val="10"/>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3">
    <xf numFmtId="0" fontId="0" fillId="0" borderId="0" xfId="0"/>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indent="1"/>
    </xf>
    <xf numFmtId="8" fontId="2" fillId="0" borderId="1" xfId="0" applyNumberFormat="1" applyFont="1" applyBorder="1" applyAlignment="1">
      <alignment horizontal="right" vertical="center" wrapText="1"/>
    </xf>
    <xf numFmtId="0" fontId="2" fillId="0" borderId="1" xfId="0" applyFont="1" applyBorder="1" applyAlignment="1">
      <alignment horizontal="left" vertical="center" wrapText="1" indent="2"/>
    </xf>
    <xf numFmtId="6" fontId="2" fillId="0" borderId="1" xfId="0" applyNumberFormat="1" applyFont="1" applyBorder="1" applyAlignment="1">
      <alignment horizontal="right" vertical="center" wrapText="1"/>
    </xf>
    <xf numFmtId="0" fontId="2" fillId="0" borderId="1" xfId="0" applyFont="1" applyBorder="1" applyAlignment="1">
      <alignment horizontal="center" vertical="center"/>
    </xf>
    <xf numFmtId="0" fontId="2" fillId="0" borderId="1" xfId="0" applyFont="1" applyBorder="1" applyAlignment="1">
      <alignment horizontal="right" vertical="center" wrapText="1"/>
    </xf>
    <xf numFmtId="0" fontId="4" fillId="0" borderId="1" xfId="0" applyFont="1" applyBorder="1" applyAlignment="1">
      <alignment vertical="center" wrapText="1"/>
    </xf>
    <xf numFmtId="0" fontId="2" fillId="0" borderId="1" xfId="0" applyFont="1" applyBorder="1" applyAlignment="1">
      <alignment horizontal="left" vertical="center" indent="1"/>
    </xf>
    <xf numFmtId="6" fontId="4" fillId="0" borderId="1" xfId="0" applyNumberFormat="1" applyFont="1" applyBorder="1" applyAlignment="1">
      <alignment horizontal="right" vertical="center" wrapText="1"/>
    </xf>
    <xf numFmtId="2" fontId="2"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1" fillId="0" borderId="1" xfId="0" applyFont="1" applyBorder="1" applyAlignment="1">
      <alignment horizontal="center" vertical="center" wrapText="1"/>
    </xf>
    <xf numFmtId="0" fontId="4" fillId="0" borderId="0" xfId="0" applyFont="1" applyAlignment="1">
      <alignment vertical="center"/>
    </xf>
    <xf numFmtId="1" fontId="4" fillId="0" borderId="1" xfId="0" applyNumberFormat="1" applyFont="1" applyBorder="1" applyAlignment="1">
      <alignment horizontal="center" vertical="center" wrapText="1"/>
    </xf>
    <xf numFmtId="0" fontId="6" fillId="0" borderId="0" xfId="0" applyFont="1"/>
    <xf numFmtId="1" fontId="6" fillId="0" borderId="0" xfId="0" applyNumberFormat="1" applyFont="1"/>
    <xf numFmtId="0" fontId="7" fillId="0" borderId="0" xfId="0" applyFont="1"/>
    <xf numFmtId="0" fontId="8" fillId="0" borderId="1" xfId="0" applyFont="1" applyBorder="1"/>
    <xf numFmtId="164" fontId="1" fillId="0" borderId="1" xfId="0" applyNumberFormat="1" applyFont="1" applyBorder="1"/>
    <xf numFmtId="0" fontId="9" fillId="0" borderId="1" xfId="0" applyFont="1" applyBorder="1" applyAlignment="1">
      <alignment vertical="center" wrapText="1"/>
    </xf>
    <xf numFmtId="0" fontId="10" fillId="0" borderId="1" xfId="0" applyFont="1" applyBorder="1" applyAlignment="1">
      <alignment vertical="center" wrapText="1"/>
    </xf>
    <xf numFmtId="0" fontId="10" fillId="0" borderId="1" xfId="0" applyFont="1" applyBorder="1" applyAlignment="1">
      <alignment horizontal="center" vertical="center" wrapText="1"/>
    </xf>
    <xf numFmtId="6" fontId="9" fillId="0" borderId="1" xfId="0" applyNumberFormat="1" applyFont="1" applyBorder="1" applyAlignment="1">
      <alignment horizontal="right" vertical="center" wrapText="1"/>
    </xf>
    <xf numFmtId="0" fontId="8" fillId="0" borderId="0" xfId="0" applyFont="1" applyAlignment="1">
      <alignment horizontal="left" vertical="top" wrapText="1"/>
    </xf>
    <xf numFmtId="0" fontId="3" fillId="0" borderId="0" xfId="0" applyFont="1" applyAlignment="1">
      <alignment horizontal="left" vertical="top" wrapText="1"/>
    </xf>
    <xf numFmtId="0" fontId="11" fillId="0" borderId="0" xfId="0" applyFont="1" applyAlignment="1">
      <alignment horizontal="left" vertical="top" wrapText="1"/>
    </xf>
    <xf numFmtId="1" fontId="9" fillId="0" borderId="1" xfId="0" applyNumberFormat="1" applyFont="1" applyBorder="1" applyAlignment="1">
      <alignment horizontal="center" vertical="center" wrapText="1"/>
    </xf>
    <xf numFmtId="1"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8" fillId="0" borderId="1" xfId="0" applyFont="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Tracy Curtis" id="{D386F22D-737D-46BE-8507-5DD93C2E565B}" userId="b17ba48e92a2a2f1"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8"/>
  <sheetViews>
    <sheetView tabSelected="1" topLeftCell="A21" workbookViewId="0">
      <selection activeCell="K28" sqref="K28"/>
    </sheetView>
  </sheetViews>
  <sheetFormatPr defaultColWidth="9.1796875" defaultRowHeight="14" x14ac:dyDescent="0.3"/>
  <cols>
    <col min="1" max="1" width="39.1796875" style="17" customWidth="1"/>
    <col min="2" max="2" width="9.1796875" style="17"/>
    <col min="3" max="3" width="10.7265625" style="17" customWidth="1"/>
    <col min="4" max="4" width="10.1796875" style="17" customWidth="1"/>
    <col min="5" max="5" width="11" style="17" customWidth="1"/>
    <col min="6" max="6" width="9.1796875" style="17"/>
    <col min="7" max="7" width="10.81640625" style="17" customWidth="1"/>
    <col min="8" max="8" width="9.1796875" style="17"/>
    <col min="9" max="9" width="10.1796875" style="17" customWidth="1"/>
    <col min="10" max="10" width="9.1796875" style="17"/>
    <col min="11" max="11" width="11" style="17" bestFit="1" customWidth="1"/>
    <col min="12" max="16384" width="9.1796875" style="17"/>
  </cols>
  <sheetData>
    <row r="1" spans="1:12" ht="15" x14ac:dyDescent="0.3">
      <c r="A1" s="19" t="s">
        <v>21</v>
      </c>
    </row>
    <row r="3" spans="1:12" ht="77.25" customHeight="1" x14ac:dyDescent="0.3">
      <c r="A3" s="2" t="s">
        <v>0</v>
      </c>
      <c r="B3" s="2" t="s">
        <v>22</v>
      </c>
      <c r="C3" s="2" t="s">
        <v>28</v>
      </c>
      <c r="D3" s="2" t="s">
        <v>23</v>
      </c>
      <c r="E3" s="2" t="s">
        <v>29</v>
      </c>
      <c r="F3" s="2" t="s">
        <v>24</v>
      </c>
      <c r="G3" s="2" t="s">
        <v>25</v>
      </c>
      <c r="H3" s="2" t="s">
        <v>26</v>
      </c>
      <c r="I3" s="2" t="s">
        <v>27</v>
      </c>
    </row>
    <row r="4" spans="1:12" x14ac:dyDescent="0.3">
      <c r="A4" s="1" t="s">
        <v>31</v>
      </c>
      <c r="B4" s="1"/>
      <c r="C4" s="1"/>
      <c r="D4" s="1"/>
      <c r="E4" s="1"/>
      <c r="F4" s="1"/>
      <c r="G4" s="1"/>
      <c r="H4" s="1"/>
      <c r="I4" s="1"/>
      <c r="K4" s="32" t="s">
        <v>50</v>
      </c>
      <c r="L4" s="32"/>
    </row>
    <row r="5" spans="1:12" x14ac:dyDescent="0.3">
      <c r="A5" s="3" t="s">
        <v>30</v>
      </c>
      <c r="B5" s="2">
        <v>4</v>
      </c>
      <c r="C5" s="2">
        <v>1</v>
      </c>
      <c r="D5" s="2">
        <f>B5*C5</f>
        <v>4</v>
      </c>
      <c r="E5" s="2">
        <v>1</v>
      </c>
      <c r="F5" s="2">
        <f>D5*E5</f>
        <v>4</v>
      </c>
      <c r="G5" s="2">
        <f>F5*0.05</f>
        <v>0.2</v>
      </c>
      <c r="H5" s="2">
        <f>F5*0.1</f>
        <v>0.4</v>
      </c>
      <c r="I5" s="4">
        <f>$L$6*F5+$L$5*G5+$L$7*H5</f>
        <v>523.96800000000007</v>
      </c>
      <c r="K5" s="20" t="s">
        <v>51</v>
      </c>
      <c r="L5" s="21">
        <v>147.4</v>
      </c>
    </row>
    <row r="6" spans="1:12" x14ac:dyDescent="0.3">
      <c r="A6" s="3" t="s">
        <v>1</v>
      </c>
      <c r="B6" s="2">
        <v>4</v>
      </c>
      <c r="C6" s="2">
        <v>4</v>
      </c>
      <c r="D6" s="2">
        <f t="shared" ref="D6:D24" si="0">B6*C6</f>
        <v>16</v>
      </c>
      <c r="E6" s="2">
        <v>1</v>
      </c>
      <c r="F6" s="2">
        <f t="shared" ref="F6:F15" si="1">D6*E6</f>
        <v>16</v>
      </c>
      <c r="G6" s="2">
        <f t="shared" ref="G6:G15" si="2">F6*0.05</f>
        <v>0.8</v>
      </c>
      <c r="H6" s="2">
        <f t="shared" ref="H6:H15" si="3">F6*0.1</f>
        <v>1.6</v>
      </c>
      <c r="I6" s="4">
        <f>$L$6*F6+$L$5*G6+$L$7*H6</f>
        <v>2095.8720000000003</v>
      </c>
      <c r="K6" s="20" t="s">
        <v>52</v>
      </c>
      <c r="L6" s="21">
        <v>117.92</v>
      </c>
    </row>
    <row r="7" spans="1:12" x14ac:dyDescent="0.3">
      <c r="A7" s="3" t="s">
        <v>2</v>
      </c>
      <c r="B7" s="1"/>
      <c r="C7" s="1"/>
      <c r="D7" s="2"/>
      <c r="E7" s="1"/>
      <c r="F7" s="2"/>
      <c r="G7" s="2"/>
      <c r="H7" s="2"/>
      <c r="I7" s="4"/>
      <c r="K7" s="20" t="s">
        <v>53</v>
      </c>
      <c r="L7" s="21">
        <v>57.02</v>
      </c>
    </row>
    <row r="8" spans="1:12" x14ac:dyDescent="0.3">
      <c r="A8" s="5" t="s">
        <v>3</v>
      </c>
      <c r="B8" s="2">
        <v>2</v>
      </c>
      <c r="C8" s="2">
        <v>1</v>
      </c>
      <c r="D8" s="2">
        <f t="shared" si="0"/>
        <v>2</v>
      </c>
      <c r="E8" s="2">
        <v>0</v>
      </c>
      <c r="F8" s="2">
        <f t="shared" si="1"/>
        <v>0</v>
      </c>
      <c r="G8" s="2">
        <f t="shared" si="2"/>
        <v>0</v>
      </c>
      <c r="H8" s="2">
        <f t="shared" si="3"/>
        <v>0</v>
      </c>
      <c r="I8" s="6">
        <f t="shared" ref="I8:I15" si="4">$L$6*F8+$L$5*G8+$L$7*H8</f>
        <v>0</v>
      </c>
    </row>
    <row r="9" spans="1:12" ht="15.5" x14ac:dyDescent="0.3">
      <c r="A9" s="1" t="s">
        <v>4</v>
      </c>
      <c r="B9" s="2">
        <v>2</v>
      </c>
      <c r="C9" s="2">
        <v>1</v>
      </c>
      <c r="D9" s="2">
        <f t="shared" si="0"/>
        <v>2</v>
      </c>
      <c r="E9" s="7">
        <v>0.33</v>
      </c>
      <c r="F9" s="2">
        <f t="shared" si="1"/>
        <v>0.66</v>
      </c>
      <c r="G9" s="12">
        <f t="shared" si="2"/>
        <v>3.3000000000000002E-2</v>
      </c>
      <c r="H9" s="12">
        <f t="shared" si="3"/>
        <v>6.6000000000000003E-2</v>
      </c>
      <c r="I9" s="4">
        <f t="shared" si="4"/>
        <v>86.454720000000009</v>
      </c>
    </row>
    <row r="10" spans="1:12" x14ac:dyDescent="0.3">
      <c r="A10" s="1" t="s">
        <v>5</v>
      </c>
      <c r="B10" s="2">
        <v>2</v>
      </c>
      <c r="C10" s="2">
        <v>1</v>
      </c>
      <c r="D10" s="2">
        <f t="shared" si="0"/>
        <v>2</v>
      </c>
      <c r="E10" s="7">
        <v>0</v>
      </c>
      <c r="F10" s="2">
        <f t="shared" si="1"/>
        <v>0</v>
      </c>
      <c r="G10" s="2">
        <f t="shared" si="2"/>
        <v>0</v>
      </c>
      <c r="H10" s="2">
        <f t="shared" si="3"/>
        <v>0</v>
      </c>
      <c r="I10" s="6">
        <f t="shared" si="4"/>
        <v>0</v>
      </c>
    </row>
    <row r="11" spans="1:12" x14ac:dyDescent="0.3">
      <c r="A11" s="1" t="s">
        <v>6</v>
      </c>
      <c r="B11" s="2">
        <v>2</v>
      </c>
      <c r="C11" s="2">
        <v>1</v>
      </c>
      <c r="D11" s="2">
        <f t="shared" si="0"/>
        <v>2</v>
      </c>
      <c r="E11" s="2">
        <v>0</v>
      </c>
      <c r="F11" s="2">
        <f t="shared" si="1"/>
        <v>0</v>
      </c>
      <c r="G11" s="2">
        <f t="shared" si="2"/>
        <v>0</v>
      </c>
      <c r="H11" s="2">
        <f t="shared" si="3"/>
        <v>0</v>
      </c>
      <c r="I11" s="6">
        <f t="shared" si="4"/>
        <v>0</v>
      </c>
    </row>
    <row r="12" spans="1:12" ht="15.5" x14ac:dyDescent="0.3">
      <c r="A12" s="1" t="s">
        <v>7</v>
      </c>
      <c r="B12" s="2">
        <v>2</v>
      </c>
      <c r="C12" s="2">
        <v>1.2</v>
      </c>
      <c r="D12" s="2">
        <f t="shared" si="0"/>
        <v>2.4</v>
      </c>
      <c r="E12" s="2">
        <v>0.33</v>
      </c>
      <c r="F12" s="12">
        <f t="shared" si="1"/>
        <v>0.79200000000000004</v>
      </c>
      <c r="G12" s="12">
        <f t="shared" si="2"/>
        <v>3.9600000000000003E-2</v>
      </c>
      <c r="H12" s="12">
        <f t="shared" si="3"/>
        <v>7.9200000000000007E-2</v>
      </c>
      <c r="I12" s="4">
        <f t="shared" si="4"/>
        <v>103.745664</v>
      </c>
    </row>
    <row r="13" spans="1:12" ht="15.5" x14ac:dyDescent="0.3">
      <c r="A13" s="1" t="s">
        <v>8</v>
      </c>
      <c r="B13" s="7">
        <v>180</v>
      </c>
      <c r="C13" s="2">
        <v>1.2</v>
      </c>
      <c r="D13" s="2">
        <f t="shared" si="0"/>
        <v>216</v>
      </c>
      <c r="E13" s="2">
        <v>0.33</v>
      </c>
      <c r="F13" s="2">
        <f t="shared" si="1"/>
        <v>71.28</v>
      </c>
      <c r="G13" s="12">
        <f t="shared" si="2"/>
        <v>3.5640000000000001</v>
      </c>
      <c r="H13" s="12">
        <f t="shared" si="3"/>
        <v>7.1280000000000001</v>
      </c>
      <c r="I13" s="4">
        <f t="shared" si="4"/>
        <v>9337.1097600000012</v>
      </c>
    </row>
    <row r="14" spans="1:12" ht="15.5" x14ac:dyDescent="0.3">
      <c r="A14" s="1" t="s">
        <v>9</v>
      </c>
      <c r="B14" s="2">
        <v>10</v>
      </c>
      <c r="C14" s="2">
        <v>2</v>
      </c>
      <c r="D14" s="2">
        <f t="shared" si="0"/>
        <v>20</v>
      </c>
      <c r="E14" s="2">
        <v>1</v>
      </c>
      <c r="F14" s="2">
        <f t="shared" si="1"/>
        <v>20</v>
      </c>
      <c r="G14" s="2">
        <f t="shared" si="2"/>
        <v>1</v>
      </c>
      <c r="H14" s="2">
        <f t="shared" si="3"/>
        <v>2</v>
      </c>
      <c r="I14" s="4">
        <f t="shared" si="4"/>
        <v>2619.84</v>
      </c>
    </row>
    <row r="15" spans="1:12" x14ac:dyDescent="0.3">
      <c r="A15" s="1" t="s">
        <v>10</v>
      </c>
      <c r="B15" s="2">
        <v>4</v>
      </c>
      <c r="C15" s="2">
        <v>1</v>
      </c>
      <c r="D15" s="2">
        <f t="shared" si="0"/>
        <v>4</v>
      </c>
      <c r="E15" s="2">
        <v>1</v>
      </c>
      <c r="F15" s="2">
        <f t="shared" si="1"/>
        <v>4</v>
      </c>
      <c r="G15" s="2">
        <f t="shared" si="2"/>
        <v>0.2</v>
      </c>
      <c r="H15" s="2">
        <f t="shared" si="3"/>
        <v>0.4</v>
      </c>
      <c r="I15" s="4">
        <f t="shared" si="4"/>
        <v>523.96800000000007</v>
      </c>
    </row>
    <row r="16" spans="1:12" x14ac:dyDescent="0.3">
      <c r="A16" s="22" t="s">
        <v>11</v>
      </c>
      <c r="B16" s="24"/>
      <c r="C16" s="24"/>
      <c r="D16" s="24"/>
      <c r="E16" s="24"/>
      <c r="F16" s="29">
        <f>+SUM(F5:H15)</f>
        <v>134.24179999999998</v>
      </c>
      <c r="G16" s="29"/>
      <c r="H16" s="29"/>
      <c r="I16" s="25">
        <f>+SUM(I5:I15)</f>
        <v>15290.958144000002</v>
      </c>
    </row>
    <row r="17" spans="1:12" x14ac:dyDescent="0.3">
      <c r="A17" s="1" t="s">
        <v>12</v>
      </c>
      <c r="B17" s="1"/>
      <c r="C17" s="1"/>
      <c r="D17" s="2"/>
      <c r="E17" s="1"/>
      <c r="F17" s="1"/>
      <c r="G17" s="1"/>
      <c r="H17" s="1"/>
      <c r="I17" s="1"/>
    </row>
    <row r="18" spans="1:12" x14ac:dyDescent="0.3">
      <c r="A18" s="3" t="s">
        <v>30</v>
      </c>
      <c r="B18" s="2">
        <v>4</v>
      </c>
      <c r="C18" s="2">
        <v>1</v>
      </c>
      <c r="D18" s="2">
        <f t="shared" si="0"/>
        <v>4</v>
      </c>
      <c r="E18" s="2">
        <v>1</v>
      </c>
      <c r="F18" s="2">
        <f t="shared" ref="F18" si="5">D18*E18</f>
        <v>4</v>
      </c>
      <c r="G18" s="2">
        <f t="shared" ref="G18:G24" si="6">F18*0.05</f>
        <v>0.2</v>
      </c>
      <c r="H18" s="2">
        <f t="shared" ref="H18" si="7">F18*0.1</f>
        <v>0.4</v>
      </c>
      <c r="I18" s="4">
        <f>$L$6*F18+$L$5*G18+$L$7*H18</f>
        <v>523.96800000000007</v>
      </c>
    </row>
    <row r="19" spans="1:12" x14ac:dyDescent="0.3">
      <c r="A19" s="3" t="s">
        <v>13</v>
      </c>
      <c r="B19" s="2">
        <v>12</v>
      </c>
      <c r="C19" s="2">
        <v>1</v>
      </c>
      <c r="D19" s="2">
        <f t="shared" si="0"/>
        <v>12</v>
      </c>
      <c r="E19" s="2">
        <v>1</v>
      </c>
      <c r="F19" s="2">
        <f t="shared" ref="F19:F21" si="8">D19*E19</f>
        <v>12</v>
      </c>
      <c r="G19" s="2">
        <f t="shared" si="6"/>
        <v>0.60000000000000009</v>
      </c>
      <c r="H19" s="2">
        <f t="shared" ref="H19:H21" si="9">F19*0.1</f>
        <v>1.2000000000000002</v>
      </c>
      <c r="I19" s="4">
        <f>$L$6*F19+$L$5*G19+$L$7*H19</f>
        <v>1571.904</v>
      </c>
    </row>
    <row r="20" spans="1:12" x14ac:dyDescent="0.3">
      <c r="A20" s="3" t="s">
        <v>14</v>
      </c>
      <c r="B20" s="2">
        <v>12</v>
      </c>
      <c r="C20" s="2">
        <v>1</v>
      </c>
      <c r="D20" s="2">
        <f t="shared" si="0"/>
        <v>12</v>
      </c>
      <c r="E20" s="2">
        <v>1</v>
      </c>
      <c r="F20" s="2">
        <f t="shared" si="8"/>
        <v>12</v>
      </c>
      <c r="G20" s="2">
        <f t="shared" si="6"/>
        <v>0.60000000000000009</v>
      </c>
      <c r="H20" s="2">
        <f t="shared" si="9"/>
        <v>1.2000000000000002</v>
      </c>
      <c r="I20" s="4">
        <f>$L$6*F20+$L$5*G20+$L$7*H20</f>
        <v>1571.904</v>
      </c>
    </row>
    <row r="21" spans="1:12" x14ac:dyDescent="0.3">
      <c r="A21" s="3" t="s">
        <v>15</v>
      </c>
      <c r="B21" s="2">
        <v>10</v>
      </c>
      <c r="C21" s="2">
        <v>1</v>
      </c>
      <c r="D21" s="2">
        <f t="shared" si="0"/>
        <v>10</v>
      </c>
      <c r="E21" s="2">
        <v>1</v>
      </c>
      <c r="F21" s="2">
        <f t="shared" si="8"/>
        <v>10</v>
      </c>
      <c r="G21" s="2">
        <f t="shared" si="6"/>
        <v>0.5</v>
      </c>
      <c r="H21" s="2">
        <f t="shared" si="9"/>
        <v>1</v>
      </c>
      <c r="I21" s="4">
        <f>$L$6*F21+$L$5*G21+$L$7*H21</f>
        <v>1309.92</v>
      </c>
    </row>
    <row r="22" spans="1:12" x14ac:dyDescent="0.3">
      <c r="A22" s="3" t="s">
        <v>16</v>
      </c>
      <c r="B22" s="2" t="s">
        <v>17</v>
      </c>
      <c r="C22" s="2" t="s">
        <v>17</v>
      </c>
      <c r="D22" s="2" t="s">
        <v>17</v>
      </c>
      <c r="E22" s="2" t="s">
        <v>17</v>
      </c>
      <c r="F22" s="2" t="s">
        <v>17</v>
      </c>
      <c r="G22" s="2" t="s">
        <v>17</v>
      </c>
      <c r="H22" s="2" t="s">
        <v>17</v>
      </c>
      <c r="I22" s="8" t="s">
        <v>17</v>
      </c>
    </row>
    <row r="23" spans="1:12" ht="15.5" x14ac:dyDescent="0.3">
      <c r="A23" s="10" t="s">
        <v>18</v>
      </c>
      <c r="B23" s="2">
        <v>1</v>
      </c>
      <c r="C23" s="2">
        <v>365</v>
      </c>
      <c r="D23" s="2">
        <f t="shared" si="0"/>
        <v>365</v>
      </c>
      <c r="E23" s="2">
        <v>1</v>
      </c>
      <c r="F23" s="2">
        <f t="shared" ref="F23" si="10">D23*E23</f>
        <v>365</v>
      </c>
      <c r="G23" s="2">
        <f t="shared" si="6"/>
        <v>18.25</v>
      </c>
      <c r="H23" s="2">
        <f t="shared" ref="H23" si="11">F23*0.1</f>
        <v>36.5</v>
      </c>
      <c r="I23" s="4">
        <f>$L$6*F23+$L$5*G23+$L$7*H23</f>
        <v>47812.080000000009</v>
      </c>
    </row>
    <row r="24" spans="1:12" ht="15.5" x14ac:dyDescent="0.3">
      <c r="A24" s="3" t="s">
        <v>19</v>
      </c>
      <c r="B24" s="2">
        <v>1</v>
      </c>
      <c r="C24" s="2">
        <v>12</v>
      </c>
      <c r="D24" s="2">
        <f t="shared" si="0"/>
        <v>12</v>
      </c>
      <c r="E24" s="2">
        <v>1</v>
      </c>
      <c r="F24" s="2">
        <f t="shared" ref="F24" si="12">D24*E24</f>
        <v>12</v>
      </c>
      <c r="G24" s="2">
        <f t="shared" si="6"/>
        <v>0.60000000000000009</v>
      </c>
      <c r="H24" s="2">
        <f t="shared" ref="H24" si="13">F24*0.1</f>
        <v>1.2000000000000002</v>
      </c>
      <c r="I24" s="4">
        <f>$L$6*F24+$L$5*G24+$L$7*H24</f>
        <v>1571.904</v>
      </c>
    </row>
    <row r="25" spans="1:12" x14ac:dyDescent="0.3">
      <c r="A25" s="22" t="s">
        <v>20</v>
      </c>
      <c r="B25" s="23"/>
      <c r="C25" s="23"/>
      <c r="D25" s="24"/>
      <c r="E25" s="23"/>
      <c r="F25" s="29">
        <f>SUM(F18:H24)</f>
        <v>477.25</v>
      </c>
      <c r="G25" s="29"/>
      <c r="H25" s="29"/>
      <c r="I25" s="25">
        <f>SUM(I18:I24)</f>
        <v>54361.680000000015</v>
      </c>
    </row>
    <row r="26" spans="1:12" ht="15" x14ac:dyDescent="0.3">
      <c r="A26" s="9" t="s">
        <v>46</v>
      </c>
      <c r="B26" s="1"/>
      <c r="C26" s="1"/>
      <c r="D26" s="2"/>
      <c r="E26" s="1"/>
      <c r="F26" s="30">
        <f>+F16+F25</f>
        <v>611.49180000000001</v>
      </c>
      <c r="G26" s="31"/>
      <c r="H26" s="31"/>
      <c r="I26" s="11">
        <f>ROUND(+I16+I25,-2)</f>
        <v>69700</v>
      </c>
    </row>
    <row r="27" spans="1:12" ht="15" x14ac:dyDescent="0.3">
      <c r="A27" s="9" t="s">
        <v>47</v>
      </c>
      <c r="B27" s="1"/>
      <c r="C27" s="1"/>
      <c r="D27" s="2"/>
      <c r="E27" s="1"/>
      <c r="F27" s="16"/>
      <c r="G27" s="13"/>
      <c r="H27" s="13"/>
      <c r="I27" s="11">
        <v>1200</v>
      </c>
      <c r="K27" s="17">
        <v>4.13</v>
      </c>
      <c r="L27" s="17" t="s">
        <v>56</v>
      </c>
    </row>
    <row r="28" spans="1:12" ht="15" x14ac:dyDescent="0.3">
      <c r="A28" s="9" t="s">
        <v>48</v>
      </c>
      <c r="B28" s="1"/>
      <c r="C28" s="1"/>
      <c r="D28" s="2"/>
      <c r="E28" s="1"/>
      <c r="F28" s="16"/>
      <c r="G28" s="13"/>
      <c r="H28" s="13"/>
      <c r="I28" s="11">
        <f>+I26+I27</f>
        <v>70900</v>
      </c>
      <c r="K28" s="18">
        <f>F26/4.13</f>
        <v>148.06096852300243</v>
      </c>
      <c r="L28" s="17" t="s">
        <v>49</v>
      </c>
    </row>
    <row r="30" spans="1:12" x14ac:dyDescent="0.3">
      <c r="A30" s="15" t="s">
        <v>32</v>
      </c>
    </row>
    <row r="31" spans="1:12" ht="22.5" customHeight="1" x14ac:dyDescent="0.3">
      <c r="A31" s="27" t="s">
        <v>33</v>
      </c>
      <c r="B31" s="27"/>
      <c r="C31" s="27"/>
      <c r="D31" s="27"/>
      <c r="E31" s="27"/>
      <c r="F31" s="27"/>
      <c r="G31" s="27"/>
      <c r="H31" s="27"/>
      <c r="I31" s="27"/>
    </row>
    <row r="32" spans="1:12" ht="61.5" customHeight="1" x14ac:dyDescent="0.3">
      <c r="A32" s="27" t="s">
        <v>54</v>
      </c>
      <c r="B32" s="27"/>
      <c r="C32" s="27"/>
      <c r="D32" s="27"/>
      <c r="E32" s="27"/>
      <c r="F32" s="27"/>
      <c r="G32" s="27"/>
      <c r="H32" s="27"/>
      <c r="I32" s="27"/>
    </row>
    <row r="33" spans="1:9" x14ac:dyDescent="0.3">
      <c r="A33" s="26" t="s">
        <v>74</v>
      </c>
      <c r="B33" s="26"/>
      <c r="C33" s="26"/>
      <c r="D33" s="26"/>
      <c r="E33" s="26"/>
      <c r="F33" s="26"/>
      <c r="G33" s="26"/>
      <c r="H33" s="26"/>
      <c r="I33" s="26"/>
    </row>
    <row r="34" spans="1:9" ht="15.5" x14ac:dyDescent="0.3">
      <c r="A34" s="28" t="s">
        <v>62</v>
      </c>
      <c r="B34" s="28"/>
      <c r="C34" s="28"/>
      <c r="D34" s="28"/>
      <c r="E34" s="28"/>
      <c r="F34" s="28"/>
      <c r="G34" s="28"/>
      <c r="H34" s="28"/>
      <c r="I34" s="28"/>
    </row>
    <row r="35" spans="1:9" x14ac:dyDescent="0.3">
      <c r="A35" s="26" t="s">
        <v>75</v>
      </c>
      <c r="B35" s="26"/>
      <c r="C35" s="26"/>
      <c r="D35" s="26"/>
      <c r="E35" s="26"/>
      <c r="F35" s="26"/>
      <c r="G35" s="26"/>
      <c r="H35" s="26"/>
      <c r="I35" s="26"/>
    </row>
    <row r="36" spans="1:9" x14ac:dyDescent="0.3">
      <c r="A36" s="26" t="s">
        <v>63</v>
      </c>
      <c r="B36" s="26"/>
      <c r="C36" s="26"/>
      <c r="D36" s="26"/>
      <c r="E36" s="26"/>
      <c r="F36" s="26"/>
      <c r="G36" s="26"/>
      <c r="H36" s="26"/>
      <c r="I36" s="26"/>
    </row>
    <row r="37" spans="1:9" x14ac:dyDescent="0.3">
      <c r="A37" s="26" t="s">
        <v>64</v>
      </c>
      <c r="B37" s="26"/>
      <c r="C37" s="26"/>
      <c r="D37" s="26"/>
      <c r="E37" s="26"/>
      <c r="F37" s="26"/>
      <c r="G37" s="26"/>
      <c r="H37" s="26"/>
      <c r="I37" s="26"/>
    </row>
    <row r="38" spans="1:9" x14ac:dyDescent="0.3">
      <c r="A38" s="26" t="s">
        <v>65</v>
      </c>
      <c r="B38" s="26"/>
      <c r="C38" s="26"/>
      <c r="D38" s="26"/>
      <c r="E38" s="26"/>
      <c r="F38" s="26"/>
      <c r="G38" s="26"/>
      <c r="H38" s="26"/>
      <c r="I38" s="26"/>
    </row>
  </sheetData>
  <mergeCells count="12">
    <mergeCell ref="F16:H16"/>
    <mergeCell ref="F25:H25"/>
    <mergeCell ref="F26:H26"/>
    <mergeCell ref="K4:L4"/>
    <mergeCell ref="A31:I31"/>
    <mergeCell ref="A37:I37"/>
    <mergeCell ref="A38:I38"/>
    <mergeCell ref="A32:I32"/>
    <mergeCell ref="A33:I33"/>
    <mergeCell ref="A34:I34"/>
    <mergeCell ref="A35:I35"/>
    <mergeCell ref="A36:I3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3"/>
  <sheetViews>
    <sheetView workbookViewId="0">
      <selection activeCell="E13" sqref="E13"/>
    </sheetView>
  </sheetViews>
  <sheetFormatPr defaultColWidth="9.1796875" defaultRowHeight="14" x14ac:dyDescent="0.3"/>
  <cols>
    <col min="1" max="1" width="37.7265625" style="17" customWidth="1"/>
    <col min="2" max="2" width="9.1796875" style="17"/>
    <col min="3" max="3" width="10" style="17" customWidth="1"/>
    <col min="4" max="4" width="10.1796875" style="17" customWidth="1"/>
    <col min="5" max="5" width="11.26953125" style="17" customWidth="1"/>
    <col min="6" max="6" width="9.1796875" style="17" customWidth="1"/>
    <col min="7" max="7" width="10.81640625" style="17" customWidth="1"/>
    <col min="8" max="10" width="9.1796875" style="17"/>
    <col min="11" max="11" width="11" style="17" bestFit="1" customWidth="1"/>
    <col min="12" max="16384" width="9.1796875" style="17"/>
  </cols>
  <sheetData>
    <row r="1" spans="1:12" ht="15" x14ac:dyDescent="0.3">
      <c r="A1" s="19" t="s">
        <v>34</v>
      </c>
    </row>
    <row r="3" spans="1:12" ht="77.25" customHeight="1" x14ac:dyDescent="0.3">
      <c r="A3" s="14" t="s">
        <v>0</v>
      </c>
      <c r="B3" s="2" t="s">
        <v>22</v>
      </c>
      <c r="C3" s="2" t="s">
        <v>36</v>
      </c>
      <c r="D3" s="2" t="s">
        <v>37</v>
      </c>
      <c r="E3" s="2" t="s">
        <v>38</v>
      </c>
      <c r="F3" s="2" t="s">
        <v>41</v>
      </c>
      <c r="G3" s="2" t="s">
        <v>39</v>
      </c>
      <c r="H3" s="2" t="s">
        <v>40</v>
      </c>
      <c r="I3" s="2" t="s">
        <v>42</v>
      </c>
    </row>
    <row r="4" spans="1:12" ht="15.5" x14ac:dyDescent="0.3">
      <c r="A4" s="1" t="s">
        <v>44</v>
      </c>
      <c r="B4" s="2">
        <v>24</v>
      </c>
      <c r="C4" s="2">
        <v>1</v>
      </c>
      <c r="D4" s="2">
        <f>B4*C4</f>
        <v>24</v>
      </c>
      <c r="E4" s="2">
        <v>0.33</v>
      </c>
      <c r="F4" s="2">
        <f>D4*E4</f>
        <v>7.92</v>
      </c>
      <c r="G4" s="12">
        <f>F4*0.05</f>
        <v>0.39600000000000002</v>
      </c>
      <c r="H4" s="12">
        <f>F4*0.1</f>
        <v>0.79200000000000004</v>
      </c>
      <c r="I4" s="4">
        <f t="shared" ref="I4:I14" si="0">$L$6*F4+$L$5*G4+$L$7*H4</f>
        <v>433.01412000000005</v>
      </c>
      <c r="K4" s="32" t="s">
        <v>50</v>
      </c>
      <c r="L4" s="32"/>
    </row>
    <row r="5" spans="1:12" ht="15.5" x14ac:dyDescent="0.3">
      <c r="A5" s="1" t="s">
        <v>45</v>
      </c>
      <c r="B5" s="2">
        <v>24</v>
      </c>
      <c r="C5" s="2">
        <v>0.2</v>
      </c>
      <c r="D5" s="2">
        <f t="shared" ref="D5:D14" si="1">B5*C5</f>
        <v>4.8000000000000007</v>
      </c>
      <c r="E5" s="2">
        <v>0.33</v>
      </c>
      <c r="F5" s="12">
        <f t="shared" ref="F5:F14" si="2">D5*E5</f>
        <v>1.5840000000000003</v>
      </c>
      <c r="G5" s="12">
        <f t="shared" ref="G5:G14" si="3">F5*0.05</f>
        <v>7.920000000000002E-2</v>
      </c>
      <c r="H5" s="12">
        <f t="shared" ref="H5:H14" si="4">F5*0.1</f>
        <v>0.15840000000000004</v>
      </c>
      <c r="I5" s="4">
        <f t="shared" si="0"/>
        <v>86.602824000000012</v>
      </c>
      <c r="K5" s="20" t="s">
        <v>51</v>
      </c>
      <c r="L5" s="21">
        <v>65.709999999999994</v>
      </c>
    </row>
    <row r="6" spans="1:12" x14ac:dyDescent="0.3">
      <c r="A6" s="1" t="s">
        <v>35</v>
      </c>
      <c r="B6" s="2"/>
      <c r="C6" s="2"/>
      <c r="D6" s="2"/>
      <c r="E6" s="2"/>
      <c r="F6" s="2">
        <f t="shared" si="2"/>
        <v>0</v>
      </c>
      <c r="G6" s="2">
        <f t="shared" si="3"/>
        <v>0</v>
      </c>
      <c r="H6" s="2">
        <f t="shared" si="4"/>
        <v>0</v>
      </c>
      <c r="I6" s="6">
        <f t="shared" si="0"/>
        <v>0</v>
      </c>
      <c r="K6" s="20" t="s">
        <v>52</v>
      </c>
      <c r="L6" s="21">
        <v>48.75</v>
      </c>
    </row>
    <row r="7" spans="1:12" x14ac:dyDescent="0.3">
      <c r="A7" s="1" t="s">
        <v>66</v>
      </c>
      <c r="B7" s="2">
        <v>8</v>
      </c>
      <c r="C7" s="2">
        <v>1</v>
      </c>
      <c r="D7" s="2">
        <f t="shared" si="1"/>
        <v>8</v>
      </c>
      <c r="E7" s="2">
        <v>0</v>
      </c>
      <c r="F7" s="2">
        <f t="shared" si="2"/>
        <v>0</v>
      </c>
      <c r="G7" s="2">
        <f t="shared" si="3"/>
        <v>0</v>
      </c>
      <c r="H7" s="2">
        <f t="shared" si="4"/>
        <v>0</v>
      </c>
      <c r="I7" s="6">
        <f t="shared" si="0"/>
        <v>0</v>
      </c>
      <c r="K7" s="20" t="s">
        <v>53</v>
      </c>
      <c r="L7" s="21">
        <v>26.38</v>
      </c>
    </row>
    <row r="8" spans="1:12" ht="15.5" x14ac:dyDescent="0.3">
      <c r="A8" s="1" t="s">
        <v>67</v>
      </c>
      <c r="B8" s="2">
        <v>8</v>
      </c>
      <c r="C8" s="2">
        <v>1.2</v>
      </c>
      <c r="D8" s="2">
        <f t="shared" si="1"/>
        <v>9.6</v>
      </c>
      <c r="E8" s="2">
        <v>0.33</v>
      </c>
      <c r="F8" s="12">
        <f t="shared" si="2"/>
        <v>3.1680000000000001</v>
      </c>
      <c r="G8" s="12">
        <f t="shared" si="3"/>
        <v>0.15840000000000001</v>
      </c>
      <c r="H8" s="12">
        <f t="shared" si="4"/>
        <v>0.31680000000000003</v>
      </c>
      <c r="I8" s="4">
        <f t="shared" si="0"/>
        <v>173.205648</v>
      </c>
    </row>
    <row r="9" spans="1:12" ht="15.5" x14ac:dyDescent="0.3">
      <c r="A9" s="1" t="s">
        <v>68</v>
      </c>
      <c r="B9" s="2">
        <v>8</v>
      </c>
      <c r="C9" s="2">
        <v>1</v>
      </c>
      <c r="D9" s="2">
        <f t="shared" si="1"/>
        <v>8</v>
      </c>
      <c r="E9" s="2">
        <v>0.33</v>
      </c>
      <c r="F9" s="2">
        <f t="shared" si="2"/>
        <v>2.64</v>
      </c>
      <c r="G9" s="12">
        <f t="shared" si="3"/>
        <v>0.13200000000000001</v>
      </c>
      <c r="H9" s="12">
        <f t="shared" si="4"/>
        <v>0.26400000000000001</v>
      </c>
      <c r="I9" s="4">
        <f t="shared" si="0"/>
        <v>144.33804000000001</v>
      </c>
    </row>
    <row r="10" spans="1:12" x14ac:dyDescent="0.3">
      <c r="A10" s="1" t="s">
        <v>69</v>
      </c>
      <c r="B10" s="2">
        <v>8</v>
      </c>
      <c r="C10" s="2">
        <v>1</v>
      </c>
      <c r="D10" s="2">
        <f t="shared" si="1"/>
        <v>8</v>
      </c>
      <c r="E10" s="2">
        <v>0</v>
      </c>
      <c r="F10" s="2">
        <f t="shared" si="2"/>
        <v>0</v>
      </c>
      <c r="G10" s="2">
        <f t="shared" si="3"/>
        <v>0</v>
      </c>
      <c r="H10" s="2">
        <f t="shared" si="4"/>
        <v>0</v>
      </c>
      <c r="I10" s="6">
        <f t="shared" si="0"/>
        <v>0</v>
      </c>
    </row>
    <row r="11" spans="1:12" x14ac:dyDescent="0.3">
      <c r="A11" s="1" t="s">
        <v>70</v>
      </c>
      <c r="B11" s="2">
        <v>8</v>
      </c>
      <c r="C11" s="2">
        <v>1</v>
      </c>
      <c r="D11" s="2">
        <f t="shared" si="1"/>
        <v>8</v>
      </c>
      <c r="E11" s="2">
        <v>0</v>
      </c>
      <c r="F11" s="2">
        <f t="shared" si="2"/>
        <v>0</v>
      </c>
      <c r="G11" s="2">
        <f t="shared" si="3"/>
        <v>0</v>
      </c>
      <c r="H11" s="2">
        <f t="shared" si="4"/>
        <v>0</v>
      </c>
      <c r="I11" s="6">
        <f t="shared" si="0"/>
        <v>0</v>
      </c>
    </row>
    <row r="12" spans="1:12" ht="15.5" x14ac:dyDescent="0.3">
      <c r="A12" s="1" t="s">
        <v>71</v>
      </c>
      <c r="B12" s="2">
        <v>8</v>
      </c>
      <c r="C12" s="2">
        <v>1.2</v>
      </c>
      <c r="D12" s="2">
        <f t="shared" si="1"/>
        <v>9.6</v>
      </c>
      <c r="E12" s="2">
        <v>0.33</v>
      </c>
      <c r="F12" s="12">
        <f t="shared" si="2"/>
        <v>3.1680000000000001</v>
      </c>
      <c r="G12" s="12">
        <f t="shared" si="3"/>
        <v>0.15840000000000001</v>
      </c>
      <c r="H12" s="12">
        <f t="shared" si="4"/>
        <v>0.31680000000000003</v>
      </c>
      <c r="I12" s="4">
        <f t="shared" si="0"/>
        <v>173.205648</v>
      </c>
    </row>
    <row r="13" spans="1:12" ht="15.5" x14ac:dyDescent="0.3">
      <c r="A13" s="1" t="s">
        <v>72</v>
      </c>
      <c r="B13" s="2">
        <v>16</v>
      </c>
      <c r="C13" s="2">
        <f>'Table 1'!C14</f>
        <v>2</v>
      </c>
      <c r="D13" s="2">
        <f t="shared" si="1"/>
        <v>32</v>
      </c>
      <c r="E13" s="2">
        <f>'Table 1'!E14</f>
        <v>1</v>
      </c>
      <c r="F13" s="2">
        <f t="shared" si="2"/>
        <v>32</v>
      </c>
      <c r="G13" s="2">
        <f t="shared" si="3"/>
        <v>1.6</v>
      </c>
      <c r="H13" s="2">
        <f t="shared" si="4"/>
        <v>3.2</v>
      </c>
      <c r="I13" s="4">
        <f t="shared" si="0"/>
        <v>1749.5519999999999</v>
      </c>
    </row>
    <row r="14" spans="1:12" ht="15.5" x14ac:dyDescent="0.3">
      <c r="A14" s="1" t="s">
        <v>73</v>
      </c>
      <c r="B14" s="2">
        <v>8</v>
      </c>
      <c r="C14" s="2">
        <v>1</v>
      </c>
      <c r="D14" s="2">
        <f t="shared" si="1"/>
        <v>8</v>
      </c>
      <c r="E14" s="2">
        <v>1</v>
      </c>
      <c r="F14" s="2">
        <f t="shared" si="2"/>
        <v>8</v>
      </c>
      <c r="G14" s="2">
        <f t="shared" si="3"/>
        <v>0.4</v>
      </c>
      <c r="H14" s="2">
        <f t="shared" si="4"/>
        <v>0.8</v>
      </c>
      <c r="I14" s="4">
        <f t="shared" si="0"/>
        <v>437.38799999999998</v>
      </c>
    </row>
    <row r="15" spans="1:12" ht="15" x14ac:dyDescent="0.3">
      <c r="A15" s="9" t="s">
        <v>55</v>
      </c>
      <c r="B15" s="13"/>
      <c r="C15" s="13"/>
      <c r="D15" s="13"/>
      <c r="E15" s="13"/>
      <c r="F15" s="30">
        <f>+SUM(F4:H14)</f>
        <v>67.25200000000001</v>
      </c>
      <c r="G15" s="30"/>
      <c r="H15" s="30"/>
      <c r="I15" s="11">
        <f>ROUND(+SUM(I4:I14),-1)</f>
        <v>3200</v>
      </c>
    </row>
    <row r="17" spans="1:9" x14ac:dyDescent="0.3">
      <c r="A17" s="15" t="s">
        <v>43</v>
      </c>
    </row>
    <row r="18" spans="1:9" ht="17.25" customHeight="1" x14ac:dyDescent="0.3">
      <c r="A18" s="28" t="s">
        <v>57</v>
      </c>
      <c r="B18" s="28"/>
      <c r="C18" s="28"/>
      <c r="D18" s="28"/>
      <c r="E18" s="28"/>
      <c r="F18" s="28"/>
      <c r="G18" s="28"/>
      <c r="H18" s="28"/>
      <c r="I18" s="28"/>
    </row>
    <row r="19" spans="1:9" ht="45.75" customHeight="1" x14ac:dyDescent="0.3">
      <c r="A19" s="28" t="s">
        <v>58</v>
      </c>
      <c r="B19" s="28"/>
      <c r="C19" s="28"/>
      <c r="D19" s="28"/>
      <c r="E19" s="28"/>
      <c r="F19" s="28"/>
      <c r="G19" s="28"/>
      <c r="H19" s="28"/>
      <c r="I19" s="28"/>
    </row>
    <row r="20" spans="1:9" x14ac:dyDescent="0.3">
      <c r="A20" s="26" t="s">
        <v>74</v>
      </c>
      <c r="B20" s="26"/>
      <c r="C20" s="26"/>
      <c r="D20" s="26"/>
      <c r="E20" s="26"/>
      <c r="F20" s="26"/>
      <c r="G20" s="26"/>
      <c r="H20" s="26"/>
      <c r="I20" s="26"/>
    </row>
    <row r="21" spans="1:9" ht="15.5" x14ac:dyDescent="0.3">
      <c r="A21" s="28" t="s">
        <v>59</v>
      </c>
      <c r="B21" s="28"/>
      <c r="C21" s="28"/>
      <c r="D21" s="28"/>
      <c r="E21" s="28"/>
      <c r="F21" s="28"/>
      <c r="G21" s="28"/>
      <c r="H21" s="28"/>
      <c r="I21" s="28"/>
    </row>
    <row r="22" spans="1:9" ht="15.5" x14ac:dyDescent="0.3">
      <c r="A22" s="28" t="s">
        <v>60</v>
      </c>
      <c r="B22" s="28"/>
      <c r="C22" s="28"/>
      <c r="D22" s="28"/>
      <c r="E22" s="28"/>
      <c r="F22" s="28"/>
      <c r="G22" s="28"/>
      <c r="H22" s="28"/>
      <c r="I22" s="28"/>
    </row>
    <row r="23" spans="1:9" x14ac:dyDescent="0.3">
      <c r="A23" s="26" t="s">
        <v>61</v>
      </c>
      <c r="B23" s="26"/>
      <c r="C23" s="26"/>
      <c r="D23" s="26"/>
      <c r="E23" s="26"/>
      <c r="F23" s="26"/>
      <c r="G23" s="26"/>
      <c r="H23" s="26"/>
      <c r="I23" s="26"/>
    </row>
  </sheetData>
  <mergeCells count="8">
    <mergeCell ref="A21:I21"/>
    <mergeCell ref="A22:I22"/>
    <mergeCell ref="A23:I23"/>
    <mergeCell ref="F15:H15"/>
    <mergeCell ref="K4:L4"/>
    <mergeCell ref="A18:I18"/>
    <mergeCell ref="A19:I19"/>
    <mergeCell ref="A20:I2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 1</vt:lpstr>
      <vt:lpstr>Table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Layton</dc:creator>
  <cp:lastModifiedBy>Tracy Curtis</cp:lastModifiedBy>
  <dcterms:created xsi:type="dcterms:W3CDTF">2016-01-05T19:37:24Z</dcterms:created>
  <dcterms:modified xsi:type="dcterms:W3CDTF">2019-03-15T19:12:40Z</dcterms:modified>
</cp:coreProperties>
</file>