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codeName="ThisWorkbook" hidePivotFieldList="1"/>
  <mc:AlternateContent xmlns:mc="http://schemas.openxmlformats.org/markup-compatibility/2006">
    <mc:Choice Requires="x15">
      <x15ac:absPath xmlns:x15ac="http://schemas.microsoft.com/office/spreadsheetml/2010/11/ac" url="I:\RCS-INFO\PRA-ICRS\ICRs Reviewed by RCS\2511.02\B - FRN-2\Revisions sent to OMB\"/>
    </mc:Choice>
  </mc:AlternateContent>
  <xr:revisionPtr revIDLastSave="0" documentId="13_ncr:1_{3320C768-7460-4542-9948-2956F0FBEAA8}" xr6:coauthVersionLast="41" xr6:coauthVersionMax="41" xr10:uidLastSave="{00000000-0000-0000-0000-000000000000}"/>
  <bookViews>
    <workbookView xWindow="255" yWindow="2445" windowWidth="18945" windowHeight="10755" tabRatio="998" firstSheet="3" activeTab="19" xr2:uid="{00000000-000D-0000-FFFF-FFFF00000000}"/>
  </bookViews>
  <sheets>
    <sheet name="Start" sheetId="20" r:id="rId1"/>
    <sheet name="Narrative" sheetId="9" r:id="rId2"/>
    <sheet name="Bdgt" sheetId="67" state="hidden" r:id="rId3"/>
    <sheet name="Budget" sheetId="21" r:id="rId4"/>
    <sheet name="Work Plan" sheetId="58" r:id="rId5"/>
    <sheet name="Outcomes" sheetId="63" r:id="rId6"/>
    <sheet name="5700 Main" sheetId="42" r:id="rId7"/>
    <sheet name="5700 WPS" sheetId="47" r:id="rId8"/>
    <sheet name="5700 CC" sheetId="48" r:id="rId9"/>
    <sheet name="PART" sheetId="68" state="hidden" r:id="rId10"/>
    <sheet name="ES" sheetId="70" r:id="rId11"/>
    <sheet name="Perf Meas" sheetId="71" r:id="rId12"/>
    <sheet name="Status" sheetId="51" r:id="rId13"/>
    <sheet name="Prog Area" sheetId="59" r:id="rId14"/>
    <sheet name="Sig" sheetId="55" r:id="rId15"/>
    <sheet name="Act Type" sheetId="56" r:id="rId16"/>
    <sheet name="Rec" sheetId="61" r:id="rId17"/>
    <sheet name="Enf" sheetId="66" state="hidden" r:id="rId18"/>
    <sheet name="MY1" sheetId="65" r:id="rId19"/>
    <sheet name="ICR Info" sheetId="72" r:id="rId20"/>
    <sheet name="Program Area Count" sheetId="62" state="hidden" r:id="rId21"/>
  </sheets>
  <definedNames>
    <definedName name="GGActivities15">WorkPlan[[#All],[Program Area]:[ ''15 - ''17 Grant Guidance Activity ]]</definedName>
    <definedName name="_xlnm.Print_Area" localSheetId="1">Narrative!$A$1:$N$36</definedName>
    <definedName name="_xlnm.Print_Titles" localSheetId="12">Status!$B:$F,Status!$5:$7</definedName>
    <definedName name="_xlnm.Print_Titles" localSheetId="4">'Work Plan'!$1:$1</definedName>
    <definedName name="Start" localSheetId="0">Start!$Q$1:$AO$40</definedName>
    <definedName name="Start">Start!$R$1:$AP$40</definedName>
    <definedName name="tblMeasures">Table6[#All]</definedName>
  </definedNames>
  <calcPr calcId="191029"/>
  <pivotCaches>
    <pivotCache cacheId="0" r:id="rId22"/>
    <pivotCache cacheId="1" r:id="rId23"/>
    <pivotCache cacheId="2" r:id="rId2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 i="42" l="1"/>
  <c r="O6" i="42"/>
  <c r="N6" i="42"/>
  <c r="M6" i="42"/>
  <c r="L6" i="42"/>
  <c r="K6" i="42"/>
  <c r="J6" i="42"/>
  <c r="I6" i="42"/>
  <c r="H6" i="42"/>
  <c r="G6" i="42"/>
  <c r="F6" i="42"/>
  <c r="L94" i="48" l="1"/>
  <c r="L75" i="48"/>
  <c r="L56" i="48"/>
  <c r="L37" i="48"/>
  <c r="L8" i="48" l="1"/>
  <c r="L9" i="48"/>
  <c r="L10" i="48"/>
  <c r="L11" i="48"/>
  <c r="L12" i="48"/>
  <c r="L13" i="48"/>
  <c r="H26" i="48" l="1"/>
  <c r="G10" i="42"/>
  <c r="I20" i="47" l="1"/>
  <c r="I19" i="47"/>
  <c r="I18" i="47"/>
  <c r="I17" i="47"/>
  <c r="I16" i="47"/>
  <c r="I15" i="47"/>
  <c r="I12" i="47"/>
  <c r="I14" i="47"/>
  <c r="I13" i="47"/>
  <c r="H13" i="47"/>
  <c r="H14" i="47"/>
  <c r="H15" i="47"/>
  <c r="H16" i="47"/>
  <c r="H17" i="47"/>
  <c r="H18" i="47"/>
  <c r="H19" i="47"/>
  <c r="H20" i="47"/>
  <c r="I11" i="47"/>
  <c r="I10" i="47"/>
  <c r="J92" i="47"/>
  <c r="J78" i="47"/>
  <c r="J56" i="47"/>
  <c r="J33" i="47"/>
  <c r="J36" i="47"/>
  <c r="AC9" i="71"/>
  <c r="A2" i="71" s="1"/>
  <c r="F10" i="42"/>
  <c r="F9" i="42" s="1"/>
  <c r="H10" i="42"/>
  <c r="H15" i="42" s="1"/>
  <c r="I10" i="42"/>
  <c r="K122" i="42" s="1"/>
  <c r="F10" i="47"/>
  <c r="G10" i="47"/>
  <c r="H10" i="47"/>
  <c r="F11" i="47"/>
  <c r="G11" i="47"/>
  <c r="H11" i="47"/>
  <c r="F12" i="47"/>
  <c r="G12" i="47"/>
  <c r="H12" i="47"/>
  <c r="F13" i="47"/>
  <c r="G13" i="47"/>
  <c r="F14" i="47"/>
  <c r="G14" i="47"/>
  <c r="F15" i="47"/>
  <c r="G15" i="47"/>
  <c r="F16" i="47"/>
  <c r="G16" i="47"/>
  <c r="F17" i="47"/>
  <c r="G17" i="47"/>
  <c r="F18" i="47"/>
  <c r="G18" i="47"/>
  <c r="F19" i="47"/>
  <c r="G19" i="47"/>
  <c r="X2" i="71"/>
  <c r="W2" i="71"/>
  <c r="V2" i="71"/>
  <c r="U2" i="71"/>
  <c r="T2" i="71"/>
  <c r="S2" i="71"/>
  <c r="R2" i="71"/>
  <c r="Q2" i="71"/>
  <c r="P2" i="71"/>
  <c r="O2" i="71"/>
  <c r="N2" i="71"/>
  <c r="M2" i="71"/>
  <c r="L2" i="71"/>
  <c r="J2" i="71"/>
  <c r="H2" i="71"/>
  <c r="I2" i="71"/>
  <c r="N8" i="47"/>
  <c r="N9" i="47"/>
  <c r="N10" i="47"/>
  <c r="N11" i="47"/>
  <c r="N12" i="47"/>
  <c r="N13" i="47"/>
  <c r="N14" i="47"/>
  <c r="N15" i="47"/>
  <c r="N16" i="47"/>
  <c r="N17" i="47"/>
  <c r="F7" i="47"/>
  <c r="G7" i="47"/>
  <c r="H7" i="47"/>
  <c r="I7" i="47"/>
  <c r="Z14" i="20"/>
  <c r="AB14" i="20"/>
  <c r="Z15" i="20"/>
  <c r="Z16" i="20"/>
  <c r="Z17" i="20"/>
  <c r="AE17" i="20"/>
  <c r="AG17" i="20" s="1"/>
  <c r="AB17" i="20"/>
  <c r="AB16" i="20"/>
  <c r="AB15" i="20"/>
  <c r="H27" i="42"/>
  <c r="W121" i="42" s="1"/>
  <c r="B1" i="61"/>
  <c r="B1" i="56"/>
  <c r="C1" i="55"/>
  <c r="B1" i="59"/>
  <c r="B1" i="51"/>
  <c r="R3" i="20"/>
  <c r="L15" i="48"/>
  <c r="H9" i="47"/>
  <c r="AE16" i="20"/>
  <c r="AG16" i="20" s="1"/>
  <c r="AE15" i="20"/>
  <c r="AH15" i="20" s="1"/>
  <c r="L16" i="48"/>
  <c r="L17" i="48"/>
  <c r="J29" i="47"/>
  <c r="J28" i="47"/>
  <c r="J27" i="47"/>
  <c r="J85" i="47"/>
  <c r="J86" i="47"/>
  <c r="J87" i="47"/>
  <c r="J88" i="47"/>
  <c r="J89" i="47"/>
  <c r="J90" i="47"/>
  <c r="J91" i="47"/>
  <c r="J93" i="47"/>
  <c r="J94" i="47"/>
  <c r="J95" i="47"/>
  <c r="J96" i="47"/>
  <c r="J97" i="47"/>
  <c r="N95" i="47"/>
  <c r="N76" i="47"/>
  <c r="N57" i="47"/>
  <c r="N38" i="47"/>
  <c r="J66" i="47"/>
  <c r="J67" i="47"/>
  <c r="J68" i="47"/>
  <c r="J69" i="47"/>
  <c r="J70" i="47"/>
  <c r="J71" i="47"/>
  <c r="J72" i="47"/>
  <c r="J73" i="47"/>
  <c r="J74" i="47"/>
  <c r="J75" i="47"/>
  <c r="J76" i="47"/>
  <c r="J77" i="47"/>
  <c r="J47" i="47"/>
  <c r="J48" i="47"/>
  <c r="F10" i="48"/>
  <c r="G10" i="48"/>
  <c r="G14" i="48"/>
  <c r="K7" i="47"/>
  <c r="F8" i="47"/>
  <c r="G8" i="47"/>
  <c r="H8" i="47"/>
  <c r="I8" i="47"/>
  <c r="F9" i="47"/>
  <c r="G9" i="47"/>
  <c r="I9" i="47"/>
  <c r="F20" i="47"/>
  <c r="G20" i="47"/>
  <c r="I23" i="42"/>
  <c r="S122" i="42" s="1"/>
  <c r="U12" i="20"/>
  <c r="A43" i="58" s="1"/>
  <c r="K80" i="48"/>
  <c r="K61" i="48"/>
  <c r="K42" i="48"/>
  <c r="K23" i="48"/>
  <c r="F8" i="48"/>
  <c r="G8" i="48"/>
  <c r="F9" i="48"/>
  <c r="G9" i="48"/>
  <c r="F11" i="48"/>
  <c r="G11" i="48"/>
  <c r="G12" i="48"/>
  <c r="F12" i="48"/>
  <c r="F13" i="48"/>
  <c r="G13" i="48"/>
  <c r="F14" i="48"/>
  <c r="F15" i="48"/>
  <c r="G15" i="48"/>
  <c r="F16" i="48"/>
  <c r="G16" i="48"/>
  <c r="G17" i="48"/>
  <c r="F17" i="48"/>
  <c r="F18" i="48"/>
  <c r="G18" i="48"/>
  <c r="F19" i="48"/>
  <c r="G19" i="48"/>
  <c r="F20" i="48"/>
  <c r="G20" i="48"/>
  <c r="F7" i="48"/>
  <c r="G7" i="48"/>
  <c r="Q101" i="42"/>
  <c r="C116" i="42" s="1"/>
  <c r="Q80" i="42"/>
  <c r="C95" i="42" s="1"/>
  <c r="Q59" i="42"/>
  <c r="C74" i="42" s="1"/>
  <c r="Q38" i="42"/>
  <c r="P10" i="42"/>
  <c r="P9" i="42" s="1"/>
  <c r="O10" i="42"/>
  <c r="O9" i="42" s="1"/>
  <c r="N10" i="42"/>
  <c r="N9" i="42" s="1"/>
  <c r="M10" i="42"/>
  <c r="M9" i="42" s="1"/>
  <c r="L10" i="42"/>
  <c r="L9" i="42" s="1"/>
  <c r="K10" i="42"/>
  <c r="J10" i="42"/>
  <c r="J9" i="42" s="1"/>
  <c r="F18" i="42"/>
  <c r="N119" i="42" s="1"/>
  <c r="F19" i="42"/>
  <c r="O119" i="42" s="1"/>
  <c r="F20" i="42"/>
  <c r="P119" i="42" s="1"/>
  <c r="F21" i="42"/>
  <c r="Q119" i="42" s="1"/>
  <c r="F22" i="42"/>
  <c r="R119" i="42" s="1"/>
  <c r="F23" i="42"/>
  <c r="S119" i="42" s="1"/>
  <c r="F24" i="42"/>
  <c r="F25" i="42"/>
  <c r="U119" i="42" s="1"/>
  <c r="F26" i="42"/>
  <c r="V119" i="42" s="1"/>
  <c r="F27" i="42"/>
  <c r="W119" i="42" s="1"/>
  <c r="F28" i="42"/>
  <c r="X119" i="42" s="1"/>
  <c r="G18" i="42"/>
  <c r="G19" i="42"/>
  <c r="O120" i="42" s="1"/>
  <c r="G20" i="42"/>
  <c r="P120" i="42" s="1"/>
  <c r="G21" i="42"/>
  <c r="Q120" i="42" s="1"/>
  <c r="G22" i="42"/>
  <c r="R120" i="42" s="1"/>
  <c r="G23" i="42"/>
  <c r="S120" i="42" s="1"/>
  <c r="G24" i="42"/>
  <c r="T120" i="42" s="1"/>
  <c r="G25" i="42"/>
  <c r="U120" i="42" s="1"/>
  <c r="G26" i="42"/>
  <c r="V120" i="42" s="1"/>
  <c r="G27" i="42"/>
  <c r="W120" i="42" s="1"/>
  <c r="G28" i="42"/>
  <c r="X120" i="42" s="1"/>
  <c r="H18" i="42"/>
  <c r="N121" i="42" s="1"/>
  <c r="H19" i="42"/>
  <c r="O121" i="42" s="1"/>
  <c r="H20" i="42"/>
  <c r="P121" i="42" s="1"/>
  <c r="H21" i="42"/>
  <c r="Q121" i="42" s="1"/>
  <c r="H22" i="42"/>
  <c r="R121" i="42" s="1"/>
  <c r="H23" i="42"/>
  <c r="S121" i="42" s="1"/>
  <c r="H24" i="42"/>
  <c r="T121" i="42" s="1"/>
  <c r="H25" i="42"/>
  <c r="H26" i="42"/>
  <c r="V121" i="42" s="1"/>
  <c r="H28" i="42"/>
  <c r="X121" i="42" s="1"/>
  <c r="I18" i="42"/>
  <c r="N122" i="42" s="1"/>
  <c r="I19" i="42"/>
  <c r="O122" i="42" s="1"/>
  <c r="I20" i="42"/>
  <c r="I21" i="42"/>
  <c r="Q122" i="42" s="1"/>
  <c r="I22" i="42"/>
  <c r="R122" i="42" s="1"/>
  <c r="I24" i="42"/>
  <c r="T122" i="42" s="1"/>
  <c r="I25" i="42"/>
  <c r="U122" i="42" s="1"/>
  <c r="I26" i="42"/>
  <c r="I27" i="42"/>
  <c r="W122" i="42" s="1"/>
  <c r="I28" i="42"/>
  <c r="X122" i="42" s="1"/>
  <c r="J18" i="42"/>
  <c r="N123" i="42" s="1"/>
  <c r="J19" i="42"/>
  <c r="O123" i="42" s="1"/>
  <c r="J20" i="42"/>
  <c r="P123" i="42" s="1"/>
  <c r="J21" i="42"/>
  <c r="Q123" i="42" s="1"/>
  <c r="J22" i="42"/>
  <c r="J23" i="42"/>
  <c r="S123" i="42" s="1"/>
  <c r="J24" i="42"/>
  <c r="T123" i="42" s="1"/>
  <c r="J25" i="42"/>
  <c r="U123" i="42" s="1"/>
  <c r="J26" i="42"/>
  <c r="V123" i="42" s="1"/>
  <c r="J27" i="42"/>
  <c r="W123" i="42" s="1"/>
  <c r="J28" i="42"/>
  <c r="X123" i="42" s="1"/>
  <c r="K18" i="42"/>
  <c r="N124" i="42" s="1"/>
  <c r="K19" i="42"/>
  <c r="O124" i="42" s="1"/>
  <c r="K20" i="42"/>
  <c r="K21" i="42"/>
  <c r="Q124" i="42" s="1"/>
  <c r="K22" i="42"/>
  <c r="K23" i="42"/>
  <c r="S124" i="42" s="1"/>
  <c r="K24" i="42"/>
  <c r="T124" i="42" s="1"/>
  <c r="K25" i="42"/>
  <c r="U124" i="42" s="1"/>
  <c r="K26" i="42"/>
  <c r="V124" i="42" s="1"/>
  <c r="K27" i="42"/>
  <c r="W124" i="42" s="1"/>
  <c r="K28" i="42"/>
  <c r="X124" i="42" s="1"/>
  <c r="L18" i="42"/>
  <c r="N125" i="42" s="1"/>
  <c r="L19" i="42"/>
  <c r="O125" i="42" s="1"/>
  <c r="L20" i="42"/>
  <c r="P125" i="42" s="1"/>
  <c r="L21" i="42"/>
  <c r="Q125" i="42" s="1"/>
  <c r="L22" i="42"/>
  <c r="R125" i="42" s="1"/>
  <c r="L23" i="42"/>
  <c r="S125" i="42" s="1"/>
  <c r="L24" i="42"/>
  <c r="T125" i="42" s="1"/>
  <c r="L25" i="42"/>
  <c r="U125" i="42" s="1"/>
  <c r="L26" i="42"/>
  <c r="V125" i="42" s="1"/>
  <c r="L27" i="42"/>
  <c r="W125" i="42" s="1"/>
  <c r="L28" i="42"/>
  <c r="X125" i="42" s="1"/>
  <c r="M18" i="42"/>
  <c r="N126" i="42" s="1"/>
  <c r="M19" i="42"/>
  <c r="O126" i="42" s="1"/>
  <c r="M20" i="42"/>
  <c r="P126" i="42" s="1"/>
  <c r="M21" i="42"/>
  <c r="Q126" i="42" s="1"/>
  <c r="M22" i="42"/>
  <c r="R126" i="42" s="1"/>
  <c r="M23" i="42"/>
  <c r="S126" i="42" s="1"/>
  <c r="M24" i="42"/>
  <c r="M25" i="42"/>
  <c r="U126" i="42" s="1"/>
  <c r="M26" i="42"/>
  <c r="V126" i="42" s="1"/>
  <c r="M27" i="42"/>
  <c r="W126" i="42" s="1"/>
  <c r="M28" i="42"/>
  <c r="X126" i="42" s="1"/>
  <c r="N18" i="42"/>
  <c r="N127" i="42" s="1"/>
  <c r="N19" i="42"/>
  <c r="O127" i="42" s="1"/>
  <c r="N20" i="42"/>
  <c r="P127" i="42" s="1"/>
  <c r="N21" i="42"/>
  <c r="Q127" i="42" s="1"/>
  <c r="N22" i="42"/>
  <c r="R127" i="42" s="1"/>
  <c r="N23" i="42"/>
  <c r="S127" i="42" s="1"/>
  <c r="N24" i="42"/>
  <c r="T127" i="42" s="1"/>
  <c r="N25" i="42"/>
  <c r="U127" i="42" s="1"/>
  <c r="N26" i="42"/>
  <c r="V127" i="42" s="1"/>
  <c r="N27" i="42"/>
  <c r="W127" i="42" s="1"/>
  <c r="N28" i="42"/>
  <c r="X127" i="42" s="1"/>
  <c r="O18" i="42"/>
  <c r="O19" i="42"/>
  <c r="O128" i="42" s="1"/>
  <c r="O20" i="42"/>
  <c r="O21" i="42"/>
  <c r="Q128" i="42" s="1"/>
  <c r="O22" i="42"/>
  <c r="O23" i="42"/>
  <c r="S128" i="42" s="1"/>
  <c r="O24" i="42"/>
  <c r="T128" i="42" s="1"/>
  <c r="O25" i="42"/>
  <c r="U128" i="42" s="1"/>
  <c r="O26" i="42"/>
  <c r="V128" i="42" s="1"/>
  <c r="O27" i="42"/>
  <c r="W128" i="42" s="1"/>
  <c r="O28" i="42"/>
  <c r="P18" i="42"/>
  <c r="P19" i="42"/>
  <c r="O129" i="42" s="1"/>
  <c r="P20" i="42"/>
  <c r="P129" i="42" s="1"/>
  <c r="P21" i="42"/>
  <c r="Q129" i="42" s="1"/>
  <c r="P22" i="42"/>
  <c r="R129" i="42" s="1"/>
  <c r="P23" i="42"/>
  <c r="S129" i="42" s="1"/>
  <c r="P24" i="42"/>
  <c r="T129" i="42" s="1"/>
  <c r="P25" i="42"/>
  <c r="U129" i="42" s="1"/>
  <c r="P26" i="42"/>
  <c r="V129" i="42" s="1"/>
  <c r="P27" i="42"/>
  <c r="P28" i="42"/>
  <c r="X129" i="42" s="1"/>
  <c r="G9" i="42"/>
  <c r="I11" i="42"/>
  <c r="L122" i="42" s="1"/>
  <c r="F12" i="42"/>
  <c r="I119" i="42" s="1"/>
  <c r="F11" i="42"/>
  <c r="L119" i="42" s="1"/>
  <c r="H55" i="58"/>
  <c r="E55" i="58" s="1"/>
  <c r="H61" i="58"/>
  <c r="E61" i="58" s="1"/>
  <c r="H43" i="58"/>
  <c r="E43" i="58" s="1"/>
  <c r="F43" i="58"/>
  <c r="H79" i="58"/>
  <c r="E79" i="58" s="1"/>
  <c r="F79" i="58"/>
  <c r="F3" i="58"/>
  <c r="F4" i="58"/>
  <c r="F5" i="58"/>
  <c r="F6" i="58"/>
  <c r="F7" i="58"/>
  <c r="F8" i="58"/>
  <c r="F9" i="58"/>
  <c r="F10" i="58"/>
  <c r="F11" i="58"/>
  <c r="F12" i="58"/>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 r="F41" i="58"/>
  <c r="F42" i="58"/>
  <c r="F44" i="58"/>
  <c r="F45" i="58"/>
  <c r="F46" i="58"/>
  <c r="F47" i="58"/>
  <c r="F48" i="58"/>
  <c r="F49" i="58"/>
  <c r="F50" i="58"/>
  <c r="F51" i="58"/>
  <c r="F52" i="58"/>
  <c r="F53" i="58"/>
  <c r="F54" i="58"/>
  <c r="F55" i="58"/>
  <c r="F56" i="58"/>
  <c r="F57" i="58"/>
  <c r="F58" i="58"/>
  <c r="F59" i="58"/>
  <c r="F60" i="58"/>
  <c r="F61" i="58"/>
  <c r="F62" i="58"/>
  <c r="F63" i="58"/>
  <c r="F64" i="58"/>
  <c r="F65" i="58"/>
  <c r="F66" i="58"/>
  <c r="F67" i="58"/>
  <c r="F68" i="58"/>
  <c r="F69" i="58"/>
  <c r="F70" i="58"/>
  <c r="F71" i="58"/>
  <c r="F72" i="58"/>
  <c r="F73" i="58"/>
  <c r="F74" i="58"/>
  <c r="F75" i="58"/>
  <c r="F76" i="58"/>
  <c r="F77" i="58"/>
  <c r="F78" i="58"/>
  <c r="F80" i="58"/>
  <c r="F81" i="58"/>
  <c r="F2" i="58"/>
  <c r="H63" i="58"/>
  <c r="E63" i="58" s="1"/>
  <c r="H62" i="58"/>
  <c r="E62" i="58" s="1"/>
  <c r="H44" i="58"/>
  <c r="E44" i="58" s="1"/>
  <c r="H42" i="58"/>
  <c r="E42" i="58" s="1"/>
  <c r="H41" i="58"/>
  <c r="E41" i="58" s="1"/>
  <c r="H40" i="58"/>
  <c r="E40" i="58" s="1"/>
  <c r="H39" i="58"/>
  <c r="E39" i="58" s="1"/>
  <c r="F22" i="68"/>
  <c r="AM2" i="20"/>
  <c r="H1" i="56"/>
  <c r="H11" i="42"/>
  <c r="L121" i="42" s="1"/>
  <c r="J11" i="42"/>
  <c r="L123" i="42" s="1"/>
  <c r="K11" i="42"/>
  <c r="L124" i="42" s="1"/>
  <c r="L11" i="42"/>
  <c r="L125" i="42" s="1"/>
  <c r="M11" i="42"/>
  <c r="L126" i="42" s="1"/>
  <c r="N11" i="42"/>
  <c r="L127" i="42" s="1"/>
  <c r="O11" i="42"/>
  <c r="L128" i="42" s="1"/>
  <c r="P11" i="42"/>
  <c r="L129" i="42" s="1"/>
  <c r="G11" i="42"/>
  <c r="L120" i="42" s="1"/>
  <c r="Q39" i="42"/>
  <c r="Q102" i="42"/>
  <c r="Q81" i="42"/>
  <c r="Q60" i="42"/>
  <c r="D6" i="70"/>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5" i="58"/>
  <c r="E65" i="58" s="1"/>
  <c r="H28" i="58"/>
  <c r="E28" i="58" s="1"/>
  <c r="H96" i="48"/>
  <c r="H95" i="48"/>
  <c r="H94" i="48"/>
  <c r="H93" i="48"/>
  <c r="H92" i="48"/>
  <c r="H91" i="48"/>
  <c r="H90" i="48"/>
  <c r="H89" i="48"/>
  <c r="H88" i="48"/>
  <c r="H87" i="48"/>
  <c r="H86" i="48"/>
  <c r="H85" i="48"/>
  <c r="H84" i="48"/>
  <c r="H83" i="48"/>
  <c r="H77" i="48"/>
  <c r="H76" i="48"/>
  <c r="H75" i="48"/>
  <c r="H74" i="48"/>
  <c r="H73" i="48"/>
  <c r="H72" i="48"/>
  <c r="H71" i="48"/>
  <c r="H70" i="48"/>
  <c r="H69" i="48"/>
  <c r="H68" i="48"/>
  <c r="H67" i="48"/>
  <c r="H66" i="48"/>
  <c r="H65" i="48"/>
  <c r="H64" i="48"/>
  <c r="H58" i="48"/>
  <c r="H57" i="48"/>
  <c r="H56" i="48"/>
  <c r="H55" i="48"/>
  <c r="H54" i="48"/>
  <c r="H53" i="48"/>
  <c r="H52" i="48"/>
  <c r="H51" i="48"/>
  <c r="H50" i="48"/>
  <c r="H49" i="48"/>
  <c r="H48" i="48"/>
  <c r="H47" i="48"/>
  <c r="H46" i="48"/>
  <c r="H45" i="48"/>
  <c r="H39" i="48"/>
  <c r="H38" i="48"/>
  <c r="H37" i="48"/>
  <c r="H36" i="48"/>
  <c r="H35" i="48"/>
  <c r="H34" i="48"/>
  <c r="H33" i="48"/>
  <c r="H32" i="48"/>
  <c r="H31" i="48"/>
  <c r="H30" i="48"/>
  <c r="H29" i="48"/>
  <c r="H28" i="48"/>
  <c r="H27" i="48"/>
  <c r="H57" i="20"/>
  <c r="H58" i="20"/>
  <c r="H59" i="20"/>
  <c r="H51" i="20"/>
  <c r="H52" i="20"/>
  <c r="H53" i="20"/>
  <c r="H54" i="20"/>
  <c r="H55" i="20"/>
  <c r="H56" i="20"/>
  <c r="M81" i="47"/>
  <c r="M62" i="47"/>
  <c r="M43" i="47"/>
  <c r="M24" i="47"/>
  <c r="J84" i="47"/>
  <c r="J65" i="47"/>
  <c r="J59" i="47"/>
  <c r="J58" i="47"/>
  <c r="J57" i="47"/>
  <c r="J55" i="47"/>
  <c r="J54" i="47"/>
  <c r="J53" i="47"/>
  <c r="J52" i="47"/>
  <c r="J51" i="47"/>
  <c r="J50" i="47"/>
  <c r="J49" i="47"/>
  <c r="J46" i="47"/>
  <c r="J40" i="47"/>
  <c r="J39" i="47"/>
  <c r="J38" i="47"/>
  <c r="J37" i="47"/>
  <c r="J35" i="47"/>
  <c r="J34" i="47"/>
  <c r="J32" i="47"/>
  <c r="J31" i="47"/>
  <c r="J30" i="47"/>
  <c r="F28" i="68"/>
  <c r="F35" i="68" s="1"/>
  <c r="C5" i="68"/>
  <c r="F14" i="68"/>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J164" i="67"/>
  <c r="G164" i="67"/>
  <c r="M163" i="67"/>
  <c r="J163" i="67"/>
  <c r="G163" i="67"/>
  <c r="M162" i="67"/>
  <c r="J162" i="67"/>
  <c r="G162" i="67"/>
  <c r="M161" i="67"/>
  <c r="J161" i="67"/>
  <c r="G161" i="67"/>
  <c r="M160" i="67"/>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J138" i="67"/>
  <c r="G138" i="67"/>
  <c r="M137" i="67"/>
  <c r="J137" i="67"/>
  <c r="G137" i="67"/>
  <c r="M136" i="67"/>
  <c r="J136" i="67"/>
  <c r="G136" i="67"/>
  <c r="M135" i="67"/>
  <c r="J135" i="67"/>
  <c r="G135" i="67"/>
  <c r="M134" i="67"/>
  <c r="J134" i="67"/>
  <c r="G134" i="67"/>
  <c r="M133" i="67"/>
  <c r="J133" i="67"/>
  <c r="G133" i="67"/>
  <c r="M132" i="67"/>
  <c r="J132" i="67"/>
  <c r="G132" i="67"/>
  <c r="M131" i="67"/>
  <c r="J131" i="67"/>
  <c r="G131" i="67"/>
  <c r="M130" i="67"/>
  <c r="J130" i="67"/>
  <c r="G130" i="67"/>
  <c r="J26" i="67"/>
  <c r="N116" i="67"/>
  <c r="J116" i="67"/>
  <c r="N104" i="67"/>
  <c r="J104" i="67"/>
  <c r="N103" i="67"/>
  <c r="J103" i="67"/>
  <c r="N99" i="67"/>
  <c r="J99" i="67"/>
  <c r="J98" i="67"/>
  <c r="N98" i="67"/>
  <c r="N94" i="67"/>
  <c r="J94" i="67"/>
  <c r="N93" i="67"/>
  <c r="J93" i="67"/>
  <c r="N92" i="67"/>
  <c r="J92" i="67"/>
  <c r="N91" i="67"/>
  <c r="J91" i="67"/>
  <c r="N90" i="67"/>
  <c r="J90" i="67"/>
  <c r="N89" i="67"/>
  <c r="J89" i="67"/>
  <c r="N88" i="67"/>
  <c r="J88" i="67"/>
  <c r="N87" i="67"/>
  <c r="J87" i="67"/>
  <c r="N86" i="67"/>
  <c r="J86" i="67"/>
  <c r="N85" i="67"/>
  <c r="J85" i="67"/>
  <c r="N84" i="67"/>
  <c r="J84" i="67"/>
  <c r="N83" i="67"/>
  <c r="J83" i="67"/>
  <c r="N77" i="67"/>
  <c r="J77" i="67"/>
  <c r="N76" i="67"/>
  <c r="J76" i="67"/>
  <c r="N75" i="67"/>
  <c r="J75" i="67"/>
  <c r="N69" i="67"/>
  <c r="J69" i="67"/>
  <c r="N68" i="67"/>
  <c r="J68" i="67"/>
  <c r="N67" i="67"/>
  <c r="J67" i="67"/>
  <c r="N66" i="67"/>
  <c r="J66" i="67"/>
  <c r="N65" i="67"/>
  <c r="J65" i="67"/>
  <c r="N63" i="67"/>
  <c r="J63" i="67"/>
  <c r="N62" i="67"/>
  <c r="J62" i="67"/>
  <c r="N61" i="67"/>
  <c r="J61" i="67"/>
  <c r="N60" i="67"/>
  <c r="J60" i="67"/>
  <c r="N59" i="67"/>
  <c r="J59" i="67"/>
  <c r="N53" i="67"/>
  <c r="J53" i="67"/>
  <c r="N52" i="67"/>
  <c r="J52" i="67"/>
  <c r="N51" i="67"/>
  <c r="J51" i="67"/>
  <c r="N50" i="67"/>
  <c r="J50" i="67"/>
  <c r="N49" i="67"/>
  <c r="J49" i="67"/>
  <c r="N43" i="67"/>
  <c r="J43" i="67"/>
  <c r="N42" i="67"/>
  <c r="J42" i="67"/>
  <c r="N41" i="67"/>
  <c r="J41" i="67"/>
  <c r="N39" i="67"/>
  <c r="J39" i="67"/>
  <c r="N38" i="67"/>
  <c r="J38" i="67"/>
  <c r="N37" i="67"/>
  <c r="J37" i="67"/>
  <c r="N26" i="67"/>
  <c r="P19" i="67"/>
  <c r="P18" i="67"/>
  <c r="P17" i="67"/>
  <c r="P16" i="67"/>
  <c r="P15" i="67"/>
  <c r="J20" i="67"/>
  <c r="P14" i="67"/>
  <c r="P9" i="67"/>
  <c r="N9" i="67"/>
  <c r="L9" i="67"/>
  <c r="N20" i="67"/>
  <c r="AE13" i="20"/>
  <c r="D1" i="61"/>
  <c r="G1" i="55"/>
  <c r="H1" i="51"/>
  <c r="U13" i="20"/>
  <c r="H27" i="58"/>
  <c r="E27" i="58" s="1"/>
  <c r="H29" i="58"/>
  <c r="E29" i="58" s="1"/>
  <c r="H30" i="58"/>
  <c r="E30" i="58" s="1"/>
  <c r="H31" i="58"/>
  <c r="E31" i="58" s="1"/>
  <c r="H32" i="58"/>
  <c r="E32" i="58" s="1"/>
  <c r="H33" i="58"/>
  <c r="E33" i="58" s="1"/>
  <c r="H34" i="58"/>
  <c r="E34" i="58" s="1"/>
  <c r="H35" i="58"/>
  <c r="E35" i="58" s="1"/>
  <c r="H36" i="58"/>
  <c r="E36" i="58" s="1"/>
  <c r="H37" i="58"/>
  <c r="E37" i="58" s="1"/>
  <c r="H38" i="58"/>
  <c r="E38" i="58" s="1"/>
  <c r="H45" i="58"/>
  <c r="E45" i="58" s="1"/>
  <c r="H46" i="58"/>
  <c r="E46" i="58" s="1"/>
  <c r="H47" i="58"/>
  <c r="E47" i="58" s="1"/>
  <c r="H48" i="58"/>
  <c r="E48" i="58" s="1"/>
  <c r="H49" i="58"/>
  <c r="E49" i="58" s="1"/>
  <c r="H50" i="58"/>
  <c r="E50" i="58" s="1"/>
  <c r="H51" i="58"/>
  <c r="E51" i="58" s="1"/>
  <c r="H52" i="58"/>
  <c r="E52" i="58" s="1"/>
  <c r="H53" i="58"/>
  <c r="E53" i="58" s="1"/>
  <c r="H54" i="58"/>
  <c r="E54" i="58" s="1"/>
  <c r="H56" i="58"/>
  <c r="E56" i="58" s="1"/>
  <c r="H57" i="58"/>
  <c r="E57" i="58" s="1"/>
  <c r="H58" i="58"/>
  <c r="E58" i="58" s="1"/>
  <c r="H59" i="58"/>
  <c r="E59" i="58" s="1"/>
  <c r="H60" i="58"/>
  <c r="E60" i="58" s="1"/>
  <c r="H64" i="58"/>
  <c r="E64" i="58" s="1"/>
  <c r="H66" i="58"/>
  <c r="E66" i="58" s="1"/>
  <c r="H67" i="58"/>
  <c r="E67" i="58" s="1"/>
  <c r="H68" i="58"/>
  <c r="E68" i="58" s="1"/>
  <c r="H69" i="58"/>
  <c r="E69" i="58" s="1"/>
  <c r="H70" i="58"/>
  <c r="E70" i="58" s="1"/>
  <c r="H71" i="58"/>
  <c r="E71" i="58" s="1"/>
  <c r="H72" i="58"/>
  <c r="E72" i="58" s="1"/>
  <c r="H73" i="58"/>
  <c r="E73" i="58" s="1"/>
  <c r="H74" i="58"/>
  <c r="E74" i="58" s="1"/>
  <c r="H75" i="58"/>
  <c r="E75" i="58" s="1"/>
  <c r="H76" i="58"/>
  <c r="E76" i="58" s="1"/>
  <c r="H77" i="58"/>
  <c r="E77" i="58" s="1"/>
  <c r="H78" i="58"/>
  <c r="E78" i="58" s="1"/>
  <c r="H80" i="58"/>
  <c r="E80" i="58" s="1"/>
  <c r="H81" i="58"/>
  <c r="E81"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6" i="58"/>
  <c r="E26" i="58" s="1"/>
  <c r="H2" i="58"/>
  <c r="E2" i="58" s="1"/>
  <c r="E55" i="42"/>
  <c r="G1" i="59"/>
  <c r="G13" i="42"/>
  <c r="J119" i="42" s="1"/>
  <c r="G12" i="42"/>
  <c r="H12" i="42"/>
  <c r="I121" i="42" s="1"/>
  <c r="I12" i="42"/>
  <c r="I122" i="42" s="1"/>
  <c r="J12" i="42"/>
  <c r="I123" i="42" s="1"/>
  <c r="K12" i="42"/>
  <c r="I124" i="42" s="1"/>
  <c r="L12" i="42"/>
  <c r="I125" i="42" s="1"/>
  <c r="M12" i="42"/>
  <c r="I126" i="42" s="1"/>
  <c r="N12" i="42"/>
  <c r="I127" i="42" s="1"/>
  <c r="O12" i="42"/>
  <c r="I128" i="42" s="1"/>
  <c r="P12" i="42"/>
  <c r="I129" i="42" s="1"/>
  <c r="P13" i="42"/>
  <c r="J129" i="42" s="1"/>
  <c r="F13" i="42"/>
  <c r="H13" i="42"/>
  <c r="J120" i="42" s="1"/>
  <c r="I13" i="42"/>
  <c r="J121" i="42" s="1"/>
  <c r="J13" i="42"/>
  <c r="J122" i="42" s="1"/>
  <c r="K13" i="42"/>
  <c r="L13" i="42"/>
  <c r="J125" i="42" s="1"/>
  <c r="M13" i="42"/>
  <c r="J126" i="42" s="1"/>
  <c r="N13" i="42"/>
  <c r="J127" i="42" s="1"/>
  <c r="O13" i="42"/>
  <c r="J128" i="42" s="1"/>
  <c r="A46" i="58"/>
  <c r="Q7" i="42"/>
  <c r="N120" i="42"/>
  <c r="U121" i="42"/>
  <c r="P122" i="42"/>
  <c r="P124" i="42"/>
  <c r="R128" i="42"/>
  <c r="T126" i="42"/>
  <c r="V122" i="42"/>
  <c r="W129" i="42"/>
  <c r="X128" i="42"/>
  <c r="K128" i="42"/>
  <c r="K120" i="42"/>
  <c r="O15" i="42"/>
  <c r="G15" i="42"/>
  <c r="N128" i="42"/>
  <c r="B40" i="58"/>
  <c r="J70" i="67" l="1"/>
  <c r="M15" i="42"/>
  <c r="AA128" i="42"/>
  <c r="N70" i="67"/>
  <c r="P70" i="67" s="1"/>
  <c r="J95" i="67"/>
  <c r="J78" i="67"/>
  <c r="N78" i="67"/>
  <c r="J123" i="42"/>
  <c r="H123" i="42" s="1"/>
  <c r="W167" i="67"/>
  <c r="J105" i="67"/>
  <c r="N44" i="67"/>
  <c r="N105" i="67"/>
  <c r="P41" i="67"/>
  <c r="P49" i="67"/>
  <c r="AH16" i="20"/>
  <c r="K119" i="42"/>
  <c r="AA119" i="42" s="1"/>
  <c r="P52" i="67"/>
  <c r="P68" i="67"/>
  <c r="P93" i="67"/>
  <c r="P104" i="67"/>
  <c r="Q132" i="67"/>
  <c r="S132" i="67" s="1"/>
  <c r="U132" i="67" s="1"/>
  <c r="Q144" i="67"/>
  <c r="S144" i="67" s="1"/>
  <c r="U144" i="67" s="1"/>
  <c r="Q156" i="67"/>
  <c r="S156" i="67" s="1"/>
  <c r="U156" i="67" s="1"/>
  <c r="Q162" i="67"/>
  <c r="S162" i="67" s="1"/>
  <c r="U162" i="67" s="1"/>
  <c r="L14" i="42"/>
  <c r="M14" i="42"/>
  <c r="P14" i="42"/>
  <c r="Q143" i="67"/>
  <c r="S143" i="67" s="1"/>
  <c r="U143" i="67" s="1"/>
  <c r="Q161" i="67"/>
  <c r="S161" i="67" s="1"/>
  <c r="U161" i="67" s="1"/>
  <c r="Q163" i="67"/>
  <c r="S163" i="67" s="1"/>
  <c r="U163" i="67" s="1"/>
  <c r="K121" i="42"/>
  <c r="AA121" i="42" s="1"/>
  <c r="A53" i="58"/>
  <c r="A79" i="58"/>
  <c r="L18" i="48"/>
  <c r="P103" i="67"/>
  <c r="O16" i="42"/>
  <c r="AA120" i="42"/>
  <c r="A59" i="58"/>
  <c r="A47" i="58"/>
  <c r="P20" i="67"/>
  <c r="P38" i="67"/>
  <c r="P39" i="67"/>
  <c r="P42" i="67"/>
  <c r="P43" i="67"/>
  <c r="J54" i="67"/>
  <c r="P50" i="67"/>
  <c r="P51" i="67"/>
  <c r="N54" i="67"/>
  <c r="P53" i="67"/>
  <c r="P60" i="67"/>
  <c r="P63" i="67"/>
  <c r="P65" i="67"/>
  <c r="P66" i="67"/>
  <c r="P67" i="67"/>
  <c r="P69" i="67"/>
  <c r="P75" i="67"/>
  <c r="P76" i="67"/>
  <c r="P77" i="67"/>
  <c r="P83" i="67"/>
  <c r="P84" i="67"/>
  <c r="P86" i="67"/>
  <c r="P87" i="67"/>
  <c r="P89" i="67"/>
  <c r="P91" i="67"/>
  <c r="Q151" i="67"/>
  <c r="S151" i="67" s="1"/>
  <c r="U151" i="67" s="1"/>
  <c r="Q153" i="67"/>
  <c r="S153" i="67" s="1"/>
  <c r="U153" i="67" s="1"/>
  <c r="Q155" i="67"/>
  <c r="S155" i="67" s="1"/>
  <c r="U155" i="67" s="1"/>
  <c r="Q157" i="67"/>
  <c r="S157" i="67" s="1"/>
  <c r="U157" i="67" s="1"/>
  <c r="Q159" i="67"/>
  <c r="S159" i="67" s="1"/>
  <c r="U159" i="67" s="1"/>
  <c r="A44" i="58"/>
  <c r="P92" i="67"/>
  <c r="Q158" i="67"/>
  <c r="S158" i="67" s="1"/>
  <c r="U158" i="67" s="1"/>
  <c r="P116" i="67"/>
  <c r="I9" i="42"/>
  <c r="C84" i="48"/>
  <c r="H9" i="48"/>
  <c r="P37" i="67"/>
  <c r="J44" i="67"/>
  <c r="Q140" i="67"/>
  <c r="S140" i="67" s="1"/>
  <c r="U140" i="67" s="1"/>
  <c r="Q142" i="67"/>
  <c r="S142" i="67" s="1"/>
  <c r="U142" i="67" s="1"/>
  <c r="Q150" i="67"/>
  <c r="S150" i="67" s="1"/>
  <c r="U150" i="67" s="1"/>
  <c r="Q160" i="67"/>
  <c r="S160" i="67" s="1"/>
  <c r="U160" i="67" s="1"/>
  <c r="Q164" i="67"/>
  <c r="S164" i="67" s="1"/>
  <c r="U164" i="67" s="1"/>
  <c r="T119" i="42"/>
  <c r="M119" i="42" s="1"/>
  <c r="Q24" i="42"/>
  <c r="K9" i="42"/>
  <c r="K14" i="42" s="1"/>
  <c r="K15" i="42"/>
  <c r="D80" i="48"/>
  <c r="D24" i="47"/>
  <c r="E3" i="42"/>
  <c r="D119" i="42" s="1"/>
  <c r="A63" i="58"/>
  <c r="A25" i="58"/>
  <c r="A69" i="58"/>
  <c r="A26" i="58"/>
  <c r="A67" i="58"/>
  <c r="A27" i="58"/>
  <c r="A74" i="58"/>
  <c r="A38" i="58"/>
  <c r="AE14" i="20"/>
  <c r="C48" i="58" s="1"/>
  <c r="B49" i="58"/>
  <c r="B71" i="58"/>
  <c r="B80" i="58"/>
  <c r="B77" i="58"/>
  <c r="B50" i="58"/>
  <c r="B51" i="58"/>
  <c r="N95" i="67"/>
  <c r="B65" i="58"/>
  <c r="B48" i="58"/>
  <c r="L15" i="42"/>
  <c r="B69" i="58"/>
  <c r="H9" i="42"/>
  <c r="H14" i="42" s="1"/>
  <c r="A21" i="58"/>
  <c r="A14" i="58"/>
  <c r="A8" i="58"/>
  <c r="A7" i="58"/>
  <c r="A5" i="58"/>
  <c r="J124" i="42"/>
  <c r="H124" i="42" s="1"/>
  <c r="K16" i="42"/>
  <c r="Q133" i="67"/>
  <c r="S133" i="67" s="1"/>
  <c r="U133" i="67" s="1"/>
  <c r="Q135" i="67"/>
  <c r="S135" i="67" s="1"/>
  <c r="U135" i="67" s="1"/>
  <c r="Q141" i="67"/>
  <c r="S141" i="67" s="1"/>
  <c r="U141" i="67" s="1"/>
  <c r="H122" i="42"/>
  <c r="P26" i="67"/>
  <c r="P88" i="67"/>
  <c r="P90" i="67"/>
  <c r="J100" i="67"/>
  <c r="N100" i="67"/>
  <c r="Q139" i="67"/>
  <c r="S139" i="67" s="1"/>
  <c r="U139" i="67" s="1"/>
  <c r="N14" i="42"/>
  <c r="H20" i="48"/>
  <c r="H19" i="48"/>
  <c r="H18" i="48"/>
  <c r="H17" i="48"/>
  <c r="H16" i="48"/>
  <c r="H13" i="48"/>
  <c r="H12" i="48"/>
  <c r="H11" i="48"/>
  <c r="H8" i="48"/>
  <c r="H10" i="48"/>
  <c r="AA122" i="42"/>
  <c r="F14" i="42"/>
  <c r="J18" i="47"/>
  <c r="C85" i="47"/>
  <c r="C66" i="47"/>
  <c r="J20" i="47"/>
  <c r="J14" i="47"/>
  <c r="J9" i="47"/>
  <c r="J8" i="47"/>
  <c r="J7" i="47"/>
  <c r="AC20" i="71" s="1"/>
  <c r="E2" i="71" s="1"/>
  <c r="K125" i="42"/>
  <c r="AA125" i="42" s="1"/>
  <c r="F15" i="42"/>
  <c r="I15" i="42"/>
  <c r="K126" i="42"/>
  <c r="AA126" i="42" s="1"/>
  <c r="G16" i="42"/>
  <c r="Q19" i="42"/>
  <c r="Q13" i="42"/>
  <c r="P16" i="42"/>
  <c r="M16" i="42"/>
  <c r="P15" i="42"/>
  <c r="K129" i="42"/>
  <c r="AA129" i="42" s="1"/>
  <c r="C10" i="42"/>
  <c r="Q28" i="42"/>
  <c r="Q27" i="42"/>
  <c r="Q26" i="42"/>
  <c r="Q25" i="42"/>
  <c r="K29" i="42"/>
  <c r="K30" i="42" s="1"/>
  <c r="N29" i="42"/>
  <c r="N30" i="42" s="1"/>
  <c r="Q23" i="42"/>
  <c r="J29" i="42"/>
  <c r="J30" i="42" s="1"/>
  <c r="M127" i="42"/>
  <c r="R124" i="42"/>
  <c r="M124" i="42" s="1"/>
  <c r="R123" i="42"/>
  <c r="M123" i="42" s="1"/>
  <c r="Q22" i="42"/>
  <c r="O29" i="42"/>
  <c r="O30" i="42" s="1"/>
  <c r="M125" i="42"/>
  <c r="Q21" i="42"/>
  <c r="M120" i="42"/>
  <c r="P128" i="42"/>
  <c r="M128" i="42" s="1"/>
  <c r="Q20" i="42"/>
  <c r="I29" i="42"/>
  <c r="I30" i="42" s="1"/>
  <c r="P29" i="42"/>
  <c r="P30" i="42" s="1"/>
  <c r="M29" i="42"/>
  <c r="M30" i="42" s="1"/>
  <c r="L29" i="42"/>
  <c r="L30" i="42" s="1"/>
  <c r="M122" i="42"/>
  <c r="H129" i="42"/>
  <c r="L16" i="42"/>
  <c r="J16" i="42"/>
  <c r="H16" i="42"/>
  <c r="H121" i="42"/>
  <c r="Q12" i="42"/>
  <c r="F16" i="42"/>
  <c r="Q11" i="42"/>
  <c r="K124" i="42"/>
  <c r="AA124" i="42" s="1"/>
  <c r="J15" i="42"/>
  <c r="K123" i="42"/>
  <c r="AA123" i="42" s="1"/>
  <c r="N15" i="42"/>
  <c r="K127" i="42"/>
  <c r="AA127" i="42" s="1"/>
  <c r="J14" i="42"/>
  <c r="C53" i="42"/>
  <c r="Q10" i="42"/>
  <c r="C32" i="42"/>
  <c r="N129" i="42"/>
  <c r="M129" i="42" s="1"/>
  <c r="Q18" i="42"/>
  <c r="I16" i="42"/>
  <c r="M126" i="42"/>
  <c r="I120" i="42"/>
  <c r="H120" i="42" s="1"/>
  <c r="N16" i="42"/>
  <c r="M121" i="42"/>
  <c r="P61" i="67"/>
  <c r="P62" i="67"/>
  <c r="P98" i="67"/>
  <c r="Q131" i="67"/>
  <c r="S131" i="67" s="1"/>
  <c r="U131" i="67" s="1"/>
  <c r="Q152" i="67"/>
  <c r="S152" i="67" s="1"/>
  <c r="U152" i="67" s="1"/>
  <c r="G29" i="42"/>
  <c r="G30" i="42" s="1"/>
  <c r="H14" i="48"/>
  <c r="C28" i="47"/>
  <c r="B22" i="58"/>
  <c r="AC74" i="71"/>
  <c r="K2" i="71" s="1"/>
  <c r="Q134" i="67"/>
  <c r="S134" i="67" s="1"/>
  <c r="U134" i="67" s="1"/>
  <c r="N32" i="67"/>
  <c r="G14" i="42"/>
  <c r="F29" i="42"/>
  <c r="F30" i="42" s="1"/>
  <c r="D120" i="42"/>
  <c r="A13" i="58"/>
  <c r="A31" i="58"/>
  <c r="A52" i="58"/>
  <c r="A66" i="58"/>
  <c r="A6" i="58"/>
  <c r="A22" i="58"/>
  <c r="A45" i="58"/>
  <c r="A60" i="58"/>
  <c r="A75" i="58"/>
  <c r="A16" i="58"/>
  <c r="A33" i="58"/>
  <c r="A55" i="58"/>
  <c r="A77" i="58"/>
  <c r="A15" i="58"/>
  <c r="A32" i="58"/>
  <c r="A54" i="58"/>
  <c r="A72" i="58"/>
  <c r="A80" i="58"/>
  <c r="E34" i="42"/>
  <c r="A28" i="58"/>
  <c r="D23" i="48"/>
  <c r="C43" i="58"/>
  <c r="B8" i="58"/>
  <c r="B4" i="58"/>
  <c r="B62" i="58"/>
  <c r="B66" i="58"/>
  <c r="B63" i="58"/>
  <c r="B60" i="58"/>
  <c r="B44" i="58"/>
  <c r="B37" i="58"/>
  <c r="B2" i="58"/>
  <c r="AG21" i="20"/>
  <c r="AG19" i="20" s="1"/>
  <c r="AC10" i="71" s="1"/>
  <c r="B2" i="71" s="1"/>
  <c r="B15" i="58"/>
  <c r="B6" i="58"/>
  <c r="B36" i="58"/>
  <c r="B21" i="58"/>
  <c r="B59" i="58"/>
  <c r="B30" i="58"/>
  <c r="B67" i="58"/>
  <c r="B31" i="58"/>
  <c r="B35" i="58"/>
  <c r="B25" i="58"/>
  <c r="B33" i="58"/>
  <c r="B78" i="58"/>
  <c r="B7" i="58"/>
  <c r="B28" i="58"/>
  <c r="B76" i="58"/>
  <c r="B27" i="58"/>
  <c r="B13" i="58"/>
  <c r="B42" i="58"/>
  <c r="AE12" i="20"/>
  <c r="AH17" i="20"/>
  <c r="B70" i="58"/>
  <c r="B5" i="58"/>
  <c r="C59" i="58"/>
  <c r="C20" i="58"/>
  <c r="B56" i="58"/>
  <c r="B53" i="58"/>
  <c r="B26" i="58"/>
  <c r="B17" i="58"/>
  <c r="B68" i="58"/>
  <c r="B57" i="58"/>
  <c r="B12" i="58"/>
  <c r="B19" i="58"/>
  <c r="B16" i="58"/>
  <c r="B10" i="58"/>
  <c r="B64" i="58"/>
  <c r="B72" i="58"/>
  <c r="B3" i="58"/>
  <c r="B52" i="58"/>
  <c r="B11" i="58"/>
  <c r="B75" i="58"/>
  <c r="B81" i="58"/>
  <c r="B46" i="58"/>
  <c r="B9" i="58"/>
  <c r="B55" i="58"/>
  <c r="B18" i="58"/>
  <c r="B24" i="58"/>
  <c r="B61" i="58"/>
  <c r="B23" i="58"/>
  <c r="B39" i="58"/>
  <c r="B43" i="58"/>
  <c r="B79" i="58"/>
  <c r="B54" i="58"/>
  <c r="B73" i="58"/>
  <c r="B45" i="58"/>
  <c r="B29" i="58"/>
  <c r="B14" i="58"/>
  <c r="B34" i="58"/>
  <c r="B58" i="58"/>
  <c r="B47" i="58"/>
  <c r="B74" i="58"/>
  <c r="B38" i="58"/>
  <c r="B32" i="58"/>
  <c r="B20" i="58"/>
  <c r="AG15" i="20"/>
  <c r="A9" i="58"/>
  <c r="A17" i="58"/>
  <c r="A23" i="58"/>
  <c r="A34" i="58"/>
  <c r="A48" i="58"/>
  <c r="A56" i="58"/>
  <c r="A61" i="58"/>
  <c r="A70" i="58"/>
  <c r="A2" i="58"/>
  <c r="A10" i="58"/>
  <c r="A18" i="58"/>
  <c r="A24" i="58"/>
  <c r="A35" i="58"/>
  <c r="A49" i="58"/>
  <c r="A57" i="58"/>
  <c r="A62" i="58"/>
  <c r="A71" i="58"/>
  <c r="A4" i="58"/>
  <c r="A12" i="58"/>
  <c r="A20" i="58"/>
  <c r="A30" i="58"/>
  <c r="A37" i="58"/>
  <c r="A51" i="58"/>
  <c r="A64" i="58"/>
  <c r="A73" i="58"/>
  <c r="A3" i="58"/>
  <c r="A11" i="58"/>
  <c r="A19" i="58"/>
  <c r="A29" i="58"/>
  <c r="A36" i="58"/>
  <c r="A50" i="58"/>
  <c r="A58" i="58"/>
  <c r="A68" i="58"/>
  <c r="A76" i="58"/>
  <c r="A78" i="58"/>
  <c r="A81" i="58"/>
  <c r="E76" i="42"/>
  <c r="E97" i="42"/>
  <c r="D4" i="47"/>
  <c r="A65" i="58"/>
  <c r="A39" i="58"/>
  <c r="A40" i="58"/>
  <c r="A41" i="58"/>
  <c r="A42" i="58"/>
  <c r="D62" i="47"/>
  <c r="D61" i="48"/>
  <c r="J16" i="47"/>
  <c r="H7" i="48"/>
  <c r="H128" i="42"/>
  <c r="H126" i="42"/>
  <c r="H119" i="42"/>
  <c r="P59" i="67"/>
  <c r="P85" i="67"/>
  <c r="P94" i="67"/>
  <c r="P99" i="67"/>
  <c r="Q137" i="67"/>
  <c r="S137" i="67" s="1"/>
  <c r="U137" i="67" s="1"/>
  <c r="Q154" i="67"/>
  <c r="S154" i="67" s="1"/>
  <c r="U154" i="67" s="1"/>
  <c r="Q6" i="42"/>
  <c r="R6" i="42" s="1"/>
  <c r="H29" i="42"/>
  <c r="H30" i="42" s="1"/>
  <c r="C47" i="47"/>
  <c r="J11" i="47"/>
  <c r="H125" i="42"/>
  <c r="H127" i="42"/>
  <c r="Q130" i="67"/>
  <c r="S130" i="67" s="1"/>
  <c r="U130" i="67" s="1"/>
  <c r="Q136" i="67"/>
  <c r="S136" i="67" s="1"/>
  <c r="U136" i="67" s="1"/>
  <c r="Q138" i="67"/>
  <c r="S138" i="67" s="1"/>
  <c r="U138" i="67" s="1"/>
  <c r="C27" i="48"/>
  <c r="C46" i="48"/>
  <c r="C65" i="48"/>
  <c r="O14" i="42"/>
  <c r="B41" i="58"/>
  <c r="J12" i="47"/>
  <c r="J10" i="47"/>
  <c r="H15" i="48"/>
  <c r="J17" i="47"/>
  <c r="J13" i="47"/>
  <c r="J19" i="47"/>
  <c r="J15" i="47"/>
  <c r="N18" i="47"/>
  <c r="AC22" i="71" s="1"/>
  <c r="F2" i="71" s="1"/>
  <c r="D43" i="47"/>
  <c r="D81" i="47"/>
  <c r="D4" i="48"/>
  <c r="D42" i="48"/>
  <c r="C14" i="58" l="1"/>
  <c r="C45" i="58"/>
  <c r="C68" i="58"/>
  <c r="C24" i="58"/>
  <c r="C40" i="58"/>
  <c r="C78" i="58"/>
  <c r="C77" i="58"/>
  <c r="C28" i="58"/>
  <c r="C64" i="58"/>
  <c r="C53" i="58"/>
  <c r="C54" i="58"/>
  <c r="C7" i="58"/>
  <c r="J107" i="67"/>
  <c r="P105" i="67"/>
  <c r="D124" i="42"/>
  <c r="D122" i="42"/>
  <c r="N107" i="67"/>
  <c r="N110" i="67" s="1"/>
  <c r="N119" i="67" s="1"/>
  <c r="H24" i="47"/>
  <c r="P78" i="67"/>
  <c r="S165" i="67"/>
  <c r="P54" i="67"/>
  <c r="Q9" i="42"/>
  <c r="R9" i="42" s="1"/>
  <c r="AH14" i="20"/>
  <c r="D8" i="70"/>
  <c r="C39" i="58"/>
  <c r="C55" i="58"/>
  <c r="C15" i="58"/>
  <c r="C13" i="58"/>
  <c r="C27" i="58"/>
  <c r="C51" i="58"/>
  <c r="C80" i="58"/>
  <c r="C72" i="58"/>
  <c r="C3" i="58"/>
  <c r="C16" i="58"/>
  <c r="C79" i="58"/>
  <c r="C33" i="58"/>
  <c r="C75" i="58"/>
  <c r="C49" i="58"/>
  <c r="I14" i="42"/>
  <c r="D123" i="42"/>
  <c r="D126" i="42"/>
  <c r="D128" i="42"/>
  <c r="D125" i="42"/>
  <c r="C3" i="61"/>
  <c r="J55" i="42"/>
  <c r="P44" i="67"/>
  <c r="S145" i="67"/>
  <c r="C8" i="48"/>
  <c r="AG14" i="20"/>
  <c r="C42" i="58"/>
  <c r="C36" i="58"/>
  <c r="C4" i="58"/>
  <c r="C71" i="58"/>
  <c r="C52" i="58"/>
  <c r="C23" i="58"/>
  <c r="C50" i="58"/>
  <c r="C60" i="58"/>
  <c r="C18" i="58"/>
  <c r="C19" i="58"/>
  <c r="C73" i="58"/>
  <c r="C41" i="58"/>
  <c r="C29" i="58"/>
  <c r="C81" i="58"/>
  <c r="C65" i="58"/>
  <c r="C8" i="58"/>
  <c r="C30" i="58"/>
  <c r="C35" i="58"/>
  <c r="C17" i="58"/>
  <c r="C56" i="58"/>
  <c r="C61" i="58"/>
  <c r="AG22" i="20"/>
  <c r="L43" i="58" s="1"/>
  <c r="H4" i="47"/>
  <c r="I42" i="48"/>
  <c r="H62" i="47"/>
  <c r="F2" i="59"/>
  <c r="F2" i="55"/>
  <c r="C44" i="58"/>
  <c r="C21" i="58"/>
  <c r="C9" i="58"/>
  <c r="C70" i="58"/>
  <c r="C63" i="58"/>
  <c r="C57" i="58"/>
  <c r="C74" i="58"/>
  <c r="C69" i="58"/>
  <c r="C46" i="58"/>
  <c r="C2" i="58"/>
  <c r="C6" i="58"/>
  <c r="C12" i="58"/>
  <c r="C31" i="58"/>
  <c r="C47" i="58"/>
  <c r="C38" i="58"/>
  <c r="C62" i="58"/>
  <c r="C76" i="58"/>
  <c r="C25" i="58"/>
  <c r="C22" i="58"/>
  <c r="F3" i="42"/>
  <c r="C5" i="58"/>
  <c r="C37" i="58"/>
  <c r="C34" i="58"/>
  <c r="C32" i="58"/>
  <c r="C58" i="58"/>
  <c r="C26" i="58"/>
  <c r="C10" i="58"/>
  <c r="C11" i="58"/>
  <c r="C66" i="58"/>
  <c r="C67" i="58"/>
  <c r="D129" i="42"/>
  <c r="D127" i="42"/>
  <c r="D121" i="42"/>
  <c r="C8" i="47"/>
  <c r="C12" i="42"/>
  <c r="Q16" i="42"/>
  <c r="Q15" i="42"/>
  <c r="Q29" i="42"/>
  <c r="P31" i="42" s="1"/>
  <c r="U165" i="67"/>
  <c r="J31" i="67" s="1"/>
  <c r="P31" i="67" s="1"/>
  <c r="U145" i="67"/>
  <c r="J30" i="67" s="1"/>
  <c r="P100" i="67"/>
  <c r="J97" i="42"/>
  <c r="H81" i="47"/>
  <c r="J34" i="42"/>
  <c r="I97" i="42"/>
  <c r="H43" i="47"/>
  <c r="I23" i="48"/>
  <c r="I80" i="48"/>
  <c r="I34" i="42"/>
  <c r="AG20" i="20"/>
  <c r="C6" i="68" s="1"/>
  <c r="F76" i="42"/>
  <c r="F34" i="42"/>
  <c r="H4" i="48"/>
  <c r="I61" i="48"/>
  <c r="I24" i="47"/>
  <c r="G2" i="56"/>
  <c r="I81" i="47"/>
  <c r="H23" i="48"/>
  <c r="H61" i="48"/>
  <c r="I55" i="42"/>
  <c r="G2" i="51"/>
  <c r="I43" i="47"/>
  <c r="I3" i="42"/>
  <c r="Y121" i="42" s="1"/>
  <c r="I62" i="47"/>
  <c r="AK2" i="20"/>
  <c r="AF2" i="20" s="1"/>
  <c r="H42" i="48"/>
  <c r="J76" i="42"/>
  <c r="H80" i="48"/>
  <c r="I76" i="42"/>
  <c r="AC11" i="71"/>
  <c r="C2" i="71" s="1"/>
  <c r="F55" i="42"/>
  <c r="F97" i="42"/>
  <c r="B3" i="61"/>
  <c r="F4" i="47"/>
  <c r="P95" i="67"/>
  <c r="AC24" i="71"/>
  <c r="G2" i="71" s="1"/>
  <c r="AC12" i="71"/>
  <c r="D2" i="71" s="1"/>
  <c r="L44" i="58"/>
  <c r="L15" i="58"/>
  <c r="L10" i="58"/>
  <c r="L68" i="58"/>
  <c r="L14" i="58"/>
  <c r="L53" i="58"/>
  <c r="L13" i="58"/>
  <c r="L22" i="58"/>
  <c r="L65" i="58"/>
  <c r="L11" i="58"/>
  <c r="L51" i="58"/>
  <c r="L28" i="58"/>
  <c r="L35" i="58"/>
  <c r="L42" i="58"/>
  <c r="L76" i="58"/>
  <c r="L9" i="58"/>
  <c r="L23" i="58"/>
  <c r="L80" i="58"/>
  <c r="L4" i="58"/>
  <c r="L75" i="58"/>
  <c r="L3" i="58"/>
  <c r="L62" i="58"/>
  <c r="L6" i="58"/>
  <c r="F81" i="47" l="1"/>
  <c r="D7" i="70"/>
  <c r="L77" i="58"/>
  <c r="L55" i="58"/>
  <c r="L60" i="58"/>
  <c r="AK3" i="20"/>
  <c r="AF3" i="20" s="1"/>
  <c r="L12" i="58"/>
  <c r="F3" i="55"/>
  <c r="L59" i="58"/>
  <c r="G3" i="56"/>
  <c r="J3" i="42"/>
  <c r="Z125" i="42" s="1"/>
  <c r="L16" i="58"/>
  <c r="G3" i="51"/>
  <c r="L74" i="58"/>
  <c r="I4" i="48"/>
  <c r="L72" i="58"/>
  <c r="L66" i="58"/>
  <c r="L21" i="58"/>
  <c r="L58" i="58"/>
  <c r="L17" i="58"/>
  <c r="C4" i="61"/>
  <c r="L29" i="58"/>
  <c r="L5" i="58"/>
  <c r="L39" i="58"/>
  <c r="S167" i="67"/>
  <c r="Q14" i="42"/>
  <c r="R14" i="42" s="1"/>
  <c r="Y125" i="42"/>
  <c r="Y128" i="42"/>
  <c r="L54" i="58"/>
  <c r="L8" i="58"/>
  <c r="L50" i="58"/>
  <c r="L34" i="58"/>
  <c r="L33" i="58"/>
  <c r="L2" i="58"/>
  <c r="L38" i="58"/>
  <c r="L78" i="58"/>
  <c r="L45" i="58"/>
  <c r="L32" i="58"/>
  <c r="L73" i="58"/>
  <c r="L70" i="58"/>
  <c r="L63" i="58"/>
  <c r="L67" i="58"/>
  <c r="L64" i="58"/>
  <c r="L71" i="58"/>
  <c r="L79" i="58"/>
  <c r="L19" i="58"/>
  <c r="L46" i="58"/>
  <c r="L26" i="58"/>
  <c r="L69" i="58"/>
  <c r="L40" i="58"/>
  <c r="L25" i="58"/>
  <c r="L56" i="58"/>
  <c r="L30" i="58"/>
  <c r="F3" i="59"/>
  <c r="I4" i="47"/>
  <c r="L31" i="58"/>
  <c r="L47" i="58"/>
  <c r="L7" i="58"/>
  <c r="L48" i="58"/>
  <c r="L27" i="58"/>
  <c r="L18" i="58"/>
  <c r="L20" i="58"/>
  <c r="L24" i="58"/>
  <c r="L61" i="58"/>
  <c r="L49" i="58"/>
  <c r="L81" i="58"/>
  <c r="L37" i="58"/>
  <c r="L52" i="58"/>
  <c r="L57" i="58"/>
  <c r="L36" i="58"/>
  <c r="E8" i="70"/>
  <c r="L41" i="58"/>
  <c r="F80" i="48"/>
  <c r="F24" i="47"/>
  <c r="G55" i="42"/>
  <c r="F62" i="47"/>
  <c r="Q30" i="42"/>
  <c r="N31" i="42"/>
  <c r="O31" i="42"/>
  <c r="L31" i="42"/>
  <c r="M31" i="42"/>
  <c r="J31" i="42"/>
  <c r="K31" i="42"/>
  <c r="Q31" i="42"/>
  <c r="F31" i="42"/>
  <c r="I31" i="42"/>
  <c r="D20" i="68"/>
  <c r="H31" i="42"/>
  <c r="G31" i="42"/>
  <c r="U167" i="67"/>
  <c r="P107" i="67"/>
  <c r="Y119" i="42"/>
  <c r="Y120" i="42"/>
  <c r="Y126" i="42"/>
  <c r="Y123" i="42"/>
  <c r="F61" i="48"/>
  <c r="F43" i="47"/>
  <c r="G3" i="42"/>
  <c r="G34" i="42"/>
  <c r="G97" i="42"/>
  <c r="G76" i="42"/>
  <c r="F23" i="48"/>
  <c r="F42" i="48"/>
  <c r="F4" i="48"/>
  <c r="Y129" i="42"/>
  <c r="Y122" i="42"/>
  <c r="Y124" i="42"/>
  <c r="Y127" i="42"/>
  <c r="J32" i="67"/>
  <c r="P30" i="67"/>
  <c r="Z129" i="42"/>
  <c r="Z123" i="42"/>
  <c r="Z119" i="42"/>
  <c r="Z122" i="42"/>
  <c r="Z121" i="42"/>
  <c r="Z127" i="42"/>
  <c r="Z128" i="42"/>
  <c r="Z124" i="42"/>
  <c r="Z126" i="42" l="1"/>
  <c r="Z120" i="42"/>
  <c r="P32" i="67"/>
  <c r="P110" i="67" s="1"/>
  <c r="P119" i="67" s="1"/>
  <c r="J110" i="67"/>
  <c r="J119"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ademores</author>
    <author>Allen Demorest</author>
  </authors>
  <commentList>
    <comment ref="I1" authorId="0" shapeId="0" xr:uid="{00000000-0006-0000-0400-000001000000}">
      <text>
        <r>
          <rPr>
            <sz val="9"/>
            <color indexed="81"/>
            <rFont val="Tahoma"/>
            <family val="2"/>
          </rPr>
          <t xml:space="preserve">When adding rows: 
Orange = Empty cell
Pink = Duplicate cell
</t>
        </r>
      </text>
    </comment>
    <comment ref="K1" authorId="1" shapeId="0" xr:uid="{00000000-0006-0000-0400-000002000000}">
      <text>
        <r>
          <rPr>
            <sz val="8"/>
            <color indexed="81"/>
            <rFont val="Tahoma"/>
            <family val="2"/>
          </rPr>
          <t xml:space="preserve">Be as specific as possible, include metrics, locations, etc. as appropriate. </t>
        </r>
      </text>
    </comment>
    <comment ref="N1" authorId="0" shapeId="0" xr:uid="{00000000-0006-0000-0400-000003000000}">
      <text>
        <r>
          <rPr>
            <sz val="9"/>
            <color indexed="81"/>
            <rFont val="Tahoma"/>
            <family val="2"/>
          </rPr>
          <t>Provide concise and descriptive information on the status of the activity; include numeric information and any significant issues/innovations if appropriate</t>
        </r>
      </text>
    </comment>
    <comment ref="O1" authorId="0" shapeId="0" xr:uid="{00000000-0006-0000-0400-00000400000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ademores</author>
    <author>U.S. EPA User or Contractor</author>
  </authors>
  <commentList>
    <comment ref="AF7" authorId="0" shapeId="0" xr:uid="{00000000-0006-0000-0B00-000001000000}">
      <text>
        <r>
          <rPr>
            <b/>
            <sz val="9"/>
            <color indexed="81"/>
            <rFont val="Tahoma"/>
            <family val="2"/>
          </rPr>
          <t xml:space="preserve">Label is the Law! 
</t>
        </r>
        <r>
          <rPr>
            <sz val="9"/>
            <color indexed="81"/>
            <rFont val="Tahoma"/>
            <family val="2"/>
          </rPr>
          <t xml:space="preserve">
</t>
        </r>
      </text>
    </comment>
    <comment ref="AC9" authorId="1" shapeId="0" xr:uid="{00000000-0006-0000-0B00-000002000000}">
      <text>
        <r>
          <rPr>
            <sz val="9"/>
            <color indexed="81"/>
            <rFont val="Tahoma"/>
            <family val="2"/>
          </rPr>
          <t xml:space="preserve">
Information in this shaded box is pulled from the Start tab</t>
        </r>
      </text>
    </comment>
    <comment ref="AC20" authorId="0" shapeId="0" xr:uid="{00000000-0006-0000-0B00-000003000000}">
      <text>
        <r>
          <rPr>
            <sz val="9"/>
            <color indexed="81"/>
            <rFont val="Tahoma"/>
            <family val="2"/>
          </rPr>
          <t xml:space="preserve">This blue box pulls the total number of 
Use and For Cause Tier I and Tier II Inspections from the 5700 WPS tab.
</t>
        </r>
      </text>
    </comment>
    <comment ref="AC22" authorId="1" shapeId="0" xr:uid="{00000000-0006-0000-0B00-000004000000}">
      <text>
        <r>
          <rPr>
            <sz val="9"/>
            <color indexed="81"/>
            <rFont val="Tahoma"/>
            <family val="2"/>
          </rPr>
          <t>This blue box pulls the total number of WPS violations from the 5700 WPS tab from the list beginning with Pesticide Safety Training to Retaliation.</t>
        </r>
      </text>
    </comment>
    <comment ref="AC24" authorId="1" shapeId="0" xr:uid="{00000000-0006-0000-0B00-000005000000}">
      <text>
        <r>
          <rPr>
            <sz val="9"/>
            <color indexed="81"/>
            <rFont val="Tahoma"/>
            <family val="2"/>
          </rPr>
          <t>This blue box pulls the total number of enforcement actions from the 5700 WPS tab from the list beginning with Civil Actions to Other Enforcement Actions.</t>
        </r>
      </text>
    </comment>
    <comment ref="AC74" authorId="0" shapeId="0" xr:uid="{00000000-0006-0000-0B00-000006000000}">
      <text>
        <r>
          <rPr>
            <sz val="9"/>
            <color indexed="81"/>
            <rFont val="Tahoma"/>
            <family val="2"/>
          </rPr>
          <t xml:space="preserve">This blue box pulls the total number of Ag and NonAg Use and For Cause inspections from the 5700 Main tab.   </t>
        </r>
      </text>
    </comment>
  </commentList>
</comments>
</file>

<file path=xl/sharedStrings.xml><?xml version="1.0" encoding="utf-8"?>
<sst xmlns="http://schemas.openxmlformats.org/spreadsheetml/2006/main" count="2235" uniqueCount="879">
  <si>
    <t xml:space="preserve"> </t>
  </si>
  <si>
    <t>Arkansas State Plant Board</t>
  </si>
  <si>
    <t>California Department of Pesticide Regulation</t>
  </si>
  <si>
    <t>Clemson University Department of Pesticide Regulation (South Carolina)</t>
  </si>
  <si>
    <t>North Carolina Department of Agriculture &amp; Consumer Services</t>
  </si>
  <si>
    <t>Nebraska Department of Agriculture</t>
  </si>
  <si>
    <t>New Hampshire Department of Agriculture, Markets and Food</t>
  </si>
  <si>
    <t>New Mexico Department of Agriculture</t>
  </si>
  <si>
    <t xml:space="preserve">Nevada Department of Agriculture </t>
  </si>
  <si>
    <t>Ohio Department of Agriculture</t>
  </si>
  <si>
    <t>Oklahoma Department of Agriculture Food and Forestry</t>
  </si>
  <si>
    <t>Pennsylvania Department of Agriculture</t>
  </si>
  <si>
    <t>Puerto Rico Department of Agriculture</t>
  </si>
  <si>
    <t>Rhode Island Department of Environmental Management</t>
  </si>
  <si>
    <t>Tennessee Department of Agriculture</t>
  </si>
  <si>
    <t>Texas Department of Agriculture</t>
  </si>
  <si>
    <t>Texas Commission on Environmental Quality</t>
  </si>
  <si>
    <t>Virgin Islands Department of Planning and Natural Resources</t>
  </si>
  <si>
    <t>Virginia Department of Agriculture and Consumer Services</t>
  </si>
  <si>
    <t>Vermont Agency of Agriculture</t>
  </si>
  <si>
    <t>West Virginia Department of Agriculture</t>
  </si>
  <si>
    <t>Cheyenne River Sioux Tribe</t>
  </si>
  <si>
    <t>North Dakota State University (extension service)</t>
  </si>
  <si>
    <t xml:space="preserve">Oglala Sioux Tribe </t>
  </si>
  <si>
    <t>Standing Rock Sioux Tribe</t>
  </si>
  <si>
    <t>Three Affiliated Tribes</t>
  </si>
  <si>
    <t>Utah Department of Agriculture and Food</t>
  </si>
  <si>
    <t>Wyoming Department of Agriculture</t>
  </si>
  <si>
    <t>TOTAL</t>
  </si>
  <si>
    <t>Confederated Salish and Kootenei Tribes</t>
  </si>
  <si>
    <t>Connecticut Department of Energy and Environmental Protection</t>
  </si>
  <si>
    <t>Delaware Department of Agriculture</t>
  </si>
  <si>
    <t>Eight Northern Indian Pueblo Council</t>
  </si>
  <si>
    <t>Florida Department of Agriculture &amp; Consumer Services</t>
  </si>
  <si>
    <t>Fort Peck Tribe</t>
  </si>
  <si>
    <t>Georgia Department of Agriculture</t>
  </si>
  <si>
    <t>Hawaii Department of Agriculture</t>
  </si>
  <si>
    <t>Illinois Department of Public Health</t>
  </si>
  <si>
    <t>Iowa Department of Agriculture and Land Stewardship</t>
  </si>
  <si>
    <t>Kansas Department of Agriculture</t>
  </si>
  <si>
    <t>Kentucky Department of Agriculture</t>
  </si>
  <si>
    <t>Louisiana Department of Agriculture and Forestry</t>
  </si>
  <si>
    <t>Massachusetts Department of Agricultural Resources</t>
  </si>
  <si>
    <t>Maryland Department of Agriculture</t>
  </si>
  <si>
    <t>Michigan Department of Agriculture and Rural Development</t>
  </si>
  <si>
    <t>Minnesota Department of Agriculture</t>
  </si>
  <si>
    <t>Mississippi Department of Agriculture &amp; Commerce</t>
  </si>
  <si>
    <t>Missouri Department of Agriculture</t>
  </si>
  <si>
    <t>Start</t>
  </si>
  <si>
    <t>End</t>
  </si>
  <si>
    <t>OECA</t>
  </si>
  <si>
    <t>Illinois Department of Agriculture</t>
  </si>
  <si>
    <t>Entity</t>
  </si>
  <si>
    <t>Status</t>
  </si>
  <si>
    <t>Q4</t>
  </si>
  <si>
    <t>Q1</t>
  </si>
  <si>
    <t>Pesticides in Water</t>
  </si>
  <si>
    <t xml:space="preserve">Inspections </t>
  </si>
  <si>
    <t>Q2</t>
  </si>
  <si>
    <t>Grand Total</t>
  </si>
  <si>
    <t>Count of Status</t>
  </si>
  <si>
    <t>GU</t>
  </si>
  <si>
    <t>AS</t>
  </si>
  <si>
    <t xml:space="preserve">Percent of Total Actions </t>
  </si>
  <si>
    <t xml:space="preserve">% of Inspections Resulting in Actions </t>
  </si>
  <si>
    <t>Number of Cases Assessed Fines</t>
  </si>
  <si>
    <t>Other Enforcement Actions</t>
  </si>
  <si>
    <t>Cases Forwarded to EPA for Action</t>
  </si>
  <si>
    <t>Number of Warnings Issued</t>
  </si>
  <si>
    <t>License/Certificate Conditioning or Modification</t>
  </si>
  <si>
    <t>License/Certificate Revocation</t>
  </si>
  <si>
    <t>License/Certificate Suspension</t>
  </si>
  <si>
    <t>Administrative Hearings Conducted</t>
  </si>
  <si>
    <t>Criminal Actions Referred</t>
  </si>
  <si>
    <t>Civil Complaints Issued</t>
  </si>
  <si>
    <t xml:space="preserve">Pesticide Enforcement Actions Taken </t>
  </si>
  <si>
    <t>Samples</t>
  </si>
  <si>
    <t>(Accomplished) - (Projected)</t>
  </si>
  <si>
    <t>Documentary</t>
  </si>
  <si>
    <t xml:space="preserve">Physical </t>
  </si>
  <si>
    <r>
      <t xml:space="preserve"> </t>
    </r>
    <r>
      <rPr>
        <b/>
        <i/>
        <sz val="12"/>
        <rFont val="Arial"/>
        <family val="2"/>
      </rPr>
      <t xml:space="preserve">Accomplished: </t>
    </r>
  </si>
  <si>
    <t>Use</t>
  </si>
  <si>
    <t xml:space="preserve">TOTAL   </t>
  </si>
  <si>
    <t>Restricted Use Pesticide Dealers</t>
  </si>
  <si>
    <t>Certified Applicator Records</t>
  </si>
  <si>
    <t>Exports</t>
  </si>
  <si>
    <t>Imports</t>
  </si>
  <si>
    <t>Market-place</t>
  </si>
  <si>
    <t xml:space="preserve">PEI </t>
  </si>
  <si>
    <t xml:space="preserve">EUP </t>
  </si>
  <si>
    <t>Nonagricultural</t>
  </si>
  <si>
    <t>Agricultural</t>
  </si>
  <si>
    <t xml:space="preserve">Enforcement Projections &amp; Accomplishments </t>
  </si>
  <si>
    <t>Reporting Period:</t>
  </si>
  <si>
    <t>State/Tribe:</t>
  </si>
  <si>
    <t>Pesticides Enforcement Cooperative Agreement Projections &amp; Accomplishment Summary Report</t>
  </si>
  <si>
    <t>Stop-Sale, Seizure, Quarantine or Emabargo</t>
  </si>
  <si>
    <t>Physical</t>
  </si>
  <si>
    <t>Samples Collected</t>
  </si>
  <si>
    <t>Total Inspections Conducted</t>
  </si>
  <si>
    <t>For Cause</t>
  </si>
  <si>
    <t>Producing Establishment</t>
  </si>
  <si>
    <t>Experimental Use Permit</t>
  </si>
  <si>
    <t>Enforcement Accomplishments This Reporting Year</t>
  </si>
  <si>
    <t>Total Violations</t>
  </si>
  <si>
    <t>Retaliation</t>
  </si>
  <si>
    <t>Information Exchange</t>
  </si>
  <si>
    <t>Emergency Assistance</t>
  </si>
  <si>
    <t>Decontamination</t>
  </si>
  <si>
    <t>Mix/Loading, Application Equip &amp; Applications</t>
  </si>
  <si>
    <t>Personal Protective Equipment</t>
  </si>
  <si>
    <t>Entry Restrictions</t>
  </si>
  <si>
    <t>Notice of Application</t>
  </si>
  <si>
    <t>Central Posting</t>
  </si>
  <si>
    <t>Pesticide Safety Training</t>
  </si>
  <si>
    <t># of Violations</t>
  </si>
  <si>
    <t>Violations During WPS Inspections</t>
  </si>
  <si>
    <t>Total</t>
  </si>
  <si>
    <t xml:space="preserve">Use </t>
  </si>
  <si>
    <t>WPS Tier II</t>
  </si>
  <si>
    <t>WPS Tier I</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</si>
  <si>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</si>
  <si>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9. Secondary containment &amp; pads – record keeping</t>
  </si>
  <si>
    <t>8. Secondary containment &amp; pads – site management</t>
  </si>
  <si>
    <t>7. Secondary containment &amp; pads – capacity/design</t>
  </si>
  <si>
    <t>Containment</t>
  </si>
  <si>
    <t>6. Record keeping</t>
  </si>
  <si>
    <t>5. Deficient management procedures &amp; operation</t>
  </si>
  <si>
    <t>4. No contract manufacturing agreement, residue removal,instructions, list of acceptable containers</t>
  </si>
  <si>
    <t>3. Producing establishment registration violations</t>
  </si>
  <si>
    <t>2. Deficient container design (valves, openings)</t>
  </si>
  <si>
    <t>1. Deficient labeling                                                                          (i.e. cleaning and disposal instructions)</t>
  </si>
  <si>
    <t>Refillable Containers</t>
  </si>
  <si>
    <t>With  Containment</t>
  </si>
  <si>
    <t>Container/Containment Violations</t>
  </si>
  <si>
    <t>Non-PEI</t>
  </si>
  <si>
    <t>PEI</t>
  </si>
  <si>
    <t>Significant Issues/ Innovations</t>
  </si>
  <si>
    <t>Recipient</t>
  </si>
  <si>
    <t>Abbr</t>
  </si>
  <si>
    <t>EPA Region</t>
  </si>
  <si>
    <t>ADEC</t>
  </si>
  <si>
    <t>American Samoa</t>
  </si>
  <si>
    <t>ASPB</t>
  </si>
  <si>
    <t>ADA</t>
  </si>
  <si>
    <t>CDPR</t>
  </si>
  <si>
    <t>CRST</t>
  </si>
  <si>
    <t>CUDPR</t>
  </si>
  <si>
    <t>Commonwealth of the Northern Marianas Islands</t>
  </si>
  <si>
    <t>CNMI</t>
  </si>
  <si>
    <t>CSKT</t>
  </si>
  <si>
    <t>CDEEP</t>
  </si>
  <si>
    <t>DDA</t>
  </si>
  <si>
    <t>FDACS</t>
  </si>
  <si>
    <t>FPT</t>
  </si>
  <si>
    <t>GDA</t>
  </si>
  <si>
    <t>Guam</t>
  </si>
  <si>
    <t>OISC</t>
  </si>
  <si>
    <t>IDALS</t>
  </si>
  <si>
    <t>Inter Tribal Council of Arizona</t>
  </si>
  <si>
    <t>ITCA</t>
  </si>
  <si>
    <t>MTDA</t>
  </si>
  <si>
    <t>Navajo Nation</t>
  </si>
  <si>
    <t>NAVJ</t>
  </si>
  <si>
    <t>NCDACS</t>
  </si>
  <si>
    <t>NDDA</t>
  </si>
  <si>
    <t>NDSU</t>
  </si>
  <si>
    <t>NHDA</t>
  </si>
  <si>
    <t>NMDA</t>
  </si>
  <si>
    <t>OST</t>
  </si>
  <si>
    <t>PDA</t>
  </si>
  <si>
    <t>RIDEM</t>
  </si>
  <si>
    <t>SDDA</t>
  </si>
  <si>
    <t>SRMT</t>
  </si>
  <si>
    <t>SRST</t>
  </si>
  <si>
    <t>TNDA</t>
  </si>
  <si>
    <t>UDAF</t>
  </si>
  <si>
    <t>VIDPNR</t>
  </si>
  <si>
    <t>VDACS</t>
  </si>
  <si>
    <t>VAA</t>
  </si>
  <si>
    <t>WSDA</t>
  </si>
  <si>
    <t>WDA</t>
  </si>
  <si>
    <t>WVDA</t>
  </si>
  <si>
    <t>Program Area</t>
  </si>
  <si>
    <t>Respond to pesticide inquiries, concerns, tips, and complaints from the public.</t>
  </si>
  <si>
    <t>Provide outreach, communication, and training as appropriate as a result of new emerging issues, rules, regulations, and registration and registration review decisions.</t>
  </si>
  <si>
    <t>Maintain adequate pesticide laws, rules, and associated implementation procedures.</t>
  </si>
  <si>
    <t>Develop/maintain a searchable inspection/investigation and case tracking system and track all inspections/investigations and cases.</t>
  </si>
  <si>
    <t>Refer all inspections conducted with federal credentials to the region.</t>
  </si>
  <si>
    <t>Refer FIFRA cases to the region for enforcement consideration according to a mutually identified referral priority scheme.</t>
  </si>
  <si>
    <t>Maintain and follow Quality Assurance Project Plan(s) for pesticide sample collection and analysis.</t>
  </si>
  <si>
    <t>Conduct WPS-related Outreach and Education. This includes communicating existing requirements to the regulated community and  informing  co-regulators, the regulated community, and other program stakeholders of any proposed changes or new requirements.</t>
  </si>
  <si>
    <t xml:space="preserve">Assure mechanisms and procedures are in place to enable coordination and follow-up on reports of occupational pesticide exposure, incidents or illnesses that may be related to pesticide use/misuse or WPS violations.  </t>
  </si>
  <si>
    <t xml:space="preserve">Monitor applicator training for quality assurance. </t>
  </si>
  <si>
    <t>Provide technical assistance for the regulated community, as appropriate.</t>
  </si>
  <si>
    <t>Establish and maintain relationships with local and regional fish and wildlife agencies.</t>
  </si>
  <si>
    <t xml:space="preserve">Conduct education and outreach activities that increase awareness and adoption of spray drift reduction techniques and technologies.  </t>
  </si>
  <si>
    <t>When conducting training of state staff, offer tribal pesticide staff an opportunity to participate if space is available or can be made available.</t>
  </si>
  <si>
    <t>Offer tribes an opportunity to ride along with state pesticide inspectors as training for tribal pesticide inspectors.</t>
  </si>
  <si>
    <t>Share information on tips, complaints, violators, and/or incidents that may be relevant in Indian country.</t>
  </si>
  <si>
    <t>Provide lab support to tribes.</t>
  </si>
  <si>
    <t>Other negotiated activities as appropriate.</t>
  </si>
  <si>
    <t>Work with OECA to determine what data to collect and how to utilize the data to enhance the effectiveness of the National Pesticide Program and illustrate the performance of the national pesticide compliance program.</t>
  </si>
  <si>
    <t>01.00.01.0</t>
  </si>
  <si>
    <t>01.00.02.0</t>
  </si>
  <si>
    <t>01.00.03.0</t>
  </si>
  <si>
    <t>01.01.01.0</t>
  </si>
  <si>
    <t>01.01.02.0</t>
  </si>
  <si>
    <t>01.02.01.0</t>
  </si>
  <si>
    <t>01.02.02.0</t>
  </si>
  <si>
    <t>01.02.03.0</t>
  </si>
  <si>
    <t>01.02.04.0</t>
  </si>
  <si>
    <t>01.02.05.0</t>
  </si>
  <si>
    <t>01.02.06.0</t>
  </si>
  <si>
    <t>01.02.07.0</t>
  </si>
  <si>
    <t>01.02.08.0</t>
  </si>
  <si>
    <t>01.02.09.0</t>
  </si>
  <si>
    <t>01.02.10.0</t>
  </si>
  <si>
    <t>01.02.11.0</t>
  </si>
  <si>
    <t>01.02.12.0</t>
  </si>
  <si>
    <t>01.02.13.0</t>
  </si>
  <si>
    <t>01.02.14.0</t>
  </si>
  <si>
    <t>01.02.15.0</t>
  </si>
  <si>
    <t>01.02.16.0</t>
  </si>
  <si>
    <t>02.01.01.0</t>
  </si>
  <si>
    <t>02.01.02.0</t>
  </si>
  <si>
    <t>02.01.03.0</t>
  </si>
  <si>
    <t>02.01.04.0</t>
  </si>
  <si>
    <t>02.02.01.0</t>
  </si>
  <si>
    <t>03.01.01.0</t>
  </si>
  <si>
    <t>03.01.02.0</t>
  </si>
  <si>
    <t>03.02.01.0</t>
  </si>
  <si>
    <t>04.01.01.0</t>
  </si>
  <si>
    <t>04.01.02.0</t>
  </si>
  <si>
    <t>04.02.01.0</t>
  </si>
  <si>
    <t>05.01.01.0</t>
  </si>
  <si>
    <t>05.02.01.0</t>
  </si>
  <si>
    <t>06.01.01.0</t>
  </si>
  <si>
    <t>06.02.01.0</t>
  </si>
  <si>
    <t>07.01.01.0</t>
  </si>
  <si>
    <t>07.01.04.0</t>
  </si>
  <si>
    <t>07.02.01.0</t>
  </si>
  <si>
    <t>08.01.01.0</t>
  </si>
  <si>
    <t>09.01.01.0</t>
  </si>
  <si>
    <t>09.02.02.0</t>
  </si>
  <si>
    <t>10.01.01.0</t>
  </si>
  <si>
    <t>10.01.02.0</t>
  </si>
  <si>
    <t>11.01.01.0</t>
  </si>
  <si>
    <t>11.01.02.0</t>
  </si>
  <si>
    <t>12.01.01.0</t>
  </si>
  <si>
    <t>12.01.02.0</t>
  </si>
  <si>
    <t>13.02.01.0</t>
  </si>
  <si>
    <t>14.02.01.0</t>
  </si>
  <si>
    <t>16.02.01.0</t>
  </si>
  <si>
    <t>SFY</t>
  </si>
  <si>
    <t>FFY</t>
  </si>
  <si>
    <t>Q3</t>
  </si>
  <si>
    <t>(All)</t>
  </si>
  <si>
    <t xml:space="preserve">For Cause </t>
  </si>
  <si>
    <t>CY</t>
  </si>
  <si>
    <t>SFY Qtr</t>
  </si>
  <si>
    <t>FFY Qtr</t>
  </si>
  <si>
    <t>Due Date</t>
  </si>
  <si>
    <t>Annual SFY</t>
  </si>
  <si>
    <t>Annual FFY</t>
  </si>
  <si>
    <t>2014-15</t>
  </si>
  <si>
    <t>2015-16</t>
  </si>
  <si>
    <t>2016-17</t>
  </si>
  <si>
    <t>2017-18</t>
  </si>
  <si>
    <t>NPM</t>
  </si>
  <si>
    <t>Prog #</t>
  </si>
  <si>
    <t>Required</t>
  </si>
  <si>
    <t>Optional</t>
  </si>
  <si>
    <t>03.01.03.0</t>
  </si>
  <si>
    <t>07.01.02.0</t>
  </si>
  <si>
    <t>07.01.02.1</t>
  </si>
  <si>
    <t>07.01.02.2</t>
  </si>
  <si>
    <t>07.01.02.3</t>
  </si>
  <si>
    <t>07.01.02.4</t>
  </si>
  <si>
    <t>07.01.03.0</t>
  </si>
  <si>
    <t>08.02.01.0</t>
  </si>
  <si>
    <t>Pollinator Protection</t>
  </si>
  <si>
    <t>09.01.02.0</t>
  </si>
  <si>
    <t>09.02.01.0</t>
  </si>
  <si>
    <t>Spray Drift</t>
  </si>
  <si>
    <t>12.02.01.0</t>
  </si>
  <si>
    <t>Supplemental Distributors</t>
  </si>
  <si>
    <t>Contract Manufacturers</t>
  </si>
  <si>
    <t>15.02.01.0</t>
  </si>
  <si>
    <t>National Data System</t>
  </si>
  <si>
    <r>
      <t xml:space="preserve">Maintain access to adequate </t>
    </r>
    <r>
      <rPr>
        <sz val="10"/>
        <color theme="1"/>
        <rFont val="Arial"/>
        <family val="2"/>
      </rPr>
      <t>laboratory support capacity.</t>
    </r>
  </si>
  <si>
    <r>
      <t xml:space="preserve">Assist EPA in </t>
    </r>
    <r>
      <rPr>
        <sz val="10"/>
        <color theme="1"/>
        <rFont val="Arial"/>
        <family val="2"/>
      </rPr>
      <t>enforcing regulatory actions</t>
    </r>
    <r>
      <rPr>
        <sz val="10"/>
        <color rgb="FF000000"/>
        <rFont val="Arial"/>
        <family val="2"/>
      </rPr>
      <t xml:space="preserve"> and </t>
    </r>
    <r>
      <rPr>
        <sz val="10"/>
        <color theme="1"/>
        <rFont val="Arial"/>
        <family val="2"/>
      </rPr>
      <t>monitoring Section 18, Section 24(c), and Experimental Use Permits</t>
    </r>
    <r>
      <rPr>
        <sz val="10"/>
        <color rgb="FF000000"/>
        <rFont val="Arial"/>
        <family val="2"/>
      </rPr>
      <t>.</t>
    </r>
  </si>
  <si>
    <r>
      <t>Establish relationships with federal, state, tribal and local agencies, beekeeper organizations, grower organizations (</t>
    </r>
    <r>
      <rPr>
        <i/>
        <sz val="10"/>
        <color theme="1"/>
        <rFont val="Arial"/>
        <family val="2"/>
      </rPr>
      <t>e.g</t>
    </r>
    <r>
      <rPr>
        <sz val="10"/>
        <color theme="1"/>
        <rFont val="Arial"/>
        <family val="2"/>
      </rPr>
      <t>., commodity groups), crop advisors, pesticide manufacturers (registrants), and other stakeholder groups within the region to assist where needed in combined pollinator protection activities.</t>
    </r>
  </si>
  <si>
    <t>BACK</t>
  </si>
  <si>
    <t>Required Program Areas</t>
  </si>
  <si>
    <t>Basic Pesticide Program</t>
  </si>
  <si>
    <t>Soil Fumigation &amp; Soil Fumigants</t>
  </si>
  <si>
    <t>Endangered Species Protection</t>
  </si>
  <si>
    <t xml:space="preserve">Supplemental/Special Project </t>
  </si>
  <si>
    <t>Work Plan/Report Status:</t>
  </si>
  <si>
    <t>Stop-Sale, Seizure, Quarantine or Embargo</t>
  </si>
  <si>
    <t>Stop-Sale, Seizure, Quarntine or Embargo</t>
  </si>
  <si>
    <t>Back</t>
  </si>
  <si>
    <t>OPP</t>
  </si>
  <si>
    <t>RPA#</t>
  </si>
  <si>
    <t>Required Type</t>
  </si>
  <si>
    <t>Pick List</t>
  </si>
  <si>
    <t>Activity #</t>
  </si>
  <si>
    <t xml:space="preserve">Pesticide Enforcement Cooperative Agreement Output Summary </t>
  </si>
  <si>
    <t>Pesticide Enforcement Cooperative Agreement Output Summary</t>
  </si>
  <si>
    <t>EPA Review of Status</t>
  </si>
  <si>
    <t>None</t>
  </si>
  <si>
    <t>Count of Significant Issues/ Innovations</t>
  </si>
  <si>
    <t>(blank)</t>
  </si>
  <si>
    <t>Work Plan/Report</t>
  </si>
  <si>
    <t>Narrative</t>
  </si>
  <si>
    <t>5700 Worker Protection</t>
  </si>
  <si>
    <t>5700 Container Containment</t>
  </si>
  <si>
    <t>Program Area Report</t>
  </si>
  <si>
    <t>Significant Issue/Innovative Activities</t>
  </si>
  <si>
    <t xml:space="preserve">EPA Recommendations </t>
  </si>
  <si>
    <r>
      <rPr>
        <sz val="10"/>
        <color rgb="FF000000"/>
        <rFont val="Arial"/>
        <family val="2"/>
      </rPr>
      <t xml:space="preserve">Provide outreach and </t>
    </r>
    <r>
      <rPr>
        <sz val="10"/>
        <color theme="1"/>
        <rFont val="Arial"/>
        <family val="2"/>
      </rPr>
      <t>compliance assistance</t>
    </r>
    <r>
      <rPr>
        <sz val="10"/>
        <color rgb="FF000000"/>
        <rFont val="Arial"/>
        <family val="2"/>
      </rPr>
      <t>.</t>
    </r>
  </si>
  <si>
    <t>18.02.01.0</t>
  </si>
  <si>
    <t>Supplemental Activity (OPP)</t>
  </si>
  <si>
    <t>Supplemental Activity (OECA)</t>
  </si>
  <si>
    <t>References:</t>
  </si>
  <si>
    <t>EPA Grant Forms List</t>
  </si>
  <si>
    <t>EPA Strategic Plan Goal 4: Ensuring the Safety of Chemicals and Preventing Pollution, Objective 1: Ensure Chemical Safety. EPA Strategic Plan Goal 5: Enforcing Environmental Laws.</t>
  </si>
  <si>
    <t>Maintain a basic level of pesticide program implementation, compliance assistance, and enforcement to ensure a viable pesticide regulatory and enforcement program, achieve environmental results, and maximize success with the Agency's performance measures.</t>
  </si>
  <si>
    <t xml:space="preserve">Reduce spray drift incidents by increasing awareness and adoption of spray drift reduction techniques and technologies. </t>
  </si>
  <si>
    <t>EPA Goal</t>
  </si>
  <si>
    <t>Regional Guidance Activity</t>
  </si>
  <si>
    <t>Activity Type</t>
  </si>
  <si>
    <t>Count of Activity Type</t>
  </si>
  <si>
    <t>My Reports:</t>
  </si>
  <si>
    <t>My References:</t>
  </si>
  <si>
    <t>Report 1</t>
  </si>
  <si>
    <t xml:space="preserve">WPStart </t>
  </si>
  <si>
    <t>WPEnd</t>
  </si>
  <si>
    <t>EPA Program Outcome</t>
  </si>
  <si>
    <t>InspType</t>
  </si>
  <si>
    <t>ProjSamp</t>
  </si>
  <si>
    <t>TotSamp</t>
  </si>
  <si>
    <t>SampPhy</t>
  </si>
  <si>
    <t>SampDoc</t>
  </si>
  <si>
    <t>TotInsp</t>
  </si>
  <si>
    <t>TotActions</t>
  </si>
  <si>
    <t>CC</t>
  </si>
  <si>
    <t>CRIM</t>
  </si>
  <si>
    <t>Admin</t>
  </si>
  <si>
    <t>CertSusp</t>
  </si>
  <si>
    <t>CertRev</t>
  </si>
  <si>
    <t>CertMod</t>
  </si>
  <si>
    <t>WL</t>
  </si>
  <si>
    <t>SSURO</t>
  </si>
  <si>
    <t>#Fines</t>
  </si>
  <si>
    <t xml:space="preserve">IMP </t>
  </si>
  <si>
    <t xml:space="preserve">EXP </t>
  </si>
  <si>
    <t>CAR</t>
  </si>
  <si>
    <t>RUP</t>
  </si>
  <si>
    <t>CsFwd</t>
  </si>
  <si>
    <t>OthrEnf</t>
  </si>
  <si>
    <t>Q2E</t>
  </si>
  <si>
    <t>Q2S</t>
  </si>
  <si>
    <t>Q1E</t>
  </si>
  <si>
    <t>Q3S</t>
  </si>
  <si>
    <t>Q3E</t>
  </si>
  <si>
    <t>Q4S</t>
  </si>
  <si>
    <t>Arizona Department of Agriculture</t>
  </si>
  <si>
    <t xml:space="preserve">2014-15 </t>
  </si>
  <si>
    <t>FIFRA Cooperative Agreement Work Plan and Report</t>
  </si>
  <si>
    <t>Rpt</t>
  </si>
  <si>
    <t>Work Plan Accomplishments</t>
  </si>
  <si>
    <t>RptPerStart</t>
  </si>
  <si>
    <t>RptPerEnd</t>
  </si>
  <si>
    <t>ProjInsp</t>
  </si>
  <si>
    <t>Row Labels</t>
  </si>
  <si>
    <t>Values</t>
  </si>
  <si>
    <t>Projected</t>
  </si>
  <si>
    <t>Conducted</t>
  </si>
  <si>
    <t xml:space="preserve"> Year:</t>
  </si>
  <si>
    <t xml:space="preserve">Projected:   </t>
  </si>
  <si>
    <t xml:space="preserve">Samples </t>
  </si>
  <si>
    <t>(Hrs)</t>
  </si>
  <si>
    <t>(FTE)</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</si>
  <si>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</si>
  <si>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Work Plan Activity Description (Outputs)</t>
  </si>
  <si>
    <t>EPA Comment(s)</t>
  </si>
  <si>
    <t>EPA Recommendation (s)</t>
  </si>
  <si>
    <t>Picklist</t>
  </si>
  <si>
    <t>Report by Progam Area</t>
  </si>
  <si>
    <t>Activity Status Report</t>
  </si>
  <si>
    <t>Significant Issues &amp; Innovations Report</t>
  </si>
  <si>
    <t>Activity Type Report</t>
  </si>
  <si>
    <t>EPA Recommendations Report</t>
  </si>
  <si>
    <t>Inspections Accomplishments Report</t>
  </si>
  <si>
    <t>AgUse</t>
  </si>
  <si>
    <t>AgUseFC</t>
  </si>
  <si>
    <t>NonAgUse</t>
  </si>
  <si>
    <t>NonAgUseFC</t>
  </si>
  <si>
    <t>Market</t>
  </si>
  <si>
    <t>Accomp - Proj</t>
  </si>
  <si>
    <t>Actions</t>
  </si>
  <si>
    <t>Fines</t>
  </si>
  <si>
    <t>OPP &amp; OECA</t>
  </si>
  <si>
    <t>Program Area Count Report</t>
  </si>
  <si>
    <t>Midyear/End of Year Status</t>
  </si>
  <si>
    <t xml:space="preserve">Narrative </t>
  </si>
  <si>
    <t>Grantee Outcome</t>
  </si>
  <si>
    <t>Outcomes</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</si>
  <si>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</si>
  <si>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</si>
  <si>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</si>
  <si>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</si>
  <si>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</si>
  <si>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</si>
  <si>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</si>
  <si>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</si>
  <si>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</si>
  <si>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</si>
  <si>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</si>
  <si>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</si>
  <si>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</si>
  <si>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</si>
  <si>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</si>
  <si>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</si>
  <si>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</si>
  <si>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</si>
  <si>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</si>
  <si>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</si>
  <si>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</si>
  <si>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</si>
  <si>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</si>
  <si>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</si>
  <si>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</si>
  <si>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</si>
  <si>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</si>
  <si>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</si>
  <si>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</si>
  <si>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</si>
  <si>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</si>
  <si>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</si>
  <si>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</si>
  <si>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</si>
  <si>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</si>
  <si>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</si>
  <si>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</si>
  <si>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</si>
  <si>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</si>
  <si>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</si>
  <si>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</si>
  <si>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</si>
  <si>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</si>
  <si>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</si>
  <si>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</si>
  <si>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</si>
  <si>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</si>
  <si>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</si>
  <si>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</si>
  <si>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</si>
  <si>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</si>
  <si>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</si>
  <si>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</si>
  <si>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</si>
  <si>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</si>
  <si>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</si>
  <si>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</si>
  <si>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</si>
  <si>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</si>
  <si>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</si>
  <si>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</si>
  <si>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</si>
  <si>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</si>
  <si>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</si>
  <si>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</si>
  <si>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</si>
  <si>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</si>
  <si>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</si>
  <si>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</si>
  <si>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</si>
  <si>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</si>
  <si>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</si>
  <si>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</si>
  <si>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</si>
  <si>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</si>
  <si>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</si>
  <si>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</si>
  <si>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</si>
  <si>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</si>
  <si>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</si>
  <si>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</si>
  <si>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</si>
  <si>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</si>
  <si>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</si>
  <si>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</si>
  <si>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of Units</t>
  </si>
  <si>
    <t>Back to Travel</t>
  </si>
  <si>
    <t>Alabama Department of Agriculture and Industries</t>
  </si>
  <si>
    <t>Column1</t>
  </si>
  <si>
    <t>ADAI</t>
  </si>
  <si>
    <t>Ak Chin Indian Community</t>
  </si>
  <si>
    <t>ACIC</t>
  </si>
  <si>
    <t>Colorado Department of Agriculture</t>
  </si>
  <si>
    <t>Colorado River Indian Tribe</t>
  </si>
  <si>
    <t>CRIT</t>
  </si>
  <si>
    <t>Cocopah Indian Tribe</t>
  </si>
  <si>
    <t>CIT</t>
  </si>
  <si>
    <t>Hopi Tribe</t>
  </si>
  <si>
    <t>Salt River Pima Maricopa Indian Community</t>
  </si>
  <si>
    <t>SRPMIC</t>
  </si>
  <si>
    <t>Fort Mojave Indian Tribe</t>
  </si>
  <si>
    <t>FMIT</t>
  </si>
  <si>
    <t>Quechan Tribe</t>
  </si>
  <si>
    <t>QT</t>
  </si>
  <si>
    <t>Gila River Indian Community</t>
  </si>
  <si>
    <t>GRIC</t>
  </si>
  <si>
    <t xml:space="preserve">Shoshone Paiute of the Duck Valley Indian Reservation </t>
  </si>
  <si>
    <t>SPDVIR</t>
  </si>
  <si>
    <t>Oregon Department of Agriculture</t>
  </si>
  <si>
    <t>ODA (OR)</t>
  </si>
  <si>
    <t>ODA (OH)</t>
  </si>
  <si>
    <t>IDPH</t>
  </si>
  <si>
    <t xml:space="preserve">ISDA </t>
  </si>
  <si>
    <t>KDA (KS)</t>
  </si>
  <si>
    <t>KDA (KY)</t>
  </si>
  <si>
    <t>MDA (MD)</t>
  </si>
  <si>
    <t>MDA (MN)</t>
  </si>
  <si>
    <t>MDA (MO)</t>
  </si>
  <si>
    <t>Total Number of Actions</t>
  </si>
  <si>
    <t>Inspections at Facilities Claiming Family Exemption *</t>
  </si>
  <si>
    <t xml:space="preserve">* This column is a subset of the WPS Tier I and WPS Tier II Columns combined to collect data on inspections conducted at facilities claiming the Immediate Family Exemption </t>
  </si>
  <si>
    <t xml:space="preserve">Extended to: </t>
  </si>
  <si>
    <t>WPExtnd</t>
  </si>
  <si>
    <t>Measure No. 1 - Repeat Violator</t>
  </si>
  <si>
    <t>Measure No. 2 - Complying Actions</t>
  </si>
  <si>
    <t>Measure No. 3 - Efficiency</t>
  </si>
  <si>
    <t>Base Enforcement</t>
  </si>
  <si>
    <t>C. Repeat Violator  (Measure—B/A)</t>
  </si>
  <si>
    <t>A. Total # of Regulated Entities Receiving Enforcement Actions</t>
  </si>
  <si>
    <t>Worker Protection</t>
  </si>
  <si>
    <t>Enforcement Discretionary</t>
  </si>
  <si>
    <t xml:space="preserve">I. Efficiency Measure—(G+H)/E: </t>
  </si>
  <si>
    <t xml:space="preserve">D. Total # of Enforcement Actions Resulting in Verified Compliance: </t>
  </si>
  <si>
    <t xml:space="preserve">F. Complying Actions Measure—D/F: </t>
  </si>
  <si>
    <t xml:space="preserve">G. Grantee Pesticide Enforcement Funding: </t>
  </si>
  <si>
    <t xml:space="preserve">H. EPA Pesticide Enforcement Funding:  </t>
  </si>
  <si>
    <t>B. Total # of Entities Receiving Subsequent Enforcement Actions (i.e. subset of A)</t>
  </si>
  <si>
    <t>United States Environmental Protection Agency</t>
  </si>
  <si>
    <t>Do Not Delete</t>
  </si>
  <si>
    <t>5700 Main</t>
  </si>
  <si>
    <t>Endangered Species</t>
  </si>
  <si>
    <t>Lab Equipment</t>
  </si>
  <si>
    <t xml:space="preserve">Pesticide Enforcement Outcome Measure </t>
  </si>
  <si>
    <t>MDARD</t>
  </si>
  <si>
    <t>&lt; Summary</t>
  </si>
  <si>
    <t>&lt; Q1</t>
  </si>
  <si>
    <t>&lt; Q2</t>
  </si>
  <si>
    <t>&lt; Q3</t>
  </si>
  <si>
    <t>&lt; Q4</t>
  </si>
  <si>
    <t>2018-19</t>
  </si>
  <si>
    <t>2019-20</t>
  </si>
  <si>
    <t>2020-21</t>
  </si>
  <si>
    <t>2021-22</t>
  </si>
  <si>
    <t xml:space="preserve">Q4 </t>
  </si>
  <si>
    <t>Complete administrative/management, fiduciary and reporting requirements associated with this cooperative agreement.</t>
  </si>
  <si>
    <t>Report information on all known or suspected pesticide incidents involving pollinators to OPP (beekill@epa.gov) with a copy to the regional office.</t>
  </si>
  <si>
    <t>During use inspections, monitor compliance with the label, including any ESA bulletins, if applicable.</t>
  </si>
  <si>
    <t>Ensure a minimum of one state employee obtains and maintains an EPA inspector’s credential. Where state authority is inappropriate or inadequate, or at EPA's request, conduct FIFRA inspections with EPA credentials, according to EPA procedures and guidance documents.</t>
  </si>
  <si>
    <t>Conduct inspections consistent with the FIFRA Inspection Manual including collection of the appropriate amount of sale and distribution records as discussed in Chapter 6 "Product Sampling".</t>
  </si>
  <si>
    <t>Maintain and follow a Quality Management Plan for the overall pesticide enforcement program.</t>
  </si>
  <si>
    <t>Implement Part 170 worker protection standard (WPS) rule requirements and carry out program implementation requirements.</t>
  </si>
  <si>
    <t>02.02.02.0</t>
  </si>
  <si>
    <t xml:space="preserve">Provide continuing educational opportunities and outreach to keep growers, applicators, and handlers up-to-date on the most recent methods to protect pollinators, such as IPM, BMPs, or softer applications. </t>
  </si>
  <si>
    <t>Conduct inspections and take enforcement actions directed at detecting and stopping distribution of unregistered or misbranded pesticides that could adversely affect pollinators and/or the quality of hive products.</t>
  </si>
  <si>
    <t xml:space="preserve">Forge partnerships with other agencies and/or organizations to promote adoption of IPM in public schools. </t>
  </si>
  <si>
    <t xml:space="preserve">Gather spray draft incident data from the past 2-3 years to form an incident baseline and then gather additional incident data during the grant period.  </t>
  </si>
  <si>
    <t>12.01.03.0</t>
  </si>
  <si>
    <t>Assist regions when necessary to monitor movement of imported pesticides within state or tribal lands.</t>
  </si>
  <si>
    <t xml:space="preserve">Provide information such as crop data, pesticide use data, and species location data to OPP for use in listed species-specific risk assessments for upcoming registration review cases. </t>
  </si>
  <si>
    <t xml:space="preserve">Comment on exposure assumptions used in risk assessments. </t>
  </si>
  <si>
    <t>Comment on the feasibility of proposed, listed species-specific mitigation measures during OPP’s standard processes of registration and registration review.</t>
  </si>
  <si>
    <t>Review draft bulletins, should any be developed in a state’s area.</t>
  </si>
  <si>
    <t>Maintain and follow a matrix to develop and issue enforcement actions.</t>
  </si>
  <si>
    <t>EPA Strategic Plan Goal 4: Ensuring the Safety of Chemicals and Preventing Pollution, Objective 1: Ensure Chemical Safety.</t>
  </si>
  <si>
    <t>Insp:Accomp-Proj</t>
  </si>
  <si>
    <t>&lt; Table</t>
  </si>
  <si>
    <t>Number</t>
  </si>
  <si>
    <t>Total number of use and for cause inspections that involved the use of a pesticide product that refers the applicator to obtain and follow the instructions of an Endangered Species Bulletin</t>
  </si>
  <si>
    <t>Number of use and for cause inspections where the pesticide applicator was alleged to be in violation of Endangered Species labeling requirements, including any applicable Bulletin</t>
  </si>
  <si>
    <t xml:space="preserve">State/Tribe:   </t>
  </si>
  <si>
    <t xml:space="preserve">Fiscal Year:   </t>
  </si>
  <si>
    <t xml:space="preserve">Reporting Period:   </t>
  </si>
  <si>
    <t>NOT YET APPROVED UNDER THE PAPERWORK REDUCTION ACT</t>
  </si>
  <si>
    <t>Federal Facilities</t>
  </si>
  <si>
    <t>FedFac</t>
  </si>
  <si>
    <t>*Name:</t>
  </si>
  <si>
    <t>*Grantee:</t>
  </si>
  <si>
    <t>*Agreement Type:</t>
  </si>
  <si>
    <t>*Number of Years:</t>
  </si>
  <si>
    <t xml:space="preserve">*Project Period: </t>
  </si>
  <si>
    <t xml:space="preserve">*Work Plan and Report Applies to: </t>
  </si>
  <si>
    <t xml:space="preserve">Budget </t>
  </si>
  <si>
    <t xml:space="preserve">       Grantee Information:</t>
  </si>
  <si>
    <t xml:space="preserve">              Cooperative Agreement Information:</t>
  </si>
  <si>
    <t>Date:</t>
  </si>
  <si>
    <t xml:space="preserve"> '15 - '17 Grant Guidance Activity </t>
  </si>
  <si>
    <t>Pesticides Enforcement Cooperative Agreement Accomplishment Report (Container/Containment)</t>
  </si>
  <si>
    <t>Examples of Standard Reports:</t>
  </si>
  <si>
    <t>Reporting Links:</t>
  </si>
  <si>
    <t>Data entry in white boxes only. Asterik denotes a required field.</t>
  </si>
  <si>
    <t>1)</t>
  </si>
  <si>
    <t>2)</t>
  </si>
  <si>
    <t>3)</t>
  </si>
  <si>
    <t>4)</t>
  </si>
  <si>
    <t>5)</t>
  </si>
  <si>
    <t>6)</t>
  </si>
  <si>
    <t xml:space="preserve">Use this space to insert or attach your budget detail.  </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</si>
  <si>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</si>
  <si>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HT</t>
  </si>
  <si>
    <t>Build or maintain staff and management expertise on pesticide program issues and enforcement (e.g. attend training opportunities through PREP, PIRT, in-service training, etc. or other appropriate activities).</t>
  </si>
  <si>
    <t>Monitor compliance with the WPS requirements associated with use of high risk pesticides, high exposure scenarios or repeat offenders. Include activities that support both WPS and product use compliance.</t>
  </si>
  <si>
    <t>Monitor compliance with the pesticide applicator certification requirements. Focus on sale/distribution of restricted use pesticides (RUPs) to applicators. One example is the fumigation sector(s) of concern.</t>
  </si>
  <si>
    <t>Monitor compliance with C/C requirements.  Focus on product and user compliance with special emphasis on agricultural retailers/distributors that repackage pesticides into refillable containers, as well as RUP and Tox 1 category products.</t>
  </si>
  <si>
    <t>Monitor compliance with soil fumigation labels.  Focus on product and user compliance with special emphasis on new label requirements.</t>
  </si>
  <si>
    <t>06.01.02.0</t>
  </si>
  <si>
    <t>06.01.03.0</t>
  </si>
  <si>
    <t>06.01.04.0</t>
  </si>
  <si>
    <t>06.01.05.0</t>
  </si>
  <si>
    <t>06.01.06.0</t>
  </si>
  <si>
    <t xml:space="preserve">Where appropriate, consult with and/or coordinate prevention and protection of water resources with other agencies responsible for water resource protection. </t>
  </si>
  <si>
    <t>11.01.03.0</t>
  </si>
  <si>
    <t>Monitor compliance with spray drift label language and report investigation findings as part of year–end reporting.</t>
  </si>
  <si>
    <t>11.02.01.0</t>
  </si>
  <si>
    <t>12.01.04.0</t>
  </si>
  <si>
    <t>Let tribes know when the state issues a FIFRA Section 24(c) or applies for a Section 18.</t>
  </si>
  <si>
    <t>12.01.05.0</t>
  </si>
  <si>
    <t>12.01.06.0</t>
  </si>
  <si>
    <t>Improve tribal capacity to enforce pesticide programs.</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</si>
  <si>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</si>
  <si>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Monitor compliance with contract manufacturing requirements.  Focus on one or more of the following: manufacturers of disinfectants, RUPs, or Tox 1 category products, and manufacturers with a prior history of FIFRA noncompliance.</t>
  </si>
  <si>
    <t>17.01.01.0</t>
  </si>
  <si>
    <t>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t>
  </si>
  <si>
    <t>Alert EPA to changes in state regulations and tribal codes.</t>
  </si>
  <si>
    <t>Provide outreach and education on the Endangered Species Protection Program to current and potential pesticide users and pesticide inspectors.</t>
  </si>
  <si>
    <t xml:space="preserve">Provide risk assessment and risk mitigation support using using EPA’s stakeholder engagement process at: http://www.regulations.gov/#!documentDetail;D=EPA-HQ-OPP-2012-0442-0038 </t>
  </si>
  <si>
    <t>Work with certification and training staff and cooperative extension services to provide endangered species information for pesticide applicator training.</t>
  </si>
  <si>
    <t xml:space="preserve">Prevent or reduce occupational pesticide exposures, incidents and illnesses from pesticides, especially ones that pose high risks or high exposures to workers. </t>
  </si>
  <si>
    <t xml:space="preserve">Prevent or reduce pesticide exposures and incidents to humans and the environment by increasing the competence and expertise of applicators/handlers of restricted use pesticides.  </t>
  </si>
  <si>
    <t xml:space="preserve">Prevent or reduce pesticide exposures to humans and the environment due to damaged pesticide containers and pesticide spills or releases. </t>
  </si>
  <si>
    <t xml:space="preserve">Prevent or reduce incidents resulting from soil fumigation exposures. </t>
  </si>
  <si>
    <t>Ensure that pesticides do not adversely affect the nation’s water resources.</t>
  </si>
  <si>
    <t>Limit potential effects from pesticide use to listed species, while at the same time not placing undue burden on agriculture or other pesticide users.</t>
  </si>
  <si>
    <t>Ensure pollinators are protected from adverse effects of pesticide exposure.</t>
  </si>
  <si>
    <t xml:space="preserve">Decrease exposure of children in public schools (grades K-12) to pests and pesticides through increased adoption of verifiable and ongoing school Integrated Pest Management (IPM) programs.  </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</si>
  <si>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</si>
  <si>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Ensure that distributor products are properly registered, formulated and labeled.</t>
  </si>
  <si>
    <t>Reduce instances of illegal manufacture or mislabeling of products manufactured under contract.</t>
  </si>
  <si>
    <t>Eliminate the distribution of unregistered, misbranded, or adulterated imported pesticides.</t>
  </si>
  <si>
    <t>18.01.01.0</t>
  </si>
  <si>
    <t>Regional Guidance Activity (OECA)</t>
  </si>
  <si>
    <t>Regional Activity (OPP)</t>
  </si>
  <si>
    <t>17.02.01.0</t>
  </si>
  <si>
    <t>06.01.07.0</t>
  </si>
  <si>
    <t xml:space="preserve">Monitor compliance with pesticide water quality risk mitigation measures, and respond to pesticide water contamination events especially where water quality standards or other reference points are threatened. </t>
  </si>
  <si>
    <t>Provide education, outreach and/or training on School IPM approaches to public schools or educational organizations working with public schools.</t>
  </si>
  <si>
    <t>7)</t>
  </si>
  <si>
    <t>8)</t>
  </si>
  <si>
    <t>Pesticides Enforcement Cooperative Agreement Accomplishment Report (WPS)</t>
  </si>
  <si>
    <r>
      <t xml:space="preserve">Describe Work Plan Activity Accomplishment                                           </t>
    </r>
    <r>
      <rPr>
        <i/>
        <sz val="9"/>
        <color theme="1"/>
        <rFont val="Calibri"/>
        <family val="2"/>
        <scheme val="minor"/>
      </rPr>
      <t>(include any issues or innovations, ifappropriate)</t>
    </r>
  </si>
  <si>
    <t>Support WPS worker &amp; handler training.</t>
  </si>
  <si>
    <t>Grantees may refer potential violations to the regional office for appropriate action.</t>
  </si>
  <si>
    <t>Meet state/and tribal certification plan requirements for plan maintenance and annual reporting using the Certification Plan and Reporting Database (CPARD).</t>
  </si>
  <si>
    <r>
      <rPr>
        <u/>
        <sz val="10"/>
        <color theme="1"/>
        <rFont val="Arial"/>
        <family val="2"/>
      </rPr>
      <t>Evaluate</t>
    </r>
    <r>
      <rPr>
        <sz val="10"/>
        <color theme="1"/>
        <rFont val="Arial"/>
        <family val="2"/>
      </rPr>
      <t xml:space="preserve">:  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the potential to threaten local resources) to determine if those pesticides are found at concentration levels locally that are approaching or exceeding </t>
    </r>
    <r>
      <rPr>
        <b/>
        <i/>
        <sz val="10"/>
        <color theme="1"/>
        <rFont val="Arial"/>
        <family val="2"/>
      </rPr>
      <t>reference points</t>
    </r>
    <r>
      <rPr>
        <sz val="10"/>
        <color theme="1"/>
        <rFont val="Arial"/>
        <family val="2"/>
      </rPr>
      <t xml:space="preserve"> and therefore are a threat to local water quality. The base list of pesticides of interest can be found in Appendix 6.</t>
    </r>
  </si>
  <si>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</si>
  <si>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r>
      <rPr>
        <u/>
        <sz val="10"/>
        <color theme="1"/>
        <rFont val="Arial"/>
        <family val="2"/>
      </rPr>
      <t>Demonstrate Progress</t>
    </r>
    <r>
      <rPr>
        <sz val="10"/>
        <color theme="1"/>
        <rFont val="Arial"/>
        <family val="2"/>
      </rPr>
      <t xml:space="preserve">: Show the management strategy has been effective in reducing or maintaining concentrations below </t>
    </r>
    <r>
      <rPr>
        <b/>
        <i/>
        <sz val="10"/>
        <color theme="1"/>
        <rFont val="Arial"/>
        <family val="2"/>
      </rPr>
      <t>reference points</t>
    </r>
    <r>
      <rPr>
        <sz val="10"/>
        <color theme="1"/>
        <rFont val="Arial"/>
        <family val="2"/>
      </rPr>
      <t>.</t>
    </r>
  </si>
  <si>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</si>
  <si>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Worker Safety: Worker Protection Standard</t>
  </si>
  <si>
    <t>Worker Safety: Pesticide Applicator Certification</t>
  </si>
  <si>
    <t>School Integrated Pest Management</t>
  </si>
  <si>
    <t>State and Tribal Coordination and Communication</t>
  </si>
  <si>
    <t>Alaska Department of Environmental Conservation</t>
  </si>
  <si>
    <t>Inter Tribal Environmental Council</t>
  </si>
  <si>
    <t>ITEC</t>
  </si>
  <si>
    <t>Coeur d'Alene Tribe Circuit Rider Program</t>
  </si>
  <si>
    <t>CDA (CO)</t>
  </si>
  <si>
    <t>CDA (TCR)</t>
  </si>
  <si>
    <t xml:space="preserve">District Department of the Environment </t>
  </si>
  <si>
    <t>DDOE</t>
  </si>
  <si>
    <t>ENIPC</t>
  </si>
  <si>
    <t>HDOA</t>
  </si>
  <si>
    <t xml:space="preserve">IDA </t>
  </si>
  <si>
    <t>LDAF</t>
  </si>
  <si>
    <t>Maine Department of Agriculture, Conservation and Forestry</t>
  </si>
  <si>
    <t>MDACF</t>
  </si>
  <si>
    <t>MDAR</t>
  </si>
  <si>
    <t xml:space="preserve">MDAC </t>
  </si>
  <si>
    <t>Montana Department of Agriculture</t>
  </si>
  <si>
    <t>NDA (NV)</t>
  </si>
  <si>
    <t>NDA (NE)</t>
  </si>
  <si>
    <t>New Jersey Department of Environmental Protection</t>
  </si>
  <si>
    <t>NJDEP</t>
  </si>
  <si>
    <t>North Dakota Department of Agriculture</t>
  </si>
  <si>
    <t>New York State Department of Environmental Conservation</t>
  </si>
  <si>
    <t>NYSDEC</t>
  </si>
  <si>
    <t xml:space="preserve">Office of the Indiana State Chemist </t>
  </si>
  <si>
    <t>ODAFF</t>
  </si>
  <si>
    <t>OR OSHA</t>
  </si>
  <si>
    <t xml:space="preserve">Oregon OSHA  </t>
  </si>
  <si>
    <t>Sault Ste. Marie Tribe of Chippewa Indians</t>
  </si>
  <si>
    <t>SSM</t>
  </si>
  <si>
    <t>Winnebago/Omaha Circuit Rider Pesticide Program</t>
  </si>
  <si>
    <t>WOCRPP</t>
  </si>
  <si>
    <t>Report progress of activities in 06.01.02 – 06.01.05 in POINTS.</t>
  </si>
  <si>
    <t xml:space="preserve">Template Instructions/Help </t>
  </si>
  <si>
    <t>PRDOA</t>
  </si>
  <si>
    <t>South Dakota Department of Agriculture</t>
  </si>
  <si>
    <t>TCEQ</t>
  </si>
  <si>
    <t>TDA</t>
  </si>
  <si>
    <t>TAT</t>
  </si>
  <si>
    <t>Washington State Department of Agriculture</t>
  </si>
  <si>
    <t>White Earth Band of Chippewa Indians</t>
  </si>
  <si>
    <t>WE</t>
  </si>
  <si>
    <t>Wisconsin Department of Agriculture,Trade and Consumer Protection</t>
  </si>
  <si>
    <t>WDATCP</t>
  </si>
  <si>
    <t>Idaho State Department of Agriculture</t>
  </si>
  <si>
    <t>Yakama Nation</t>
  </si>
  <si>
    <t>YN</t>
  </si>
  <si>
    <t>Saint Regis Mohawk Tribe</t>
  </si>
  <si>
    <t xml:space="preserve">Performance Measures             </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</si>
  <si>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t>
  </si>
  <si>
    <t>Provide education, outreach and technical assistance on pesticide and integrated pest management control approaches, and guidance for responses to bed bug infestations.</t>
  </si>
  <si>
    <t>Monitor product and user compliance.  Focus on illegal claims and illegal use of products not registered for control of bed bugs with special emphasis on RUP and Tox 1 category products.</t>
  </si>
  <si>
    <t>Minimize the potential for pesticide misuse/overuse and spread of bed bug infestations by increasing understanding of bed bug prevention and control approaches, and ensuring compliance with accepted control approaches.</t>
  </si>
  <si>
    <t>Bed Bugs</t>
  </si>
  <si>
    <t>Follow up on significant or grantee and region agreed upon pesticide incidents referred by EPA as required by FIFRA Sections 26 and 27.</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</si>
  <si>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</si>
  <si>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Examples:    Authority to Accept Cooperative Agreement, Legislative Changes, QAPPs, Neutral Admin. Inspection schemes, Case Review Results, etc.</t>
  </si>
  <si>
    <t>Container Containment</t>
  </si>
  <si>
    <t>gxhk  dgttlk</t>
  </si>
  <si>
    <t>Project inspection numbers and report various inspection and enforcement accomplishments.  The 5700 forms, ES Inspections Report, and performance measures (when final) forms contained in the FIFRA template may be used for this purpose.</t>
  </si>
  <si>
    <r>
      <rPr>
        <sz val="10"/>
        <color rgb="FF000000"/>
        <rFont val="Arial"/>
        <family val="2"/>
      </rPr>
      <t xml:space="preserve">Draft, modify, or maintain a </t>
    </r>
    <r>
      <rPr>
        <sz val="10"/>
        <color theme="1"/>
        <rFont val="Arial"/>
        <family val="2"/>
      </rPr>
      <t>priority setting plan</t>
    </r>
    <r>
      <rPr>
        <sz val="10"/>
        <color rgb="FF000000"/>
        <rFont val="Arial"/>
        <family val="2"/>
      </rPr>
      <t xml:space="preserve"> for inspections &amp; investigations, addressing grantee and EPA- identified priorities (see Appendix 4, </t>
    </r>
    <r>
      <rPr>
        <sz val="10"/>
        <color theme="1"/>
        <rFont val="Arial"/>
        <family val="2"/>
      </rPr>
      <t>Enforcement Priority Setting Guidance; to be replaced by Compliance Monitoring Strategy when finalized</t>
    </r>
    <r>
      <rPr>
        <sz val="10"/>
        <color rgb="FF000000"/>
        <rFont val="Arial"/>
        <family val="2"/>
      </rPr>
      <t>).</t>
    </r>
  </si>
  <si>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</si>
  <si>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Report gathered data annually in a separate file attached to the end-of-year report.</t>
  </si>
  <si>
    <t>Collect detailed enforcement data on a national level from grantees to better target pesticide violations and to explain the performance of the national program.</t>
  </si>
  <si>
    <t xml:space="preserve">Back </t>
  </si>
  <si>
    <t>My Report</t>
  </si>
  <si>
    <t xml:space="preserve">Supplemental/ Special Project </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</si>
  <si>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</si>
  <si>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Endangered Species Inspections Report*</t>
  </si>
  <si>
    <t>Comment**</t>
  </si>
  <si>
    <t xml:space="preserve">** To help OPP assess the effectiveness of endangered species risk mitigation requirements and Endangered Species bulletins, please include in this comment field some information on the pesticide products and bulletin provisions that were violated. </t>
  </si>
  <si>
    <t>* This information is required for all grantees whether or not Endangered Species is selected from the pick-list.</t>
  </si>
  <si>
    <t xml:space="preserve"> PESTICIDE ENFORCEMENT PERFORMANCE MEASURES</t>
  </si>
  <si>
    <t>RPStart</t>
  </si>
  <si>
    <t>RPEnd</t>
  </si>
  <si>
    <t>Comment related to the cell (red corner)</t>
  </si>
  <si>
    <t>Fiscal Year:</t>
  </si>
  <si>
    <t>(Start)</t>
  </si>
  <si>
    <t>(End)</t>
  </si>
  <si>
    <r>
      <t>STRATEGIC GOAL 1: PROTECTION OF HUMAN HEALTH – OCCUPATIONAL USERS</t>
    </r>
    <r>
      <rPr>
        <b/>
        <u/>
        <vertAlign val="superscript"/>
        <sz val="12"/>
        <color theme="1"/>
        <rFont val="Calibri"/>
        <family val="2"/>
        <scheme val="minor"/>
      </rPr>
      <t>1</t>
    </r>
  </si>
  <si>
    <r>
      <t xml:space="preserve">MEASURE 1A:  </t>
    </r>
    <r>
      <rPr>
        <sz val="12"/>
        <color theme="1"/>
        <rFont val="Calibri"/>
        <family val="2"/>
        <scheme val="minor"/>
      </rPr>
      <t>COMPLIANCE WITH WPS REGULATIONS</t>
    </r>
  </si>
  <si>
    <r>
      <t>Reporting Criteria:</t>
    </r>
    <r>
      <rPr>
        <u/>
        <sz val="12"/>
        <color theme="1"/>
        <rFont val="Calibri"/>
        <family val="2"/>
        <scheme val="minor"/>
      </rPr>
      <t xml:space="preserve"> </t>
    </r>
  </si>
  <si>
    <r>
      <t>Number of WPS inspections</t>
    </r>
    <r>
      <rPr>
        <vertAlign val="superscript"/>
        <sz val="12"/>
        <color theme="1"/>
        <rFont val="Calibri"/>
        <family val="2"/>
        <scheme val="minor"/>
      </rPr>
      <t>2</t>
    </r>
    <r>
      <rPr>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(Tier 1 and 2) conducted during the reporting period   </t>
    </r>
  </si>
  <si>
    <t xml:space="preserve">                                         </t>
  </si>
  <si>
    <r>
      <t>Number of enforcement actions</t>
    </r>
    <r>
      <rPr>
        <vertAlign val="superscript"/>
        <sz val="12"/>
        <color theme="1"/>
        <rFont val="Calibri"/>
        <family val="2"/>
        <scheme val="minor"/>
      </rPr>
      <t>5</t>
    </r>
    <r>
      <rPr>
        <sz val="12"/>
        <color theme="1"/>
        <rFont val="Calibri"/>
        <family val="2"/>
        <scheme val="minor"/>
      </rPr>
      <t xml:space="preserve"> taken for WPS violations (during the reporting period)</t>
    </r>
  </si>
  <si>
    <t>Definitions:</t>
  </si>
  <si>
    <r>
      <t>1</t>
    </r>
    <r>
      <rPr>
        <b/>
        <u/>
        <sz val="12"/>
        <color theme="1"/>
        <rFont val="Calibri"/>
        <family val="2"/>
        <scheme val="minor"/>
      </rPr>
      <t xml:space="preserve">Occupational User </t>
    </r>
  </si>
  <si>
    <r>
      <t>2</t>
    </r>
    <r>
      <rPr>
        <b/>
        <u/>
        <sz val="12"/>
        <color rgb="FF000000"/>
        <rFont val="Calibri"/>
        <family val="2"/>
        <scheme val="minor"/>
      </rPr>
      <t>Inspection</t>
    </r>
  </si>
  <si>
    <t>An inspection is the process by which an inspector collects information in order to determine compliance of a regulated entity.  For purposes of definition, inspections are considered a routine activity.</t>
  </si>
  <si>
    <r>
      <t>3</t>
    </r>
    <r>
      <rPr>
        <b/>
        <u/>
        <sz val="12"/>
        <color rgb="FF000000"/>
        <rFont val="Calibri"/>
        <family val="2"/>
        <scheme val="minor"/>
      </rPr>
      <t>Investigation</t>
    </r>
  </si>
  <si>
    <t xml:space="preserve">For purposes of definition, investigations are non-routine, for-cause activities in response to a complaint or tip that involves a suspected violation.  </t>
  </si>
  <si>
    <r>
      <t>4</t>
    </r>
    <r>
      <rPr>
        <b/>
        <u/>
        <sz val="12"/>
        <color theme="1"/>
        <rFont val="Calibri"/>
        <family val="2"/>
        <scheme val="minor"/>
      </rPr>
      <t>Violation</t>
    </r>
  </si>
  <si>
    <t>Violations are those infractions of state, tribal or federal law that are reported, would be reported, or are reportable to EPA on the 5700-33H WPS Enforcement Accomplishment Report form.  Violations may need to be reported in more than one Measure.</t>
  </si>
  <si>
    <r>
      <t>5</t>
    </r>
    <r>
      <rPr>
        <b/>
        <u/>
        <sz val="12"/>
        <color theme="1"/>
        <rFont val="Calibri"/>
        <family val="2"/>
        <scheme val="minor"/>
      </rPr>
      <t>Enforcement Actions</t>
    </r>
    <r>
      <rPr>
        <sz val="12"/>
        <color theme="1"/>
        <rFont val="Calibri"/>
        <family val="2"/>
        <scheme val="minor"/>
      </rPr>
      <t xml:space="preserve"> are those reported on the 5700-33H WPS form. Enforcement Actions may need to be reported in more than one Measure.</t>
    </r>
  </si>
  <si>
    <r>
      <t xml:space="preserve">MEASURE 1B:  </t>
    </r>
    <r>
      <rPr>
        <sz val="12"/>
        <color theme="1"/>
        <rFont val="Calibri"/>
        <family val="2"/>
        <scheme val="minor"/>
      </rPr>
      <t>COMPLIANCE WITH APPLICATOR CERTIFICATION REQUIREMENTS</t>
    </r>
    <r>
      <rPr>
        <vertAlign val="superscript"/>
        <sz val="12"/>
        <color theme="1"/>
        <rFont val="Calibri"/>
        <family val="2"/>
        <scheme val="minor"/>
      </rPr>
      <t>6</t>
    </r>
    <r>
      <rPr>
        <sz val="12"/>
        <color theme="1"/>
        <rFont val="Calibri"/>
        <family val="2"/>
        <scheme val="minor"/>
      </rPr>
      <t xml:space="preserve"> AS REQUIRED BY STATE/TRIBAL/FEDERAL LAW</t>
    </r>
  </si>
  <si>
    <r>
      <t>Measure Description:</t>
    </r>
    <r>
      <rPr>
        <sz val="12"/>
        <color theme="1"/>
        <rFont val="Calibri"/>
        <family val="2"/>
        <scheme val="minor"/>
      </rPr>
      <t xml:space="preserve">  The intent of this measure is to determine the compliance of pesticide applicators</t>
    </r>
    <r>
      <rPr>
        <vertAlign val="superscript"/>
        <sz val="12"/>
        <color theme="1"/>
        <rFont val="Calibri"/>
        <family val="2"/>
        <scheme val="minor"/>
      </rPr>
      <t>7</t>
    </r>
    <r>
      <rPr>
        <sz val="12"/>
        <color theme="1"/>
        <rFont val="Calibri"/>
        <family val="2"/>
        <scheme val="minor"/>
      </rPr>
      <t xml:space="preserve"> with certification requirements</t>
    </r>
    <r>
      <rPr>
        <vertAlign val="superscript"/>
        <sz val="12"/>
        <color theme="1"/>
        <rFont val="Calibri"/>
        <family val="2"/>
        <scheme val="minor"/>
      </rPr>
      <t>6</t>
    </r>
    <r>
      <rPr>
        <sz val="12"/>
        <color theme="1"/>
        <rFont val="Calibri"/>
        <family val="2"/>
        <scheme val="minor"/>
      </rPr>
      <t xml:space="preserve"> by considering: 1) the number of applicators found to be in compliance at the time of the inspection; and 2) the number of applicators who came into compliance after an inspection by obtaining certification due to state/tribal enforcement response.</t>
    </r>
  </si>
  <si>
    <r>
      <t>Reporting Criteria:</t>
    </r>
    <r>
      <rPr>
        <u/>
        <sz val="12"/>
        <color theme="1"/>
        <rFont val="Calibri"/>
        <family val="2"/>
        <scheme val="minor"/>
      </rPr>
      <t xml:space="preserve">  </t>
    </r>
  </si>
  <si>
    <r>
      <t xml:space="preserve">Number of </t>
    </r>
    <r>
      <rPr>
        <u/>
        <sz val="12"/>
        <color theme="1"/>
        <rFont val="Calibri"/>
        <family val="2"/>
        <scheme val="minor"/>
      </rPr>
      <t>inspected</t>
    </r>
    <r>
      <rPr>
        <sz val="12"/>
        <color theme="1"/>
        <rFont val="Calibri"/>
        <family val="2"/>
        <scheme val="minor"/>
      </rPr>
      <t xml:space="preserve"> applicators who are required to comply with certification requirements</t>
    </r>
  </si>
  <si>
    <r>
      <t>Number of uncertified applicators</t>
    </r>
    <r>
      <rPr>
        <vertAlign val="superscript"/>
        <sz val="12"/>
        <color theme="1"/>
        <rFont val="Calibri"/>
        <family val="2"/>
        <scheme val="minor"/>
      </rPr>
      <t>8</t>
    </r>
    <r>
      <rPr>
        <sz val="12"/>
        <color theme="1"/>
        <rFont val="Calibri"/>
        <family val="2"/>
        <scheme val="minor"/>
      </rPr>
      <t xml:space="preserve"> found during those inspections that should have been certified</t>
    </r>
  </si>
  <si>
    <r>
      <t>Number of uncertified applicators</t>
    </r>
    <r>
      <rPr>
        <vertAlign val="superscript"/>
        <sz val="12"/>
        <color theme="1"/>
        <rFont val="Calibri"/>
        <family val="2"/>
        <scheme val="minor"/>
      </rPr>
      <t>8</t>
    </r>
    <r>
      <rPr>
        <sz val="12"/>
        <color theme="1"/>
        <rFont val="Calibri"/>
        <family val="2"/>
        <scheme val="minor"/>
      </rPr>
      <t xml:space="preserve"> obtaining certification, discontinued making applications where certification was required, or were brought into compliance </t>
    </r>
    <r>
      <rPr>
        <vertAlign val="superscript"/>
        <sz val="12"/>
        <color theme="1"/>
        <rFont val="Calibri"/>
        <family val="2"/>
        <scheme val="minor"/>
      </rPr>
      <t>9</t>
    </r>
    <r>
      <rPr>
        <sz val="12"/>
        <color theme="1"/>
        <rFont val="Calibri"/>
        <family val="2"/>
        <scheme val="minor"/>
      </rPr>
      <t xml:space="preserve"> (during the reporting period</t>
    </r>
    <r>
      <rPr>
        <vertAlign val="superscript"/>
        <sz val="12"/>
        <color theme="1"/>
        <rFont val="Calibri"/>
        <family val="2"/>
        <scheme val="minor"/>
      </rPr>
      <t>10</t>
    </r>
    <r>
      <rPr>
        <sz val="12"/>
        <color theme="1"/>
        <rFont val="Calibri"/>
        <family val="2"/>
        <scheme val="minor"/>
      </rPr>
      <t xml:space="preserve">)     </t>
    </r>
  </si>
  <si>
    <r>
      <t>Definitions:</t>
    </r>
    <r>
      <rPr>
        <u/>
        <sz val="12"/>
        <color theme="1"/>
        <rFont val="Calibri"/>
        <family val="2"/>
        <scheme val="minor"/>
      </rPr>
      <t xml:space="preserve">  </t>
    </r>
  </si>
  <si>
    <r>
      <t>6</t>
    </r>
    <r>
      <rPr>
        <b/>
        <u/>
        <sz val="12"/>
        <color theme="1"/>
        <rFont val="Calibri"/>
        <family val="2"/>
        <scheme val="minor"/>
      </rPr>
      <t>Certification Requirements</t>
    </r>
  </si>
  <si>
    <r>
      <t>7</t>
    </r>
    <r>
      <rPr>
        <b/>
        <u/>
        <sz val="12"/>
        <color theme="1"/>
        <rFont val="Calibri"/>
        <family val="2"/>
        <scheme val="minor"/>
      </rPr>
      <t>Applicator</t>
    </r>
  </si>
  <si>
    <t>An applicator is an individual, not a company, certified and/or licensed by the state/tribe to apply pesticides.</t>
  </si>
  <si>
    <r>
      <t>8</t>
    </r>
    <r>
      <rPr>
        <b/>
        <u/>
        <sz val="12"/>
        <color theme="1"/>
        <rFont val="Calibri"/>
        <family val="2"/>
        <scheme val="minor"/>
      </rPr>
      <t>Uncertified applicators</t>
    </r>
  </si>
  <si>
    <t>The number of pesticide applicators who were encountered by the state’s/tribe’s enforcement program and were not certified applicators, but should have been for the type of work being performed.  This would include someone who is certified/licensed, but is working in a type of work their current category or categories do not allow.</t>
  </si>
  <si>
    <r>
      <t>9</t>
    </r>
    <r>
      <rPr>
        <b/>
        <u/>
        <sz val="12"/>
        <color theme="1"/>
        <rFont val="Calibri"/>
        <family val="2"/>
        <scheme val="minor"/>
      </rPr>
      <t>Applicators obtaining certification, discontinued making applications where certification was required,</t>
    </r>
    <r>
      <rPr>
        <u/>
        <sz val="12"/>
        <color theme="1"/>
        <rFont val="Calibri"/>
        <family val="2"/>
        <scheme val="minor"/>
      </rPr>
      <t xml:space="preserve"> </t>
    </r>
    <r>
      <rPr>
        <b/>
        <u/>
        <sz val="12"/>
        <color theme="1"/>
        <rFont val="Calibri"/>
        <family val="2"/>
        <scheme val="minor"/>
      </rPr>
      <t>or were brought into compliance</t>
    </r>
  </si>
  <si>
    <t xml:space="preserve">This terms applies to uncertified applicators, as determined by state/tribal laws or regulations, who subsequently became compliant by obtaining proper certification, ceased making pesticide applications requiring certification, or otherwise demonstrated satisfactory regulatory compliance with state/tribal certification rules.  </t>
  </si>
  <si>
    <r>
      <t>10</t>
    </r>
    <r>
      <rPr>
        <b/>
        <u/>
        <sz val="12"/>
        <color theme="1"/>
        <rFont val="Calibri"/>
        <family val="2"/>
        <scheme val="minor"/>
      </rPr>
      <t>During the reporting period</t>
    </r>
  </si>
  <si>
    <t>Due to the inherent delay between the time an inspection/investigation is recorded initially and the eventual enforcement response, violations and enforcement actions may not be reportable in the same period as the inspection/investigation.  For that reason, the reportable violations found or enforcement actions taken during the reporting period are reported whether or not the inspection/investigation was actually conducted in the same period.</t>
  </si>
  <si>
    <r>
      <t>STRATEGIC GOAL 2: PROTECTION OF HUMAN HEALTH: ALL PEOPLE</t>
    </r>
    <r>
      <rPr>
        <b/>
        <u/>
        <vertAlign val="superscript"/>
        <sz val="12"/>
        <color theme="1"/>
        <rFont val="Calibri"/>
        <family val="2"/>
        <scheme val="minor"/>
      </rPr>
      <t>11</t>
    </r>
    <r>
      <rPr>
        <b/>
        <u/>
        <sz val="12"/>
        <color theme="1"/>
        <rFont val="Calibri"/>
        <family val="2"/>
        <scheme val="minor"/>
      </rPr>
      <t xml:space="preserve"> (PEOPLE WHO GET EXPOSED TO PESTICIDES)</t>
    </r>
  </si>
  <si>
    <r>
      <t xml:space="preserve">MEASURE 2:  </t>
    </r>
    <r>
      <rPr>
        <sz val="12"/>
        <color theme="1"/>
        <rFont val="Calibri"/>
        <family val="2"/>
        <scheme val="minor"/>
      </rPr>
      <t>COMPLIANCE WITH FOOD AND DRINKING WATER PROTECTION REGULATIONS</t>
    </r>
  </si>
  <si>
    <t>Number of use inspections and use complaint investigations conducted</t>
  </si>
  <si>
    <r>
      <t>11</t>
    </r>
    <r>
      <rPr>
        <b/>
        <u/>
        <sz val="12"/>
        <color theme="1"/>
        <rFont val="Calibri"/>
        <family val="2"/>
        <scheme val="minor"/>
      </rPr>
      <t>All People</t>
    </r>
    <r>
      <rPr>
        <b/>
        <sz val="12"/>
        <color theme="1"/>
        <rFont val="Calibri"/>
        <family val="2"/>
        <scheme val="minor"/>
      </rPr>
      <t xml:space="preserve">  </t>
    </r>
  </si>
  <si>
    <r>
      <t xml:space="preserve">Any person that is or could be impacted by the use of pesticides, </t>
    </r>
    <r>
      <rPr>
        <i/>
        <u/>
        <sz val="12"/>
        <color theme="1"/>
        <rFont val="Calibri"/>
        <family val="2"/>
        <scheme val="minor"/>
      </rPr>
      <t>other than</t>
    </r>
    <r>
      <rPr>
        <sz val="12"/>
        <color theme="1"/>
        <rFont val="Calibri"/>
        <family val="2"/>
        <scheme val="minor"/>
      </rPr>
      <t xml:space="preserve"> those exposures encountered as Occupational Users</t>
    </r>
    <r>
      <rPr>
        <vertAlign val="superscript"/>
        <sz val="12"/>
        <color theme="1"/>
        <rFont val="Calibri"/>
        <family val="2"/>
        <scheme val="minor"/>
      </rPr>
      <t>1</t>
    </r>
    <r>
      <rPr>
        <sz val="12"/>
        <color theme="1"/>
        <rFont val="Calibri"/>
        <family val="2"/>
        <scheme val="minor"/>
      </rPr>
      <t>.</t>
    </r>
  </si>
  <si>
    <r>
      <t>12</t>
    </r>
    <r>
      <rPr>
        <b/>
        <u/>
        <sz val="12"/>
        <color theme="1"/>
        <rFont val="Calibri"/>
        <family val="2"/>
        <scheme val="minor"/>
      </rPr>
      <t>Use Cases</t>
    </r>
  </si>
  <si>
    <r>
      <t>Measure Description:</t>
    </r>
    <r>
      <rPr>
        <sz val="12"/>
        <color theme="1"/>
        <rFont val="Calibri"/>
        <family val="2"/>
        <scheme val="minor"/>
      </rPr>
      <t xml:space="preserve">  The intent of this measure is to determine how well pesticide applicators protect environmental resources by following pesticide label language intended to protect those resources.  </t>
    </r>
  </si>
  <si>
    <t xml:space="preserve">Reporting Criteria:  </t>
  </si>
  <si>
    <r>
      <t>Number of inspections and investigations that involved environmental media</t>
    </r>
    <r>
      <rPr>
        <vertAlign val="superscript"/>
        <sz val="12"/>
        <color theme="1"/>
        <rFont val="Calibri"/>
        <family val="2"/>
        <scheme val="minor"/>
      </rPr>
      <t>13</t>
    </r>
    <r>
      <rPr>
        <sz val="12"/>
        <color theme="1"/>
        <rFont val="Calibri"/>
        <family val="2"/>
        <scheme val="minor"/>
      </rPr>
      <t xml:space="preserve"> by type of media (see below).  </t>
    </r>
  </si>
  <si>
    <t>Number involving water resources</t>
  </si>
  <si>
    <t>Number involving soil resources</t>
  </si>
  <si>
    <r>
      <t>Number involving non-target species</t>
    </r>
    <r>
      <rPr>
        <vertAlign val="superscript"/>
        <sz val="12"/>
        <color theme="1"/>
        <rFont val="Calibri"/>
        <family val="2"/>
        <scheme val="minor"/>
      </rPr>
      <t>14</t>
    </r>
  </si>
  <si>
    <t xml:space="preserve">                       </t>
  </si>
  <si>
    <r>
      <t>Number of cases identifying violations of label language regarding protection of the following environmental media</t>
    </r>
    <r>
      <rPr>
        <vertAlign val="superscript"/>
        <sz val="12"/>
        <color theme="1"/>
        <rFont val="Calibri"/>
        <family val="2"/>
        <scheme val="minor"/>
      </rPr>
      <t xml:space="preserve">13 </t>
    </r>
    <r>
      <rPr>
        <sz val="12"/>
        <color theme="1"/>
        <rFont val="Calibri"/>
        <family val="2"/>
        <scheme val="minor"/>
      </rPr>
      <t xml:space="preserve"> (This can include cases where no damage is seen but the state/tribe finds chemical residues which they consider a label violation.):</t>
    </r>
  </si>
  <si>
    <r>
      <t>Number with water resource violations</t>
    </r>
    <r>
      <rPr>
        <vertAlign val="superscript"/>
        <sz val="12"/>
        <color theme="1"/>
        <rFont val="Calibri"/>
        <family val="2"/>
        <scheme val="minor"/>
      </rPr>
      <t>15</t>
    </r>
  </si>
  <si>
    <t>Number with soil resource violations</t>
  </si>
  <si>
    <r>
      <t>Number of enforcement actions taken by the state/tribe for  violations of label language regarding protection of the following environmental media</t>
    </r>
    <r>
      <rPr>
        <vertAlign val="superscript"/>
        <sz val="12"/>
        <color theme="1"/>
        <rFont val="Calibri"/>
        <family val="2"/>
        <scheme val="minor"/>
      </rPr>
      <t>13</t>
    </r>
    <r>
      <rPr>
        <sz val="12"/>
        <color theme="1"/>
        <rFont val="Calibri"/>
        <family val="2"/>
        <scheme val="minor"/>
      </rPr>
      <t>:</t>
    </r>
  </si>
  <si>
    <t>Number with water resource enforcement actions</t>
  </si>
  <si>
    <t>Number with soil resource enforcement actions</t>
  </si>
  <si>
    <r>
      <t>Number with non-target species</t>
    </r>
    <r>
      <rPr>
        <vertAlign val="superscript"/>
        <sz val="12"/>
        <color theme="1"/>
        <rFont val="Calibri"/>
        <family val="2"/>
        <scheme val="minor"/>
      </rPr>
      <t>14</t>
    </r>
    <r>
      <rPr>
        <sz val="12"/>
        <color theme="1"/>
        <rFont val="Calibri"/>
        <family val="2"/>
        <scheme val="minor"/>
      </rPr>
      <t xml:space="preserve"> enforcement actions </t>
    </r>
  </si>
  <si>
    <r>
      <t>13</t>
    </r>
    <r>
      <rPr>
        <b/>
        <u/>
        <sz val="12"/>
        <color theme="1"/>
        <rFont val="Calibri"/>
        <family val="2"/>
        <scheme val="minor"/>
      </rPr>
      <t>Environmental Media</t>
    </r>
  </si>
  <si>
    <t>The natural environment in which we live, including water, soil and non-target species (including endangered species), but does not include inanimate objects such as buildings, equipment, vehicles, or roads.  See Non-Target Species definition below.</t>
  </si>
  <si>
    <r>
      <t>14</t>
    </r>
    <r>
      <rPr>
        <b/>
        <u/>
        <sz val="12"/>
        <color theme="1"/>
        <rFont val="Calibri"/>
        <family val="2"/>
        <scheme val="minor"/>
      </rPr>
      <t>Non-Target Species</t>
    </r>
  </si>
  <si>
    <t xml:space="preserve">Traditional enforcement policy has dictated that non-target species are any species not biologically similar to those listed on the pesticide label, however, expanding the definition that broadly dilutes the meaningfulness of the measure.  Therefore, for purposes of this measure, Non-Target Species are those that are determined to have come into contact with a pesticide when the label prohibited such exposure. </t>
  </si>
  <si>
    <r>
      <t>15</t>
    </r>
    <r>
      <rPr>
        <b/>
        <u/>
        <sz val="12"/>
        <color theme="1"/>
        <rFont val="Calibri"/>
        <family val="2"/>
        <scheme val="minor"/>
      </rPr>
      <t>Water Resource Violations</t>
    </r>
  </si>
  <si>
    <t>Detections of pesticide residues which exceed existing federal and/or state/tribal surface, ground or drinking water standards, adopted drinking water advisory levels, or adopted environmental or human health guidelines.</t>
  </si>
  <si>
    <t>STRATEGIC GOAL 4: ASSURING THE AVAILABILITY OF EFFECTIVE PESTICIDES IN THE MARKETPLACE</t>
  </si>
  <si>
    <r>
      <t xml:space="preserve">MEASURE 4: </t>
    </r>
    <r>
      <rPr>
        <sz val="12"/>
        <color theme="1"/>
        <rFont val="Calibri"/>
        <family val="2"/>
        <scheme val="minor"/>
      </rPr>
      <t>COMPLIANCE WITH FIFRA REGISTRATION REQUIREMENTS</t>
    </r>
    <r>
      <rPr>
        <vertAlign val="superscript"/>
        <sz val="12"/>
        <color theme="1"/>
        <rFont val="Calibri"/>
        <family val="2"/>
        <scheme val="minor"/>
      </rPr>
      <t>16</t>
    </r>
  </si>
  <si>
    <r>
      <t>Measure Description:</t>
    </r>
    <r>
      <rPr>
        <b/>
        <sz val="12"/>
        <color theme="1"/>
        <rFont val="Calibri"/>
        <family val="2"/>
        <scheme val="minor"/>
      </rPr>
      <t xml:space="preserve"> </t>
    </r>
    <r>
      <rPr>
        <sz val="12"/>
        <color theme="1"/>
        <rFont val="Calibri"/>
        <family val="2"/>
        <scheme val="minor"/>
      </rPr>
      <t xml:space="preserve"> The intent of this measure is to assess the degree to which unregistered, misbranded or misformulated pesticides are found in the marketplace.  Marketplaces include both brick-and-mortar facilities and internet websites, so long as the labels reviewed and enforcement actions taken are accounted for in the state/tribal enforcement program.  It is important to note that only labels reviewed as a part of an inspection or investigation for enforcement purposes are to be reported, not the labels reviewed annually by state/tribal registration programs.</t>
    </r>
  </si>
  <si>
    <t>Reporting Criteria:</t>
  </si>
  <si>
    <r>
      <t xml:space="preserve">Number of </t>
    </r>
    <r>
      <rPr>
        <u/>
        <sz val="12"/>
        <color theme="1"/>
        <rFont val="Calibri"/>
        <family val="2"/>
        <scheme val="minor"/>
      </rPr>
      <t>inspections</t>
    </r>
    <r>
      <rPr>
        <vertAlign val="superscript"/>
        <sz val="12"/>
        <color theme="1"/>
        <rFont val="Calibri"/>
        <family val="2"/>
        <scheme val="minor"/>
      </rPr>
      <t>2</t>
    </r>
    <r>
      <rPr>
        <u/>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involving review of pesticide labels for registration status</t>
    </r>
    <r>
      <rPr>
        <vertAlign val="superscript"/>
        <sz val="12"/>
        <color theme="1"/>
        <rFont val="Calibri"/>
        <family val="2"/>
        <scheme val="minor"/>
      </rPr>
      <t>16</t>
    </r>
    <r>
      <rPr>
        <sz val="12"/>
        <color theme="1"/>
        <rFont val="Calibri"/>
        <family val="2"/>
        <scheme val="minor"/>
      </rPr>
      <t>, misbranding</t>
    </r>
    <r>
      <rPr>
        <vertAlign val="superscript"/>
        <sz val="12"/>
        <color theme="1"/>
        <rFont val="Calibri"/>
        <family val="2"/>
        <scheme val="minor"/>
      </rPr>
      <t>17</t>
    </r>
    <r>
      <rPr>
        <sz val="12"/>
        <color theme="1"/>
        <rFont val="Calibri"/>
        <family val="2"/>
        <scheme val="minor"/>
      </rPr>
      <t xml:space="preserve"> or composition differing</t>
    </r>
    <r>
      <rPr>
        <vertAlign val="superscript"/>
        <sz val="12"/>
        <color theme="1"/>
        <rFont val="Calibri"/>
        <family val="2"/>
        <scheme val="minor"/>
      </rPr>
      <t>18</t>
    </r>
    <r>
      <rPr>
        <sz val="12"/>
        <color theme="1"/>
        <rFont val="Calibri"/>
        <family val="2"/>
        <scheme val="minor"/>
      </rPr>
      <t xml:space="preserve"> from that provided on the label (includes internet investigations if compliance can be determined, but NOT routine registration reviews).</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</si>
  <si>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referred to EPA for further review due to potential registration, misbranding</t>
    </r>
    <r>
      <rPr>
        <vertAlign val="superscript"/>
        <sz val="12"/>
        <color theme="1"/>
        <rFont val="Calibri"/>
        <family val="2"/>
        <scheme val="minor"/>
      </rPr>
      <t>17</t>
    </r>
    <r>
      <rPr>
        <sz val="12"/>
        <color theme="1"/>
        <rFont val="Calibri"/>
        <family val="2"/>
        <scheme val="minor"/>
      </rPr>
      <t xml:space="preserve"> or composition differs</t>
    </r>
    <r>
      <rPr>
        <vertAlign val="superscript"/>
        <sz val="12"/>
        <color theme="1"/>
        <rFont val="Calibri"/>
        <family val="2"/>
        <scheme val="minor"/>
      </rPr>
      <t xml:space="preserve">18 </t>
    </r>
    <r>
      <rPr>
        <sz val="12"/>
        <color theme="1"/>
        <rFont val="Calibri"/>
        <family val="2"/>
        <scheme val="minor"/>
      </rPr>
      <t>violations.</t>
    </r>
  </si>
  <si>
    <r>
      <t>16</t>
    </r>
    <r>
      <rPr>
        <b/>
        <u/>
        <sz val="12"/>
        <color theme="1"/>
        <rFont val="Calibri"/>
        <family val="2"/>
        <scheme val="minor"/>
      </rPr>
      <t>Registered Pesticide</t>
    </r>
    <r>
      <rPr>
        <b/>
        <sz val="12"/>
        <color theme="1"/>
        <rFont val="Calibri"/>
        <family val="2"/>
        <scheme val="minor"/>
      </rPr>
      <t xml:space="preserve"> </t>
    </r>
  </si>
  <si>
    <t>A registered pesticide is any pesticide required to be registered by EPA or the state/tribe under state/tribal law.</t>
  </si>
  <si>
    <r>
      <t>17</t>
    </r>
    <r>
      <rPr>
        <b/>
        <u/>
        <sz val="12"/>
        <color theme="1"/>
        <rFont val="Calibri"/>
        <family val="2"/>
        <scheme val="minor"/>
      </rPr>
      <t>Misbranded Pesticide</t>
    </r>
  </si>
  <si>
    <t xml:space="preserve">Pesticides can be misbranded for a number of different reasons.  The following are examples of labels which may be misbranded: </t>
  </si>
  <si>
    <r>
      <t>Section 3 labels</t>
    </r>
    <r>
      <rPr>
        <sz val="12"/>
        <color theme="1"/>
        <rFont val="Calibri"/>
        <family val="2"/>
        <scheme val="minor"/>
      </rPr>
      <t>:</t>
    </r>
  </si>
  <si>
    <t xml:space="preserve">Third-party labels fail to include all required information contained on the master label, or add language not present on the EPA accepted parent label.  </t>
  </si>
  <si>
    <t>Label amendments requiring review and acceptance by the EPA Product Manager before release into the marketplace are submitted by letter of notification to EPA.</t>
  </si>
  <si>
    <r>
      <t>Section 25(b) exempt products</t>
    </r>
    <r>
      <rPr>
        <sz val="12"/>
        <color theme="1"/>
        <rFont val="Calibri"/>
        <family val="2"/>
        <scheme val="minor"/>
      </rPr>
      <t>:</t>
    </r>
  </si>
  <si>
    <t>Labels that do not meet the labeling requirements for products which are exempt from Federal registration under Section 25(b).</t>
  </si>
  <si>
    <r>
      <t>Section 2(ee) bulletins</t>
    </r>
    <r>
      <rPr>
        <sz val="12"/>
        <color theme="1"/>
        <rFont val="Calibri"/>
        <family val="2"/>
        <scheme val="minor"/>
      </rPr>
      <t>:</t>
    </r>
  </si>
  <si>
    <t>Registrants may publish written recommendations as allowed under Section 2(ee), however, those recommendations are limited in scope. A 2(ee) “bulletin” or recommendation that fails to meet those limitations would be considered labeling and may render the product misbranded if it differs from the EPA accepted label.</t>
  </si>
  <si>
    <r>
      <t>18</t>
    </r>
    <r>
      <rPr>
        <b/>
        <u/>
        <sz val="12"/>
        <color theme="1"/>
        <rFont val="Calibri"/>
        <family val="2"/>
        <scheme val="minor"/>
      </rPr>
      <t>Composition Differs</t>
    </r>
  </si>
  <si>
    <t>A pesticide differs in composition if the formulation of the product is in any way different than that stated on the ingredients portion of the label.  Pesticides can also differ in composition if any of the ingredients are sourced from suppliers different than that stated on the confidential statement of formula.</t>
  </si>
  <si>
    <t>EPM1A1</t>
  </si>
  <si>
    <t>EPM1A2</t>
  </si>
  <si>
    <t>EPM1A3</t>
  </si>
  <si>
    <t>EPM1B1</t>
  </si>
  <si>
    <t>EPM1B2</t>
  </si>
  <si>
    <t>EPM1B3</t>
  </si>
  <si>
    <t>EPM2A1</t>
  </si>
  <si>
    <t>EPM2A2</t>
  </si>
  <si>
    <t>EPM3A1</t>
  </si>
  <si>
    <t>EPM3A2</t>
  </si>
  <si>
    <t>EPM3A3</t>
  </si>
  <si>
    <t>EPM3B1</t>
  </si>
  <si>
    <t>EPM3B2</t>
  </si>
  <si>
    <t>EPM3B3</t>
  </si>
  <si>
    <t>EPM3C1</t>
  </si>
  <si>
    <t>EPM3C2</t>
  </si>
  <si>
    <t>EPM3C3</t>
  </si>
  <si>
    <t>EPM4A1</t>
  </si>
  <si>
    <t>EPM4A2</t>
  </si>
  <si>
    <t>Reporting Criteria drawn from a 5700</t>
  </si>
  <si>
    <t>MFY</t>
  </si>
  <si>
    <t>Info drawn from Start worksheet</t>
  </si>
  <si>
    <t>Version 1.1</t>
  </si>
  <si>
    <t>Certification and Training-CPARD</t>
  </si>
  <si>
    <t>Pesticides in Water-POINTS</t>
  </si>
  <si>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involving violations of registration requirements</t>
    </r>
    <r>
      <rPr>
        <vertAlign val="superscript"/>
        <sz val="12"/>
        <color theme="1"/>
        <rFont val="Calibri"/>
        <family val="2"/>
        <scheme val="minor"/>
      </rPr>
      <t>16</t>
    </r>
    <r>
      <rPr>
        <sz val="12"/>
        <color theme="1"/>
        <rFont val="Calibri"/>
        <family val="2"/>
        <scheme val="minor"/>
      </rPr>
      <t xml:space="preserve"> which were subject to the state/tribe enforcement response policy, but not referred to EPA. </t>
    </r>
  </si>
  <si>
    <t>Total Program Accomplishments</t>
  </si>
  <si>
    <r>
      <t>Number with non-target species</t>
    </r>
    <r>
      <rPr>
        <vertAlign val="superscript"/>
        <sz val="12"/>
        <color theme="1"/>
        <rFont val="Calibri"/>
        <family val="2"/>
        <scheme val="minor"/>
      </rPr>
      <t xml:space="preserve">14 </t>
    </r>
    <r>
      <rPr>
        <sz val="12"/>
        <color theme="1"/>
        <rFont val="Calibri"/>
        <family val="2"/>
        <scheme val="minor"/>
      </rPr>
      <t>violations</t>
    </r>
  </si>
  <si>
    <r>
      <t>STRATEGIC GOAL 3: PROTECTION OF ENVIRONMENTAL MEDIA</t>
    </r>
    <r>
      <rPr>
        <b/>
        <u/>
        <vertAlign val="superscript"/>
        <sz val="12"/>
        <color theme="1"/>
        <rFont val="Calibri"/>
        <family val="2"/>
        <scheme val="minor"/>
      </rPr>
      <t>13</t>
    </r>
    <r>
      <rPr>
        <b/>
        <u/>
        <sz val="12"/>
        <color theme="1"/>
        <rFont val="Calibri"/>
        <family val="2"/>
        <scheme val="minor"/>
      </rPr>
      <t>: WATER, SOIL AND NON-TARGET SPECIES</t>
    </r>
    <r>
      <rPr>
        <b/>
        <u/>
        <vertAlign val="superscript"/>
        <sz val="12"/>
        <color theme="1"/>
        <rFont val="Calibri"/>
        <family val="2"/>
        <scheme val="minor"/>
      </rPr>
      <t>14</t>
    </r>
  </si>
  <si>
    <t>EPM4A3</t>
  </si>
  <si>
    <t>User must enter information in white boxes</t>
  </si>
  <si>
    <r>
      <t>Number of WPS violations identified</t>
    </r>
    <r>
      <rPr>
        <vertAlign val="superscript"/>
        <sz val="12"/>
        <color theme="1"/>
        <rFont val="Calibri"/>
        <family val="2"/>
        <scheme val="minor"/>
      </rPr>
      <t>4</t>
    </r>
    <r>
      <rPr>
        <sz val="12"/>
        <color theme="1"/>
        <rFont val="Calibri"/>
        <family val="2"/>
        <scheme val="minor"/>
      </rPr>
      <t xml:space="preserve"> during the reporting period</t>
    </r>
  </si>
  <si>
    <r>
      <t>Measure Description:</t>
    </r>
    <r>
      <rPr>
        <b/>
        <sz val="12"/>
        <color theme="1"/>
        <rFont val="Calibri"/>
        <family val="2"/>
        <scheme val="minor"/>
      </rPr>
      <t xml:space="preserve"> </t>
    </r>
    <r>
      <rPr>
        <sz val="12"/>
        <color theme="1"/>
        <rFont val="Calibri"/>
        <family val="2"/>
        <scheme val="minor"/>
      </rPr>
      <t>The intent of this measure is to determine how well agricultural employers/operators (which includes workers and handlers as appropriate) follow the WPS regulations.  The type of violation is not required to be reported.</t>
    </r>
  </si>
  <si>
    <t xml:space="preserve">An occupational user is an applicator or person who mixes/loads/transfers pesticides for application to the property of others for compensation.  The term includes “for-hire” applicators: 
a) those who are hired to provide pesticide application services on another person’s private or commercial property;
b) those who, as part of their employment, apply pesticides on the property of their employer; 
c) persons who assist in the application of any pesticide, or 
d) anyone defined as a handler under 40 CFR, Part 170. 
</t>
  </si>
  <si>
    <t xml:space="preserve">While FIFRA specifically spells out the basic categories and type of certification a pesticide applicator should possess, states and tribes with accepted certification plans typically administer more stringent regulations, thus, states/tribes are to use their local certification plan to determine what standards to use for applicators (i.e. state/tribal certification requirements should be used to determine applicator compliance).  </t>
  </si>
  <si>
    <t xml:space="preserve"> Worksheets Included Below:</t>
  </si>
  <si>
    <r>
      <t>Measure Description:</t>
    </r>
    <r>
      <rPr>
        <sz val="12"/>
        <color theme="1"/>
        <rFont val="Calibri"/>
        <family val="2"/>
        <scheme val="minor"/>
      </rPr>
      <t xml:space="preserve">  The intent of this measure is to determine compliance with </t>
    </r>
    <r>
      <rPr>
        <i/>
        <sz val="12"/>
        <color theme="1"/>
        <rFont val="Calibri"/>
        <family val="2"/>
        <scheme val="minor"/>
      </rPr>
      <t>pesticide label language</t>
    </r>
    <r>
      <rPr>
        <sz val="12"/>
        <color theme="1"/>
        <rFont val="Calibri"/>
        <family val="2"/>
        <scheme val="minor"/>
      </rPr>
      <t xml:space="preserve"> intended to protect human health from the harmful effects of pesticides in the diet. </t>
    </r>
  </si>
  <si>
    <r>
      <t>Number of use cases</t>
    </r>
    <r>
      <rPr>
        <vertAlign val="superscript"/>
        <sz val="12"/>
        <color theme="1"/>
        <rFont val="Calibri"/>
        <family val="2"/>
        <scheme val="minor"/>
      </rPr>
      <t>12</t>
    </r>
    <r>
      <rPr>
        <sz val="12"/>
        <color theme="1"/>
        <rFont val="Calibri"/>
        <family val="2"/>
        <scheme val="minor"/>
      </rPr>
      <t xml:space="preserve"> that identified </t>
    </r>
    <r>
      <rPr>
        <i/>
        <sz val="12"/>
        <color theme="1"/>
        <rFont val="Calibri"/>
        <family val="2"/>
        <scheme val="minor"/>
      </rPr>
      <t>label language</t>
    </r>
    <r>
      <rPr>
        <sz val="12"/>
        <color theme="1"/>
        <rFont val="Calibri"/>
        <family val="2"/>
        <scheme val="minor"/>
      </rPr>
      <t xml:space="preserve"> violations 
related to food or drinking water (E.g. misuse in dining/eating 
areas; drift onto food crops; mix/load within buffer areas, etc.).</t>
    </r>
  </si>
  <si>
    <t>Specific to this measure only, a use case is one in which the inspection involved a pesticide use observation or a complaint investigation of a pesticide use.  The determination of whether or not a label provision has been violated is made by the state/tribal case reviewer, after which it is then considered reportable for the measure.  Routine records inspections or complaints not involving use are excluded.</t>
  </si>
  <si>
    <r>
      <t>MEASURE 3:</t>
    </r>
    <r>
      <rPr>
        <sz val="12"/>
        <color theme="1"/>
        <rFont val="Calibri"/>
        <family val="2"/>
        <scheme val="minor"/>
      </rPr>
      <t xml:space="preserve"> COMPLIANCE WITH LABEL LANGUAGE FOR PROTECTION OF WATER, SOIL AND NON-TARGET  SPECIES</t>
    </r>
    <r>
      <rPr>
        <vertAlign val="superscript"/>
        <sz val="12"/>
        <color theme="1"/>
        <rFont val="Calibri"/>
        <family val="2"/>
        <scheme val="minor"/>
      </rPr>
      <t>14</t>
    </r>
  </si>
  <si>
    <r>
      <t xml:space="preserve">(double click Office Document to add content, or delete and insert your own by going to </t>
    </r>
    <r>
      <rPr>
        <b/>
        <sz val="12"/>
        <color theme="1"/>
        <rFont val="Calibri"/>
        <family val="2"/>
        <scheme val="minor"/>
      </rPr>
      <t xml:space="preserve">Insert&gt; Text&gt;Object </t>
    </r>
    <r>
      <rPr>
        <sz val="12"/>
        <color theme="1"/>
        <rFont val="Calibri"/>
        <family val="2"/>
        <scheme val="minor"/>
      </rPr>
      <t>on the menu above)</t>
    </r>
  </si>
  <si>
    <t xml:space="preserve">                                         March 2015</t>
  </si>
  <si>
    <t>FY 15-17 Grant Guidance</t>
  </si>
  <si>
    <t>The public reporting and recordkeeping burden for this collection of information is estimated to average 87.55 hours per response. Responses are voluntary, but required to obtain or retain benefits. An agency may not conduct or sponsor, and a person is not required to respond to, a collection of information unless it displays a currently valid OMB control number. The OMB Control Number for this collection is  2070-0198.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template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</si>
</sst>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41" x14ac:knownFonts="1">
    <font>
      <sz val="11"/>
      <color theme="1"/>
      <name val="Calibri"/>
      <family val="2"/>
      <scheme val="minor"/>
    </font>
    <font>
      <sz val="10"/>
      <color theme="1"/>
      <name val="Arial"/>
      <family val="2"/>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i/>
      <sz val="11"/>
      <color theme="1"/>
      <name val="Calibri"/>
      <family val="2"/>
    </font>
    <font>
      <sz val="10"/>
      <color theme="1"/>
      <name val="Corbel"/>
      <family val="2"/>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4"/>
      <color theme="1"/>
      <name val="Calibri"/>
      <family val="2"/>
      <scheme val="minor"/>
    </font>
    <font>
      <sz val="18"/>
      <name val="Calibri"/>
      <family val="2"/>
      <scheme val="minor"/>
    </font>
    <font>
      <b/>
      <sz val="12"/>
      <color theme="8" tint="-0.249977111117893"/>
      <name val="Calibri"/>
      <family val="2"/>
      <scheme val="minor"/>
    </font>
    <font>
      <sz val="11"/>
      <color theme="1"/>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b/>
      <sz val="12"/>
      <color theme="1"/>
      <name val="Arial Narrow"/>
      <family val="2"/>
    </font>
    <font>
      <b/>
      <i/>
      <sz val="14"/>
      <color theme="4" tint="-0.249977111117893"/>
      <name val="Calibri"/>
      <family val="2"/>
      <scheme val="minor"/>
    </font>
    <font>
      <sz val="22"/>
      <color theme="1"/>
      <name val="Calibri"/>
      <family val="2"/>
      <scheme val="minor"/>
    </font>
    <font>
      <sz val="11"/>
      <color theme="10"/>
      <name val="Calibri"/>
      <family val="2"/>
    </font>
    <font>
      <b/>
      <sz val="16"/>
      <color theme="1"/>
      <name val="Calibri"/>
      <family val="2"/>
      <scheme val="minor"/>
    </font>
    <font>
      <b/>
      <sz val="12"/>
      <color rgb="FF000000"/>
      <name val="Arial"/>
      <family val="2"/>
    </font>
    <font>
      <b/>
      <sz val="12"/>
      <color theme="1"/>
      <name val="Arial"/>
      <family val="2"/>
    </font>
    <font>
      <i/>
      <sz val="14"/>
      <color rgb="FF0000FF"/>
      <name val="Calibri"/>
      <family val="2"/>
      <scheme val="minor"/>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sz val="18"/>
      <color theme="0" tint="-4.9989318521683403E-2"/>
      <name val="Calibri"/>
      <family val="2"/>
      <scheme val="minor"/>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i/>
      <sz val="18"/>
      <color theme="0" tint="-4.9989318521683403E-2"/>
      <name val="Calibri"/>
      <family val="2"/>
      <scheme val="minor"/>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2"/>
      <color theme="10"/>
      <name val="Calibri"/>
      <family val="2"/>
    </font>
    <font>
      <u/>
      <sz val="14"/>
      <color theme="10"/>
      <name val="Calibri"/>
      <family val="2"/>
    </font>
    <font>
      <sz val="14"/>
      <color theme="1"/>
      <name val="Arial"/>
      <family val="2"/>
    </font>
    <font>
      <sz val="11"/>
      <color rgb="FF000000"/>
      <name val="Calibri"/>
      <family val="2"/>
      <scheme val="minor"/>
    </font>
    <font>
      <sz val="10"/>
      <color theme="1"/>
      <name val="Arial"/>
      <family val="2"/>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b/>
      <u/>
      <vertAlign val="superscript"/>
      <sz val="12"/>
      <color rgb="FF000000"/>
      <name val="Calibri"/>
      <family val="2"/>
      <scheme val="minor"/>
    </font>
    <font>
      <b/>
      <u/>
      <sz val="12"/>
      <color rgb="FF000000"/>
      <name val="Calibri"/>
      <family val="2"/>
      <scheme val="minor"/>
    </font>
    <font>
      <sz val="12"/>
      <color rgb="FF000000"/>
      <name val="Calibri"/>
      <family val="2"/>
      <scheme val="minor"/>
    </font>
    <font>
      <i/>
      <u/>
      <sz val="12"/>
      <color theme="1"/>
      <name val="Calibri"/>
      <family val="2"/>
      <scheme val="minor"/>
    </font>
    <font>
      <u/>
      <vertAlign val="superscript"/>
      <sz val="12"/>
      <color theme="1"/>
      <name val="Calibri"/>
      <family val="2"/>
      <scheme val="minor"/>
    </font>
    <font>
      <b/>
      <sz val="9"/>
      <color indexed="81"/>
      <name val="Tahoma"/>
      <family val="2"/>
    </font>
    <font>
      <b/>
      <sz val="16"/>
      <color theme="0" tint="-0.249977111117893"/>
      <name val="Calibri"/>
      <family val="2"/>
      <scheme val="minor"/>
    </font>
    <font>
      <sz val="12"/>
      <color theme="0" tint="-0.249977111117893"/>
      <name val="Calibri"/>
      <family val="2"/>
      <scheme val="minor"/>
    </font>
    <font>
      <sz val="12"/>
      <name val="Calibri"/>
      <family val="2"/>
      <scheme val="minor"/>
    </font>
    <font>
      <i/>
      <sz val="12"/>
      <color theme="1"/>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rgb="FF00B05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3" tint="0.39994506668294322"/>
        <bgColor indexed="64"/>
      </patternFill>
    </fill>
    <fill>
      <patternFill patternType="solid">
        <fgColor theme="4" tint="0.7999816888943144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ck">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style="thin">
        <color indexed="64"/>
      </top>
      <bottom/>
      <diagonal/>
    </border>
    <border>
      <left style="thin">
        <color indexed="64"/>
      </left>
      <right style="double">
        <color theme="2" tint="-0.499984740745262"/>
      </right>
      <top style="thin">
        <color indexed="64"/>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double">
        <color theme="2" tint="-0.499984740745262"/>
      </left>
      <right style="thin">
        <color indexed="64"/>
      </right>
      <top style="thin">
        <color indexed="64"/>
      </top>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735">
    <xf numFmtId="0" fontId="0" fillId="0" borderId="0" xfId="0"/>
    <xf numFmtId="0" fontId="0" fillId="0" borderId="0" xfId="0" applyAlignment="1">
      <alignment horizontal="center"/>
    </xf>
    <xf numFmtId="0" fontId="9" fillId="0" borderId="0" xfId="0" applyFont="1"/>
    <xf numFmtId="0" fontId="0" fillId="0" borderId="0" xfId="0" applyNumberFormat="1"/>
    <xf numFmtId="0" fontId="0" fillId="0" borderId="0" xfId="0"/>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Border="1" applyAlignment="1">
      <alignment vertical="center"/>
    </xf>
    <xf numFmtId="0" fontId="0" fillId="2" borderId="0" xfId="0" applyFill="1" applyProtection="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xf numFmtId="0" fontId="6" fillId="0" borderId="0" xfId="0" applyFont="1" applyAlignment="1"/>
    <xf numFmtId="0" fontId="26" fillId="0" borderId="0" xfId="0" applyFont="1" applyFill="1" applyBorder="1" applyAlignment="1">
      <alignment horizontal="center" vertical="center"/>
    </xf>
    <xf numFmtId="0" fontId="0" fillId="0" borderId="0" xfId="0" pivotButton="1"/>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5" fillId="2" borderId="15" xfId="0" applyNumberFormat="1" applyFont="1" applyFill="1" applyBorder="1" applyAlignment="1" applyProtection="1">
      <alignment horizontal="center" vertical="center" wrapText="1"/>
    </xf>
    <xf numFmtId="167" fontId="3" fillId="2" borderId="1" xfId="0" applyNumberFormat="1" applyFont="1" applyFill="1" applyBorder="1" applyAlignment="1" applyProtection="1">
      <alignment horizontal="center" vertical="center" wrapText="1"/>
    </xf>
    <xf numFmtId="1" fontId="8" fillId="2" borderId="14" xfId="0" applyNumberFormat="1" applyFont="1" applyFill="1" applyBorder="1" applyAlignment="1" applyProtection="1">
      <alignment horizontal="center" vertical="center" wrapText="1"/>
    </xf>
    <xf numFmtId="1" fontId="3" fillId="2" borderId="9" xfId="0" applyNumberFormat="1" applyFont="1" applyFill="1" applyBorder="1" applyAlignment="1" applyProtection="1">
      <alignment horizontal="center" vertical="center" wrapText="1"/>
    </xf>
    <xf numFmtId="1" fontId="8" fillId="2" borderId="13" xfId="0" applyNumberFormat="1" applyFont="1" applyFill="1" applyBorder="1" applyAlignment="1" applyProtection="1">
      <alignment horizontal="center" vertical="center" wrapText="1"/>
    </xf>
    <xf numFmtId="1" fontId="3" fillId="2" borderId="11" xfId="0" applyNumberFormat="1" applyFont="1" applyFill="1" applyBorder="1" applyAlignment="1" applyProtection="1">
      <alignment horizontal="center" vertical="center" wrapText="1"/>
    </xf>
    <xf numFmtId="1" fontId="8" fillId="2" borderId="29" xfId="0" applyNumberFormat="1" applyFont="1" applyFill="1" applyBorder="1" applyAlignment="1" applyProtection="1">
      <alignment horizontal="center" vertical="center" wrapText="1"/>
    </xf>
    <xf numFmtId="1" fontId="3" fillId="2" borderId="10"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8" fillId="2" borderId="36" xfId="0" applyNumberFormat="1" applyFont="1" applyFill="1" applyBorder="1" applyAlignment="1" applyProtection="1">
      <alignment horizontal="center" vertical="top" wrapText="1"/>
    </xf>
    <xf numFmtId="168" fontId="3" fillId="2" borderId="10" xfId="0" applyNumberFormat="1" applyFont="1" applyFill="1" applyBorder="1" applyAlignment="1" applyProtection="1">
      <alignment horizontal="center" vertical="center" wrapText="1"/>
    </xf>
    <xf numFmtId="0" fontId="0" fillId="0" borderId="0" xfId="0" applyFont="1" applyProtection="1"/>
    <xf numFmtId="168" fontId="3" fillId="2" borderId="22" xfId="0" applyNumberFormat="1" applyFont="1" applyFill="1" applyBorder="1" applyAlignment="1" applyProtection="1">
      <alignment horizontal="center" vertical="center" wrapText="1"/>
    </xf>
    <xf numFmtId="0" fontId="31" fillId="5" borderId="12" xfId="0" applyFont="1" applyFill="1" applyBorder="1" applyAlignment="1" applyProtection="1">
      <alignment horizontal="left" vertical="center"/>
    </xf>
    <xf numFmtId="0" fontId="32" fillId="5" borderId="20" xfId="0" applyFont="1" applyFill="1" applyBorder="1" applyAlignment="1" applyProtection="1">
      <alignment horizontal="left" vertical="center"/>
    </xf>
    <xf numFmtId="1" fontId="8" fillId="2" borderId="29" xfId="0" applyNumberFormat="1" applyFont="1" applyFill="1" applyBorder="1" applyAlignment="1" applyProtection="1">
      <alignment horizontal="center" vertical="top" wrapText="1"/>
    </xf>
    <xf numFmtId="1" fontId="3" fillId="2" borderId="22" xfId="0" applyNumberFormat="1" applyFont="1" applyFill="1" applyBorder="1" applyAlignment="1" applyProtection="1">
      <alignment horizontal="center" vertical="center" wrapText="1"/>
    </xf>
    <xf numFmtId="0" fontId="0" fillId="2" borderId="0" xfId="0" applyFill="1" applyBorder="1" applyAlignment="1" applyProtection="1">
      <alignment horizontal="center"/>
    </xf>
    <xf numFmtId="1" fontId="35" fillId="2" borderId="3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8" fillId="2" borderId="38" xfId="0" applyNumberFormat="1" applyFont="1" applyFill="1" applyBorder="1" applyAlignment="1" applyProtection="1">
      <alignment horizontal="center" vertical="center" wrapText="1"/>
    </xf>
    <xf numFmtId="1" fontId="3" fillId="0" borderId="10" xfId="0" applyNumberFormat="1" applyFont="1" applyFill="1" applyBorder="1" applyAlignment="1" applyProtection="1">
      <alignment horizontal="center" vertical="center" wrapText="1"/>
      <protection locked="0"/>
    </xf>
    <xf numFmtId="1" fontId="8" fillId="2" borderId="3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3" fillId="0" borderId="1" xfId="0" applyNumberFormat="1" applyFont="1" applyBorder="1" applyAlignment="1" applyProtection="1">
      <alignment horizontal="center" vertical="center" wrapText="1"/>
      <protection locked="0"/>
    </xf>
    <xf numFmtId="1" fontId="8" fillId="2" borderId="48" xfId="0" applyNumberFormat="1" applyFont="1" applyFill="1" applyBorder="1" applyAlignment="1" applyProtection="1">
      <alignment horizontal="center" vertical="center" wrapText="1"/>
    </xf>
    <xf numFmtId="1" fontId="3" fillId="0" borderId="10" xfId="0" applyNumberFormat="1" applyFont="1" applyBorder="1" applyAlignment="1" applyProtection="1">
      <alignment horizontal="center" vertical="center" wrapText="1"/>
      <protection locked="0"/>
    </xf>
    <xf numFmtId="0" fontId="29" fillId="4" borderId="31" xfId="1" applyFont="1" applyFill="1" applyBorder="1" applyAlignment="1" applyProtection="1">
      <alignment horizontal="right" vertical="center" wrapText="1"/>
    </xf>
    <xf numFmtId="1" fontId="8" fillId="0" borderId="9" xfId="0" applyNumberFormat="1" applyFont="1" applyFill="1" applyBorder="1" applyAlignment="1" applyProtection="1">
      <alignment horizontal="center" vertical="center" wrapText="1"/>
      <protection locked="0"/>
    </xf>
    <xf numFmtId="0" fontId="42" fillId="2" borderId="0" xfId="0" applyFont="1" applyFill="1" applyProtection="1"/>
    <xf numFmtId="1" fontId="8" fillId="2"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left" vertical="center"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xf numFmtId="1" fontId="3" fillId="0" borderId="16" xfId="0" applyNumberFormat="1" applyFont="1" applyFill="1" applyBorder="1" applyAlignment="1" applyProtection="1">
      <alignment horizontal="center" vertical="center" wrapText="1"/>
      <protection locked="0"/>
    </xf>
    <xf numFmtId="1" fontId="5" fillId="2" borderId="15"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protection locked="0"/>
    </xf>
    <xf numFmtId="1" fontId="8" fillId="2" borderId="50"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left" vertical="center"/>
    </xf>
    <xf numFmtId="1" fontId="5" fillId="2" borderId="52" xfId="0" applyNumberFormat="1" applyFont="1" applyFill="1" applyBorder="1" applyAlignment="1" applyProtection="1">
      <alignment horizontal="center" vertical="center" wrapText="1"/>
    </xf>
    <xf numFmtId="170" fontId="5" fillId="0" borderId="1"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xf>
    <xf numFmtId="0" fontId="5" fillId="2" borderId="37"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5" fillId="2" borderId="14" xfId="0" applyNumberFormat="1" applyFont="1" applyFill="1" applyBorder="1" applyAlignment="1" applyProtection="1">
      <alignment horizontal="center" vertical="center" wrapText="1"/>
    </xf>
    <xf numFmtId="1" fontId="3" fillId="0" borderId="44" xfId="0" applyNumberFormat="1" applyFont="1" applyFill="1" applyBorder="1" applyAlignment="1" applyProtection="1">
      <alignment horizontal="center" vertical="center" wrapText="1"/>
      <protection locked="0"/>
    </xf>
    <xf numFmtId="1" fontId="5" fillId="2" borderId="48" xfId="0" applyNumberFormat="1" applyFont="1" applyFill="1" applyBorder="1" applyAlignment="1" applyProtection="1">
      <alignment horizontal="center" vertical="center" wrapText="1"/>
    </xf>
    <xf numFmtId="0" fontId="34" fillId="2" borderId="31" xfId="1" applyFont="1" applyFill="1" applyBorder="1" applyAlignment="1" applyProtection="1">
      <alignment horizontal="right" vertical="center" wrapText="1"/>
    </xf>
    <xf numFmtId="170" fontId="44" fillId="2" borderId="0" xfId="0" applyNumberFormat="1" applyFont="1" applyFill="1" applyBorder="1" applyAlignment="1" applyProtection="1">
      <alignment horizontal="center" vertical="center" wrapText="1"/>
    </xf>
    <xf numFmtId="1" fontId="5" fillId="2" borderId="53" xfId="0" applyNumberFormat="1" applyFont="1" applyFill="1" applyBorder="1" applyAlignment="1" applyProtection="1">
      <alignment horizontal="center" vertical="center" wrapText="1"/>
    </xf>
    <xf numFmtId="1" fontId="6" fillId="0" borderId="44" xfId="0" applyNumberFormat="1"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xf>
    <xf numFmtId="0" fontId="43" fillId="2" borderId="0" xfId="0" applyFont="1" applyFill="1" applyBorder="1" applyAlignment="1" applyProtection="1">
      <alignment horizontal="left" vertical="center"/>
    </xf>
    <xf numFmtId="0" fontId="0" fillId="2" borderId="37" xfId="0" applyFill="1" applyBorder="1" applyAlignment="1" applyProtection="1">
      <alignment horizontal="center"/>
    </xf>
    <xf numFmtId="0" fontId="0" fillId="2" borderId="39" xfId="0" applyFill="1" applyBorder="1" applyAlignment="1" applyProtection="1">
      <alignment horizontal="center"/>
    </xf>
    <xf numFmtId="0" fontId="45" fillId="2" borderId="54" xfId="0" applyFont="1" applyFill="1" applyBorder="1" applyAlignment="1" applyProtection="1">
      <alignment horizontal="center" vertical="center"/>
    </xf>
    <xf numFmtId="0" fontId="45" fillId="2" borderId="40"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43"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xf>
    <xf numFmtId="0" fontId="0" fillId="2" borderId="12" xfId="0" applyFill="1" applyBorder="1" applyProtection="1"/>
    <xf numFmtId="0" fontId="5" fillId="2" borderId="12" xfId="0" applyFont="1" applyFill="1" applyBorder="1" applyAlignment="1" applyProtection="1">
      <alignment horizontal="right" vertical="center" wrapText="1"/>
    </xf>
    <xf numFmtId="0" fontId="5" fillId="2" borderId="12" xfId="0" applyFont="1" applyFill="1" applyBorder="1" applyAlignment="1" applyProtection="1">
      <alignment horizontal="right" vertical="center"/>
    </xf>
    <xf numFmtId="0" fontId="5" fillId="2" borderId="20" xfId="0" applyFont="1" applyFill="1" applyBorder="1" applyAlignment="1" applyProtection="1">
      <alignment horizontal="right" vertical="center"/>
    </xf>
    <xf numFmtId="0" fontId="0" fillId="0" borderId="0" xfId="0" applyFill="1" applyBorder="1" applyAlignment="1" applyProtection="1">
      <alignment horizontal="center"/>
    </xf>
    <xf numFmtId="1" fontId="3" fillId="2" borderId="51" xfId="0" applyNumberFormat="1" applyFont="1" applyFill="1" applyBorder="1" applyAlignment="1" applyProtection="1">
      <alignment horizontal="left" vertical="center" wrapText="1"/>
    </xf>
    <xf numFmtId="1" fontId="43" fillId="2" borderId="52" xfId="0" applyNumberFormat="1" applyFont="1" applyFill="1" applyBorder="1" applyAlignment="1" applyProtection="1">
      <alignment horizontal="left" vertical="center"/>
    </xf>
    <xf numFmtId="0" fontId="0" fillId="2" borderId="0" xfId="0" applyFill="1" applyBorder="1" applyAlignment="1" applyProtection="1">
      <alignment wrapText="1"/>
    </xf>
    <xf numFmtId="1" fontId="3" fillId="2" borderId="37" xfId="0" applyNumberFormat="1" applyFont="1" applyFill="1" applyBorder="1" applyAlignment="1" applyProtection="1">
      <alignment horizontal="left" vertical="center" wrapText="1"/>
    </xf>
    <xf numFmtId="0" fontId="13" fillId="2" borderId="37" xfId="0" applyFont="1" applyFill="1" applyBorder="1" applyProtection="1"/>
    <xf numFmtId="0" fontId="3" fillId="2" borderId="0" xfId="0" applyFont="1" applyFill="1" applyBorder="1" applyAlignment="1" applyProtection="1">
      <alignment horizontal="center" vertical="center"/>
    </xf>
    <xf numFmtId="0" fontId="25" fillId="2" borderId="56" xfId="0" applyFont="1" applyFill="1" applyBorder="1" applyAlignment="1" applyProtection="1">
      <alignment horizontal="center"/>
    </xf>
    <xf numFmtId="0" fontId="25" fillId="2" borderId="56" xfId="0" applyFont="1" applyFill="1" applyBorder="1" applyAlignment="1" applyProtection="1">
      <alignment horizontal="center" wrapText="1"/>
    </xf>
    <xf numFmtId="0" fontId="43" fillId="2" borderId="42" xfId="0" applyFont="1" applyFill="1" applyBorder="1" applyAlignment="1" applyProtection="1">
      <alignment horizontal="center" vertical="center" wrapText="1"/>
    </xf>
    <xf numFmtId="14" fontId="6" fillId="0" borderId="0" xfId="0" applyNumberFormat="1" applyFont="1" applyBorder="1" applyAlignment="1">
      <alignment vertical="center"/>
    </xf>
    <xf numFmtId="0" fontId="0" fillId="0" borderId="0" xfId="0" applyAlignment="1">
      <alignment vertical="top" wrapText="1"/>
    </xf>
    <xf numFmtId="0" fontId="0" fillId="0" borderId="0" xfId="0" applyAlignment="1">
      <alignment wrapText="1" shrinkToFit="1"/>
    </xf>
    <xf numFmtId="0" fontId="0" fillId="0" borderId="0" xfId="0" applyAlignment="1">
      <alignment shrinkToFit="1"/>
    </xf>
    <xf numFmtId="0" fontId="0" fillId="0" borderId="0" xfId="0" pivotButton="1" applyAlignment="1">
      <alignment wrapText="1"/>
    </xf>
    <xf numFmtId="0" fontId="0" fillId="0" borderId="0" xfId="0" applyAlignment="1">
      <alignment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0" xfId="0" pivotButton="1" applyAlignment="1">
      <alignmen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6" fillId="0" borderId="0" xfId="0" applyFont="1" applyFill="1" applyAlignment="1">
      <alignment vertical="center"/>
    </xf>
    <xf numFmtId="14" fontId="6" fillId="0" borderId="0" xfId="0" applyNumberFormat="1" applyFont="1" applyFill="1" applyBorder="1" applyAlignment="1">
      <alignment vertical="center"/>
    </xf>
    <xf numFmtId="0" fontId="4" fillId="0" borderId="0" xfId="1" applyAlignment="1" applyProtection="1">
      <alignment wrapText="1"/>
    </xf>
    <xf numFmtId="0" fontId="12" fillId="0" borderId="0" xfId="0" applyFont="1" applyAlignment="1">
      <alignment vertical="center" wrapText="1"/>
    </xf>
    <xf numFmtId="0" fontId="52" fillId="0" borderId="0" xfId="0" applyFont="1" applyAlignment="1">
      <alignment vertical="center"/>
    </xf>
    <xf numFmtId="0" fontId="12" fillId="0" borderId="0" xfId="0" applyNumberFormat="1" applyFont="1" applyFill="1" applyBorder="1" applyAlignment="1">
      <alignment horizontal="right" vertical="center"/>
    </xf>
    <xf numFmtId="0" fontId="3" fillId="0" borderId="0" xfId="0" applyFont="1" applyFill="1" applyBorder="1" applyAlignment="1">
      <alignment horizontal="left" vertical="center" indent="4"/>
    </xf>
    <xf numFmtId="0" fontId="12" fillId="0" borderId="0" xfId="0" applyFont="1" applyFill="1" applyBorder="1" applyAlignment="1">
      <alignment horizontal="right" vertical="center"/>
    </xf>
    <xf numFmtId="14" fontId="0" fillId="0" borderId="0" xfId="0" applyNumberFormat="1" applyFont="1" applyFill="1" applyBorder="1" applyAlignment="1">
      <alignment horizontal="center"/>
    </xf>
    <xf numFmtId="0" fontId="6" fillId="0" borderId="0" xfId="0" applyFont="1" applyFill="1" applyBorder="1" applyAlignment="1">
      <alignment horizontal="left" vertical="center" indent="4"/>
    </xf>
    <xf numFmtId="0" fontId="19" fillId="0" borderId="0" xfId="0" applyFont="1" applyFill="1" applyBorder="1" applyAlignment="1">
      <alignment horizontal="left" vertical="center" indent="4"/>
    </xf>
    <xf numFmtId="0" fontId="4" fillId="2" borderId="0" xfId="1" applyFill="1" applyAlignment="1" applyProtection="1"/>
    <xf numFmtId="0" fontId="4" fillId="0" borderId="0" xfId="1" applyAlignment="1" applyProtection="1">
      <alignment horizontal="center"/>
    </xf>
    <xf numFmtId="0" fontId="3" fillId="2" borderId="12" xfId="0" applyFont="1" applyFill="1" applyBorder="1" applyAlignment="1" applyProtection="1">
      <alignment horizontal="center" vertical="center"/>
    </xf>
    <xf numFmtId="0" fontId="0" fillId="0" borderId="0" xfId="0" applyAlignment="1">
      <alignment horizontal="left" vertical="center" wrapText="1"/>
    </xf>
    <xf numFmtId="0" fontId="0" fillId="0" borderId="0" xfId="0" pivotButton="1" applyAlignment="1">
      <alignment vertical="center"/>
    </xf>
    <xf numFmtId="14" fontId="0" fillId="0" borderId="0" xfId="0" applyNumberFormat="1" applyAlignment="1">
      <alignment wrapText="1"/>
    </xf>
    <xf numFmtId="0" fontId="0" fillId="0" borderId="0" xfId="0" pivotButton="1" applyAlignment="1">
      <alignment horizontal="left" vertical="center" wrapText="1"/>
    </xf>
    <xf numFmtId="0" fontId="0" fillId="0" borderId="0" xfId="0" applyAlignment="1">
      <alignment horizontal="center" vertical="top"/>
    </xf>
    <xf numFmtId="0" fontId="55" fillId="0" borderId="0" xfId="0" applyFont="1" applyAlignment="1">
      <alignment horizontal="left" vertical="top" wrapText="1"/>
    </xf>
    <xf numFmtId="0" fontId="0" fillId="0" borderId="0" xfId="0" applyAlignment="1">
      <alignment horizontal="center" vertical="top" wrapText="1"/>
    </xf>
    <xf numFmtId="0" fontId="56" fillId="0" borderId="0" xfId="0" applyFont="1" applyAlignment="1">
      <alignment horizontal="left" vertical="top" wrapText="1"/>
    </xf>
    <xf numFmtId="0" fontId="56" fillId="0" borderId="0" xfId="0" applyFont="1" applyAlignment="1">
      <alignment vertical="top" wrapText="1"/>
    </xf>
    <xf numFmtId="0" fontId="0" fillId="0" borderId="0" xfId="0" applyAlignment="1">
      <alignment horizontal="left" wrapText="1" shrinkToFit="1"/>
    </xf>
    <xf numFmtId="0" fontId="0" fillId="0" borderId="0" xfId="0" applyNumberFormat="1" applyAlignment="1">
      <alignment horizontal="center" vertical="center"/>
    </xf>
    <xf numFmtId="0" fontId="8" fillId="0" borderId="0" xfId="0" applyFont="1" applyFill="1" applyBorder="1" applyAlignment="1">
      <alignment horizontal="center" vertical="center"/>
    </xf>
    <xf numFmtId="0" fontId="52" fillId="0" borderId="0" xfId="0" applyFont="1" applyAlignment="1">
      <alignment vertical="top"/>
    </xf>
    <xf numFmtId="0" fontId="6" fillId="0" borderId="0" xfId="0"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Border="1" applyAlignment="1">
      <alignment horizontal="right" vertical="center"/>
    </xf>
    <xf numFmtId="0" fontId="3" fillId="0" borderId="0" xfId="0" applyFont="1" applyFill="1" applyBorder="1" applyAlignment="1">
      <alignment horizontal="left" vertical="center" indent="2"/>
    </xf>
    <xf numFmtId="0" fontId="54" fillId="7" borderId="0" xfId="0" applyFont="1" applyFill="1" applyAlignment="1" applyProtection="1">
      <alignment horizontal="center" vertical="center" wrapText="1"/>
    </xf>
    <xf numFmtId="0" fontId="54"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protection locked="0"/>
    </xf>
    <xf numFmtId="0" fontId="4" fillId="0" borderId="0" xfId="1" applyAlignment="1" applyProtection="1"/>
    <xf numFmtId="14" fontId="0" fillId="12" borderId="0" xfId="0" applyNumberFormat="1" applyFont="1" applyFill="1" applyBorder="1" applyAlignment="1" applyProtection="1">
      <alignment horizontal="center"/>
    </xf>
    <xf numFmtId="0" fontId="46" fillId="0" borderId="0" xfId="0" applyFont="1" applyAlignment="1">
      <alignment vertic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2" fillId="0" borderId="0" xfId="0" applyFont="1"/>
    <xf numFmtId="0" fontId="53" fillId="0" borderId="0" xfId="0" applyFont="1" applyAlignment="1">
      <alignment horizontal="left" vertical="top"/>
    </xf>
    <xf numFmtId="0" fontId="0" fillId="0" borderId="0" xfId="0" pivotButton="1" applyAlignment="1">
      <alignment horizontal="center" vertical="top" wrapText="1"/>
    </xf>
    <xf numFmtId="0" fontId="53" fillId="0" borderId="0" xfId="0" applyFont="1"/>
    <xf numFmtId="0" fontId="53" fillId="0" borderId="0" xfId="0" applyFont="1" applyAlignment="1">
      <alignment horizontal="left"/>
    </xf>
    <xf numFmtId="0" fontId="53" fillId="0" borderId="0" xfId="0" applyFont="1" applyAlignment="1">
      <alignment vertical="top"/>
    </xf>
    <xf numFmtId="0" fontId="53" fillId="0" borderId="0" xfId="0" applyFont="1" applyAlignment="1"/>
    <xf numFmtId="0" fontId="66" fillId="0" borderId="0" xfId="0" applyFont="1"/>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166" fontId="60"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0" fontId="0" fillId="0" borderId="0" xfId="0" applyAlignment="1"/>
    <xf numFmtId="14" fontId="1" fillId="0" borderId="0" xfId="0" applyNumberFormat="1" applyFont="1" applyFill="1" applyBorder="1" applyAlignment="1" applyProtection="1">
      <alignment vertical="center"/>
    </xf>
    <xf numFmtId="0" fontId="54" fillId="13" borderId="0" xfId="0" applyFont="1" applyFill="1" applyAlignment="1" applyProtection="1">
      <alignment horizontal="center" vertical="center" wrapText="1"/>
    </xf>
    <xf numFmtId="0" fontId="54" fillId="13" borderId="51"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5"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5" fillId="13" borderId="0" xfId="0" applyFont="1" applyFill="1" applyBorder="1" applyAlignment="1" applyProtection="1">
      <alignment horizontal="center" vertical="center"/>
    </xf>
    <xf numFmtId="0" fontId="1" fillId="13" borderId="0" xfId="0" applyNumberFormat="1" applyFont="1" applyFill="1" applyAlignment="1" applyProtection="1">
      <alignment horizontal="left" vertical="top" wrapText="1"/>
    </xf>
    <xf numFmtId="14" fontId="1" fillId="0" borderId="64"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14" fontId="0" fillId="0" borderId="0" xfId="0" applyNumberFormat="1" applyFill="1"/>
    <xf numFmtId="0" fontId="0" fillId="0" borderId="0" xfId="0" applyAlignment="1" applyProtection="1">
      <alignment horizontal="left" vertical="top"/>
    </xf>
    <xf numFmtId="0" fontId="0" fillId="0" borderId="0" xfId="0" applyAlignment="1">
      <alignment horizontal="left"/>
    </xf>
    <xf numFmtId="0" fontId="0" fillId="0" borderId="0" xfId="0" pivotButton="1" applyAlignment="1">
      <alignment horizontal="center" vertical="center"/>
    </xf>
    <xf numFmtId="1" fontId="7" fillId="2" borderId="9" xfId="0" applyNumberFormat="1" applyFont="1" applyFill="1" applyBorder="1" applyAlignment="1" applyProtection="1">
      <alignment horizontal="center" vertical="center" wrapText="1"/>
    </xf>
    <xf numFmtId="0" fontId="36" fillId="5" borderId="28" xfId="0" applyFont="1" applyFill="1" applyBorder="1" applyAlignment="1" applyProtection="1">
      <alignment horizontal="left"/>
    </xf>
    <xf numFmtId="0" fontId="28" fillId="5" borderId="12" xfId="0" applyFont="1" applyFill="1" applyBorder="1" applyAlignment="1" applyProtection="1">
      <alignment horizontal="left" vertical="center" wrapText="1"/>
    </xf>
    <xf numFmtId="0" fontId="33" fillId="5" borderId="12"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12" xfId="0" applyNumberFormat="1" applyFont="1" applyFill="1" applyBorder="1" applyAlignment="1" applyProtection="1">
      <alignment horizontal="right" vertical="center" wrapText="1"/>
    </xf>
    <xf numFmtId="0" fontId="73" fillId="5" borderId="41" xfId="0" applyFont="1" applyFill="1" applyBorder="1" applyAlignment="1" applyProtection="1">
      <alignment horizontal="center" vertical="center" wrapText="1"/>
    </xf>
    <xf numFmtId="0" fontId="74" fillId="5" borderId="35" xfId="0" applyFont="1" applyFill="1" applyBorder="1" applyAlignment="1" applyProtection="1">
      <alignment horizontal="center" vertical="center" wrapText="1"/>
    </xf>
    <xf numFmtId="0" fontId="74" fillId="5" borderId="51" xfId="0" applyFont="1" applyFill="1" applyBorder="1" applyAlignment="1" applyProtection="1">
      <alignment horizontal="center" vertical="center" wrapText="1"/>
    </xf>
    <xf numFmtId="0" fontId="72" fillId="5" borderId="51" xfId="0" applyFont="1" applyFill="1" applyBorder="1" applyAlignment="1" applyProtection="1">
      <alignment horizontal="center" vertical="center"/>
    </xf>
    <xf numFmtId="0" fontId="74" fillId="5" borderId="35" xfId="0" applyFont="1" applyFill="1" applyBorder="1" applyAlignment="1" applyProtection="1">
      <alignment horizontal="center" vertical="center"/>
    </xf>
    <xf numFmtId="0" fontId="74" fillId="5" borderId="12"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vertical="center"/>
    </xf>
    <xf numFmtId="14" fontId="0" fillId="0" borderId="0" xfId="0" applyNumberFormat="1" applyAlignment="1"/>
    <xf numFmtId="14" fontId="0" fillId="0" borderId="0" xfId="0" applyNumberFormat="1" applyAlignment="1">
      <alignment vertical="top"/>
    </xf>
    <xf numFmtId="0" fontId="0" fillId="0" borderId="0" xfId="0" applyNumberFormat="1" applyAlignment="1">
      <alignment horizontal="center" vertical="center" wrapText="1"/>
    </xf>
    <xf numFmtId="14" fontId="0" fillId="0" borderId="0" xfId="0" applyNumberFormat="1" applyAlignment="1">
      <alignment horizontal="left" vertical="center"/>
    </xf>
    <xf numFmtId="14" fontId="0" fillId="0" borderId="0" xfId="0" applyNumberFormat="1" applyAlignment="1">
      <alignment vertical="center"/>
    </xf>
    <xf numFmtId="14" fontId="52" fillId="0" borderId="0" xfId="0" applyNumberFormat="1" applyFont="1" applyAlignment="1">
      <alignment vertical="top" shrinkToFit="1"/>
    </xf>
    <xf numFmtId="14" fontId="0" fillId="0" borderId="0" xfId="0" applyNumberFormat="1" applyAlignment="1">
      <alignment vertical="top" shrinkToFit="1"/>
    </xf>
    <xf numFmtId="0" fontId="3" fillId="2" borderId="2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0" fillId="2" borderId="12" xfId="0" applyFill="1" applyBorder="1" applyAlignment="1" applyProtection="1">
      <alignment horizontal="center" vertical="center"/>
    </xf>
    <xf numFmtId="14" fontId="3" fillId="2" borderId="12" xfId="0" applyNumberFormat="1"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0" fillId="7" borderId="25" xfId="0" applyFill="1" applyBorder="1" applyAlignment="1" applyProtection="1">
      <alignment horizontal="center"/>
    </xf>
    <xf numFmtId="1" fontId="8" fillId="2" borderId="14" xfId="0" applyNumberFormat="1" applyFont="1" applyFill="1" applyBorder="1" applyAlignment="1" applyProtection="1">
      <alignment horizontal="center" vertical="top" wrapText="1"/>
    </xf>
    <xf numFmtId="1" fontId="8" fillId="2" borderId="48" xfId="0" applyNumberFormat="1" applyFont="1" applyFill="1" applyBorder="1" applyAlignment="1" applyProtection="1">
      <alignment horizontal="center" vertical="top" wrapText="1"/>
    </xf>
    <xf numFmtId="0" fontId="0" fillId="2" borderId="0" xfId="0" applyFill="1" applyBorder="1" applyProtection="1"/>
    <xf numFmtId="14" fontId="6" fillId="2" borderId="12" xfId="0" applyNumberFormat="1" applyFont="1" applyFill="1" applyBorder="1" applyAlignment="1" applyProtection="1">
      <alignment horizontal="center" vertical="center"/>
    </xf>
    <xf numFmtId="0" fontId="20" fillId="12" borderId="57" xfId="0" applyFont="1" applyFill="1" applyBorder="1" applyAlignment="1" applyProtection="1">
      <alignment vertical="center" wrapText="1"/>
    </xf>
    <xf numFmtId="0" fontId="20" fillId="12" borderId="30" xfId="0" applyFont="1" applyFill="1" applyBorder="1" applyAlignment="1" applyProtection="1">
      <alignment vertical="center" wrapText="1"/>
    </xf>
    <xf numFmtId="0" fontId="6" fillId="12" borderId="30" xfId="0" applyFont="1" applyFill="1" applyBorder="1" applyAlignment="1" applyProtection="1">
      <alignment horizontal="right" vertical="center"/>
    </xf>
    <xf numFmtId="0" fontId="20" fillId="12" borderId="30" xfId="0" applyFont="1" applyFill="1" applyBorder="1" applyAlignment="1" applyProtection="1">
      <alignment horizontal="left" vertical="center" wrapText="1"/>
    </xf>
    <xf numFmtId="0" fontId="20" fillId="12" borderId="30" xfId="0" applyFont="1" applyFill="1" applyBorder="1" applyAlignment="1" applyProtection="1">
      <alignment horizontal="center" vertical="center" wrapText="1"/>
    </xf>
    <xf numFmtId="0" fontId="6" fillId="12" borderId="30" xfId="0" applyFont="1" applyFill="1" applyBorder="1" applyAlignment="1" applyProtection="1">
      <alignment vertical="center"/>
    </xf>
    <xf numFmtId="0" fontId="20" fillId="12" borderId="24" xfId="0" applyFont="1" applyFill="1" applyBorder="1" applyAlignment="1" applyProtection="1">
      <alignment vertical="center" wrapText="1"/>
    </xf>
    <xf numFmtId="0" fontId="18" fillId="12" borderId="58" xfId="0" applyFont="1" applyFill="1" applyBorder="1" applyAlignment="1" applyProtection="1">
      <alignment horizontal="center" vertical="center" wrapText="1"/>
    </xf>
    <xf numFmtId="0" fontId="18" fillId="12" borderId="0" xfId="0" applyFont="1" applyFill="1" applyBorder="1" applyAlignment="1" applyProtection="1">
      <alignment horizontal="center" vertical="center" wrapText="1"/>
    </xf>
    <xf numFmtId="0" fontId="18" fillId="12" borderId="0" xfId="0" applyFont="1" applyFill="1" applyBorder="1" applyAlignment="1" applyProtection="1">
      <alignment horizontal="left" vertical="center"/>
    </xf>
    <xf numFmtId="0" fontId="6" fillId="12" borderId="0" xfId="0" applyFont="1" applyFill="1" applyBorder="1" applyAlignment="1" applyProtection="1">
      <alignment vertical="center"/>
    </xf>
    <xf numFmtId="0" fontId="6" fillId="12" borderId="0" xfId="0" applyFont="1" applyFill="1" applyBorder="1" applyAlignment="1" applyProtection="1">
      <alignment horizontal="center" vertical="center"/>
    </xf>
    <xf numFmtId="0" fontId="6" fillId="12" borderId="31" xfId="0" applyFont="1" applyFill="1" applyBorder="1" applyAlignment="1" applyProtection="1">
      <alignment vertical="center"/>
    </xf>
    <xf numFmtId="0" fontId="6" fillId="12" borderId="58"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6" fillId="12" borderId="0" xfId="0" applyFont="1" applyFill="1" applyBorder="1" applyAlignment="1" applyProtection="1">
      <alignment horizontal="right" vertical="center"/>
    </xf>
    <xf numFmtId="0" fontId="18" fillId="12" borderId="0" xfId="0" applyFont="1" applyFill="1" applyBorder="1" applyAlignment="1" applyProtection="1">
      <alignment vertical="center"/>
    </xf>
    <xf numFmtId="0" fontId="23"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3" fillId="12" borderId="58" xfId="0" applyFont="1" applyFill="1" applyBorder="1" applyAlignment="1" applyProtection="1">
      <alignment horizontal="left" wrapText="1"/>
    </xf>
    <xf numFmtId="0" fontId="3" fillId="12" borderId="0" xfId="0" applyFont="1" applyFill="1" applyBorder="1" applyAlignment="1" applyProtection="1">
      <alignment horizontal="left" wrapText="1"/>
    </xf>
    <xf numFmtId="0" fontId="62" fillId="12" borderId="0" xfId="0" applyFont="1" applyFill="1" applyBorder="1" applyAlignment="1" applyProtection="1">
      <alignment horizontal="right"/>
    </xf>
    <xf numFmtId="0" fontId="5" fillId="12" borderId="0" xfId="0" applyFont="1" applyFill="1" applyBorder="1" applyAlignment="1" applyProtection="1">
      <alignment horizontal="left" wrapText="1"/>
    </xf>
    <xf numFmtId="0" fontId="6" fillId="12" borderId="0" xfId="0" applyFont="1" applyFill="1" applyBorder="1" applyAlignment="1" applyProtection="1"/>
    <xf numFmtId="0" fontId="3" fillId="12" borderId="0" xfId="0" applyFont="1" applyFill="1" applyBorder="1" applyAlignment="1" applyProtection="1">
      <alignment horizontal="left"/>
    </xf>
    <xf numFmtId="0" fontId="0" fillId="12" borderId="0" xfId="0" applyFill="1" applyBorder="1" applyAlignment="1" applyProtection="1">
      <alignment horizontal="center"/>
    </xf>
    <xf numFmtId="0" fontId="6" fillId="12" borderId="31" xfId="0" applyFont="1" applyFill="1" applyBorder="1" applyAlignment="1" applyProtection="1"/>
    <xf numFmtId="0" fontId="3" fillId="12" borderId="58" xfId="0" applyFont="1" applyFill="1" applyBorder="1" applyAlignment="1" applyProtection="1">
      <alignment horizontal="left" vertical="center" wrapText="1"/>
    </xf>
    <xf numFmtId="0" fontId="3" fillId="12" borderId="0" xfId="0" applyFont="1" applyFill="1" applyBorder="1" applyAlignment="1" applyProtection="1">
      <alignment horizontal="left" vertical="center" wrapText="1"/>
    </xf>
    <xf numFmtId="0" fontId="11" fillId="12" borderId="0" xfId="0" applyFont="1" applyFill="1" applyBorder="1" applyAlignment="1" applyProtection="1">
      <alignment vertical="center" wrapText="1"/>
    </xf>
    <xf numFmtId="0" fontId="11" fillId="12" borderId="0" xfId="0" applyFont="1" applyFill="1" applyBorder="1" applyAlignment="1" applyProtection="1">
      <alignment horizontal="center" vertical="center" wrapText="1"/>
    </xf>
    <xf numFmtId="0" fontId="62"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6" fillId="12" borderId="0" xfId="0" applyFont="1" applyFill="1" applyBorder="1" applyAlignment="1" applyProtection="1">
      <alignment horizontal="right"/>
    </xf>
    <xf numFmtId="0" fontId="12" fillId="12" borderId="0" xfId="0" applyFont="1" applyFill="1" applyBorder="1" applyAlignment="1" applyProtection="1">
      <alignment horizontal="right"/>
    </xf>
    <xf numFmtId="0" fontId="46" fillId="12" borderId="0" xfId="0" applyFont="1" applyFill="1" applyBorder="1" applyAlignment="1" applyProtection="1">
      <alignment horizontal="right"/>
    </xf>
    <xf numFmtId="0" fontId="6" fillId="12" borderId="0" xfId="0" applyFont="1" applyFill="1" applyBorder="1" applyAlignment="1" applyProtection="1">
      <alignment horizontal="center"/>
    </xf>
    <xf numFmtId="0" fontId="11" fillId="12" borderId="0" xfId="0" applyFont="1" applyFill="1" applyBorder="1" applyAlignment="1" applyProtection="1">
      <alignment wrapText="1"/>
    </xf>
    <xf numFmtId="0" fontId="11" fillId="12" borderId="0" xfId="0" applyFont="1" applyFill="1" applyBorder="1" applyAlignment="1" applyProtection="1">
      <alignment horizontal="center" wrapText="1"/>
    </xf>
    <xf numFmtId="0" fontId="57" fillId="12" borderId="0" xfId="0" applyFont="1" applyFill="1" applyBorder="1" applyAlignment="1" applyProtection="1"/>
    <xf numFmtId="0" fontId="12" fillId="12" borderId="0" xfId="0" applyFont="1" applyFill="1" applyBorder="1" applyAlignment="1" applyProtection="1">
      <alignment horizontal="right" wrapText="1"/>
    </xf>
    <xf numFmtId="0" fontId="24" fillId="12" borderId="0" xfId="0" applyFont="1" applyFill="1" applyBorder="1" applyAlignment="1" applyProtection="1">
      <alignment horizontal="center"/>
    </xf>
    <xf numFmtId="0" fontId="49" fillId="12" borderId="0" xfId="0" applyFont="1" applyFill="1" applyBorder="1" applyAlignment="1" applyProtection="1"/>
    <xf numFmtId="0" fontId="58"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50" fillId="12" borderId="0" xfId="0" applyFont="1" applyFill="1" applyBorder="1" applyAlignment="1" applyProtection="1">
      <alignment vertical="center"/>
    </xf>
    <xf numFmtId="0" fontId="5"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1" fillId="12" borderId="0" xfId="0" applyFont="1" applyFill="1" applyBorder="1" applyProtection="1"/>
    <xf numFmtId="164" fontId="5" fillId="12" borderId="0" xfId="0" applyNumberFormat="1" applyFont="1" applyFill="1" applyBorder="1" applyAlignment="1" applyProtection="1">
      <alignment horizontal="left" vertical="center" wrapText="1"/>
    </xf>
    <xf numFmtId="0" fontId="3" fillId="12" borderId="0" xfId="0" applyFont="1" applyFill="1" applyBorder="1" applyAlignment="1" applyProtection="1">
      <alignment horizontal="center" vertical="center" wrapText="1"/>
    </xf>
    <xf numFmtId="0" fontId="0" fillId="12" borderId="0" xfId="0" applyFill="1" applyBorder="1" applyProtection="1"/>
    <xf numFmtId="0" fontId="50" fillId="12" borderId="31" xfId="0" applyFont="1" applyFill="1" applyBorder="1" applyAlignment="1" applyProtection="1">
      <alignment vertical="center"/>
    </xf>
    <xf numFmtId="164" fontId="21" fillId="12" borderId="0"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left" vertical="center"/>
    </xf>
    <xf numFmtId="164" fontId="62"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3" fillId="12" borderId="3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6" fillId="12" borderId="3" xfId="0" applyFont="1" applyFill="1" applyBorder="1" applyAlignment="1" applyProtection="1">
      <alignment horizontal="right" vertical="center"/>
    </xf>
    <xf numFmtId="0" fontId="6" fillId="12" borderId="3" xfId="0" applyFont="1" applyFill="1" applyBorder="1" applyAlignment="1" applyProtection="1">
      <alignment horizontal="center" vertical="center"/>
    </xf>
    <xf numFmtId="164" fontId="5" fillId="12" borderId="3" xfId="0" applyNumberFormat="1" applyFont="1" applyFill="1" applyBorder="1" applyAlignment="1" applyProtection="1">
      <alignment horizontal="left" vertical="center" wrapText="1"/>
    </xf>
    <xf numFmtId="0" fontId="6" fillId="12" borderId="3" xfId="0" applyFont="1" applyFill="1" applyBorder="1" applyAlignment="1" applyProtection="1">
      <alignment vertical="center"/>
    </xf>
    <xf numFmtId="0" fontId="0" fillId="12" borderId="3" xfId="0" quotePrefix="1" applyFill="1" applyBorder="1" applyAlignment="1" applyProtection="1">
      <alignment horizontal="center" vertical="center"/>
    </xf>
    <xf numFmtId="0" fontId="0" fillId="12" borderId="3" xfId="0" applyFill="1" applyBorder="1" applyProtection="1"/>
    <xf numFmtId="0" fontId="6" fillId="12" borderId="4" xfId="0" applyFont="1" applyFill="1" applyBorder="1" applyAlignment="1" applyProtection="1">
      <alignment vertical="center"/>
    </xf>
    <xf numFmtId="0" fontId="6" fillId="12" borderId="57" xfId="0" applyFont="1" applyFill="1" applyBorder="1" applyAlignment="1" applyProtection="1">
      <alignment horizontal="left" vertical="center" wrapText="1"/>
    </xf>
    <xf numFmtId="0" fontId="6" fillId="12" borderId="30" xfId="0" applyFont="1" applyFill="1" applyBorder="1" applyAlignment="1" applyProtection="1">
      <alignment horizontal="left" vertical="center" wrapText="1"/>
    </xf>
    <xf numFmtId="0" fontId="6" fillId="12" borderId="30" xfId="0" applyFont="1" applyFill="1" applyBorder="1" applyAlignment="1" applyProtection="1">
      <alignment horizontal="center" vertical="center"/>
    </xf>
    <xf numFmtId="164" fontId="8" fillId="12" borderId="30" xfId="0" applyNumberFormat="1" applyFont="1" applyFill="1" applyBorder="1" applyAlignment="1" applyProtection="1">
      <alignment horizontal="left" vertical="center" wrapText="1"/>
    </xf>
    <xf numFmtId="0" fontId="6" fillId="12" borderId="24" xfId="0" applyFont="1" applyFill="1" applyBorder="1" applyAlignment="1" applyProtection="1">
      <alignment vertical="center"/>
    </xf>
    <xf numFmtId="0" fontId="6" fillId="12" borderId="57" xfId="0" applyFont="1" applyFill="1" applyBorder="1" applyAlignment="1" applyProtection="1">
      <alignment vertical="center"/>
    </xf>
    <xf numFmtId="0" fontId="6" fillId="12" borderId="58" xfId="0" applyFont="1" applyFill="1" applyBorder="1" applyAlignment="1" applyProtection="1">
      <alignment vertical="center"/>
    </xf>
    <xf numFmtId="164" fontId="8"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8" fillId="9" borderId="0" xfId="0" applyFont="1" applyFill="1" applyBorder="1" applyAlignment="1" applyProtection="1">
      <alignment horizontal="left" vertical="center"/>
    </xf>
    <xf numFmtId="0" fontId="6" fillId="12" borderId="32" xfId="0" applyFont="1" applyFill="1" applyBorder="1" applyAlignment="1" applyProtection="1">
      <alignment vertical="center"/>
    </xf>
    <xf numFmtId="0" fontId="3" fillId="12" borderId="3" xfId="0" applyFont="1" applyFill="1" applyBorder="1" applyAlignment="1" applyProtection="1">
      <alignment vertical="center"/>
    </xf>
    <xf numFmtId="0" fontId="3" fillId="12" borderId="0" xfId="0" applyFont="1" applyFill="1" applyBorder="1" applyAlignment="1" applyProtection="1">
      <alignment vertical="center"/>
    </xf>
    <xf numFmtId="0" fontId="15" fillId="12" borderId="0" xfId="0" quotePrefix="1" applyFont="1" applyFill="1" applyBorder="1" applyAlignment="1" applyProtection="1">
      <alignment horizontal="center" vertical="center"/>
    </xf>
    <xf numFmtId="0" fontId="15" fillId="12" borderId="0" xfId="0" applyFont="1" applyFill="1" applyBorder="1" applyProtection="1"/>
    <xf numFmtId="0" fontId="15" fillId="12" borderId="0" xfId="0" applyFont="1" applyFill="1" applyBorder="1" applyAlignment="1" applyProtection="1">
      <alignment vertical="center"/>
    </xf>
    <xf numFmtId="0" fontId="23" fillId="12" borderId="58" xfId="0" applyFont="1" applyFill="1" applyBorder="1" applyAlignment="1" applyProtection="1">
      <alignment horizontal="left" vertical="center"/>
    </xf>
    <xf numFmtId="0" fontId="54" fillId="12" borderId="0" xfId="0" applyFont="1" applyFill="1" applyBorder="1" applyProtection="1"/>
    <xf numFmtId="0" fontId="6"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6"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9" fillId="0" borderId="0" xfId="0" applyFont="1" applyFill="1" applyAlignment="1" applyProtection="1">
      <alignment horizontal="center" vertical="center" wrapText="1"/>
    </xf>
    <xf numFmtId="0" fontId="12" fillId="0" borderId="0" xfId="0" applyFont="1" applyAlignment="1">
      <alignment horizontal="center" vertical="top" wrapText="1"/>
    </xf>
    <xf numFmtId="0" fontId="12" fillId="0" borderId="0" xfId="0" pivotButton="1" applyFont="1" applyAlignment="1">
      <alignment horizontal="center" vertical="top"/>
    </xf>
    <xf numFmtId="14" fontId="12" fillId="0" borderId="0" xfId="0" pivotButton="1" applyNumberFormat="1" applyFont="1" applyAlignment="1">
      <alignment horizontal="center" vertical="top"/>
    </xf>
    <xf numFmtId="0" fontId="0" fillId="4" borderId="0" xfId="0" applyFill="1"/>
    <xf numFmtId="0" fontId="0" fillId="4" borderId="0" xfId="0" applyFill="1" applyAlignment="1">
      <alignment wrapText="1"/>
    </xf>
    <xf numFmtId="0" fontId="46" fillId="0" borderId="63" xfId="0" applyFont="1" applyFill="1" applyBorder="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vertical="center"/>
    </xf>
    <xf numFmtId="0" fontId="0" fillId="12" borderId="0" xfId="0" applyFont="1" applyFill="1" applyAlignment="1" applyProtection="1">
      <alignment vertical="top" wrapText="1" shrinkToFit="1"/>
    </xf>
    <xf numFmtId="0" fontId="79" fillId="0" borderId="0" xfId="0" applyFont="1" applyFill="1" applyAlignment="1" applyProtection="1">
      <alignment vertical="top" wrapText="1" shrinkToFit="1"/>
      <protection locked="0"/>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12" borderId="0" xfId="0" applyFont="1" applyFill="1" applyBorder="1" applyAlignment="1" applyProtection="1">
      <alignment vertical="top"/>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0" fillId="12" borderId="0" xfId="0" applyFill="1"/>
    <xf numFmtId="0" fontId="7" fillId="17" borderId="0" xfId="0" applyFont="1" applyFill="1" applyAlignment="1">
      <alignment wrapText="1"/>
    </xf>
    <xf numFmtId="171" fontId="7" fillId="17" borderId="0" xfId="0" applyNumberFormat="1" applyFont="1" applyFill="1" applyAlignment="1">
      <alignment wrapText="1"/>
    </xf>
    <xf numFmtId="0" fontId="80" fillId="17" borderId="0" xfId="0" applyFont="1" applyFill="1" applyAlignment="1">
      <alignment wrapText="1"/>
    </xf>
    <xf numFmtId="172" fontId="80" fillId="17" borderId="0" xfId="4" applyNumberFormat="1" applyFont="1" applyFill="1" applyAlignment="1">
      <alignment wrapText="1"/>
    </xf>
    <xf numFmtId="0" fontId="7" fillId="17" borderId="0" xfId="0" applyFont="1" applyFill="1" applyBorder="1" applyAlignment="1">
      <alignment wrapText="1"/>
    </xf>
    <xf numFmtId="0" fontId="7" fillId="17" borderId="0" xfId="0" applyFont="1" applyFill="1" applyBorder="1" applyAlignment="1">
      <alignment horizontal="centerContinuous" wrapText="1"/>
    </xf>
    <xf numFmtId="0" fontId="35" fillId="17" borderId="0" xfId="0" applyFont="1" applyFill="1" applyBorder="1" applyAlignment="1">
      <alignment horizontal="left" wrapText="1"/>
    </xf>
    <xf numFmtId="0" fontId="35" fillId="17" borderId="30" xfId="0" applyFont="1" applyFill="1" applyBorder="1" applyAlignment="1">
      <alignment horizontal="center" wrapText="1"/>
    </xf>
    <xf numFmtId="0" fontId="35" fillId="17" borderId="24" xfId="0" applyFont="1" applyFill="1" applyBorder="1" applyAlignment="1">
      <alignment horizontal="center" wrapText="1"/>
    </xf>
    <xf numFmtId="0" fontId="7" fillId="17" borderId="30" xfId="0" applyFont="1" applyFill="1" applyBorder="1" applyAlignment="1">
      <alignment horizontal="centerContinuous" wrapText="1"/>
    </xf>
    <xf numFmtId="172" fontId="7" fillId="17" borderId="30" xfId="4" applyNumberFormat="1" applyFont="1" applyFill="1" applyBorder="1" applyAlignment="1">
      <alignment horizontal="centerContinuous" wrapText="1"/>
    </xf>
    <xf numFmtId="0" fontId="7" fillId="17" borderId="58" xfId="0" applyFont="1" applyFill="1" applyBorder="1" applyAlignment="1">
      <alignment wrapText="1"/>
    </xf>
    <xf numFmtId="0" fontId="7" fillId="17" borderId="0" xfId="0" applyFont="1" applyFill="1" applyBorder="1" applyAlignment="1"/>
    <xf numFmtId="0" fontId="80" fillId="17" borderId="0" xfId="0" applyFont="1" applyFill="1" applyBorder="1" applyAlignment="1">
      <alignment horizontal="centerContinuous"/>
    </xf>
    <xf numFmtId="0" fontId="7" fillId="17" borderId="31" xfId="0" applyFont="1" applyFill="1" applyBorder="1" applyAlignment="1"/>
    <xf numFmtId="0" fontId="80" fillId="17" borderId="1" xfId="0" applyFont="1" applyFill="1" applyBorder="1" applyAlignment="1">
      <alignment horizontal="center" wrapText="1"/>
    </xf>
    <xf numFmtId="0" fontId="7" fillId="17" borderId="10" xfId="0" applyFont="1" applyFill="1" applyBorder="1" applyAlignment="1">
      <alignment wrapText="1"/>
    </xf>
    <xf numFmtId="0" fontId="35" fillId="17" borderId="1" xfId="0" applyFont="1" applyFill="1" applyBorder="1" applyAlignment="1">
      <alignment horizontal="center" wrapText="1"/>
    </xf>
    <xf numFmtId="171" fontId="80" fillId="17" borderId="1" xfId="0" applyNumberFormat="1" applyFont="1" applyFill="1" applyBorder="1" applyAlignment="1">
      <alignment horizontal="center" wrapText="1"/>
    </xf>
    <xf numFmtId="0" fontId="7" fillId="17" borderId="10" xfId="0" applyFont="1" applyFill="1" applyBorder="1" applyAlignment="1">
      <alignment horizontal="centerContinuous" wrapText="1"/>
    </xf>
    <xf numFmtId="172" fontId="7" fillId="17" borderId="0" xfId="4" applyNumberFormat="1" applyFont="1" applyFill="1" applyBorder="1" applyAlignment="1">
      <alignment horizontal="centerContinuous" wrapText="1"/>
    </xf>
    <xf numFmtId="0" fontId="7" fillId="17" borderId="3" xfId="0" applyFont="1" applyFill="1" applyBorder="1" applyAlignment="1">
      <alignment wrapText="1"/>
    </xf>
    <xf numFmtId="0" fontId="7" fillId="17" borderId="3" xfId="0" applyFont="1" applyFill="1" applyBorder="1" applyAlignment="1"/>
    <xf numFmtId="0" fontId="80" fillId="17" borderId="3" xfId="0" applyFont="1" applyFill="1" applyBorder="1" applyAlignment="1">
      <alignment horizontal="centerContinuous" wrapText="1"/>
    </xf>
    <xf numFmtId="0" fontId="7" fillId="17" borderId="4" xfId="0" applyFont="1" applyFill="1" applyBorder="1" applyAlignment="1">
      <alignment wrapText="1"/>
    </xf>
    <xf numFmtId="10" fontId="80" fillId="17" borderId="1" xfId="0" applyNumberFormat="1" applyFont="1" applyFill="1" applyBorder="1" applyProtection="1">
      <protection locked="0"/>
    </xf>
    <xf numFmtId="0" fontId="80" fillId="17" borderId="9" xfId="0" applyFont="1" applyFill="1" applyBorder="1" applyAlignment="1">
      <alignment horizontal="centerContinuous" wrapText="1"/>
    </xf>
    <xf numFmtId="173" fontId="80" fillId="17" borderId="1" xfId="0" applyNumberFormat="1" applyFont="1" applyFill="1" applyBorder="1" applyAlignment="1" applyProtection="1">
      <alignment horizontal="right" wrapText="1"/>
      <protection locked="0"/>
    </xf>
    <xf numFmtId="0" fontId="7" fillId="17" borderId="3" xfId="0" applyFont="1" applyFill="1" applyBorder="1" applyAlignment="1">
      <alignment horizontal="centerContinuous" wrapText="1"/>
    </xf>
    <xf numFmtId="10" fontId="80" fillId="18" borderId="1" xfId="2" applyNumberFormat="1" applyFont="1" applyFill="1" applyBorder="1" applyAlignment="1" applyProtection="1">
      <alignment horizontal="right"/>
    </xf>
    <xf numFmtId="0" fontId="7" fillId="17" borderId="4" xfId="0" applyFont="1" applyFill="1" applyBorder="1" applyAlignment="1" applyProtection="1">
      <alignment horizontal="centerContinuous" wrapText="1"/>
      <protection locked="0"/>
    </xf>
    <xf numFmtId="173" fontId="80" fillId="18" borderId="9" xfId="0" applyNumberFormat="1" applyFont="1" applyFill="1" applyBorder="1" applyAlignment="1">
      <alignment horizontal="right"/>
    </xf>
    <xf numFmtId="172" fontId="7" fillId="17" borderId="3" xfId="4" applyNumberFormat="1" applyFont="1" applyFill="1" applyBorder="1" applyAlignment="1">
      <alignment horizontal="centerContinuous" wrapText="1"/>
    </xf>
    <xf numFmtId="174" fontId="80" fillId="17" borderId="1" xfId="3" applyNumberFormat="1" applyFont="1" applyFill="1" applyBorder="1" applyAlignment="1"/>
    <xf numFmtId="174" fontId="80" fillId="17" borderId="1" xfId="3" applyNumberFormat="1" applyFont="1" applyFill="1" applyBorder="1" applyAlignment="1">
      <alignment horizontal="center" wrapText="1"/>
    </xf>
    <xf numFmtId="174" fontId="80" fillId="17" borderId="8" xfId="3" applyNumberFormat="1" applyFont="1" applyFill="1" applyBorder="1" applyAlignment="1">
      <alignment horizontal="center" wrapText="1"/>
    </xf>
    <xf numFmtId="174" fontId="0" fillId="17" borderId="1" xfId="3" applyNumberFormat="1" applyFont="1" applyFill="1" applyBorder="1" applyAlignment="1"/>
    <xf numFmtId="174" fontId="7" fillId="17" borderId="1" xfId="3" applyNumberFormat="1" applyFont="1" applyFill="1" applyBorder="1" applyAlignment="1">
      <alignment wrapText="1"/>
    </xf>
    <xf numFmtId="41" fontId="7" fillId="17" borderId="1" xfId="3" applyNumberFormat="1" applyFont="1" applyFill="1" applyBorder="1" applyAlignment="1" applyProtection="1">
      <alignment wrapText="1"/>
      <protection locked="0"/>
    </xf>
    <xf numFmtId="172" fontId="7" fillId="17" borderId="1" xfId="4" applyNumberFormat="1" applyFont="1" applyFill="1" applyBorder="1" applyAlignment="1" applyProtection="1">
      <alignment wrapText="1"/>
      <protection locked="0"/>
    </xf>
    <xf numFmtId="175" fontId="7" fillId="18" borderId="1" xfId="4" applyNumberFormat="1" applyFont="1" applyFill="1" applyBorder="1" applyAlignment="1">
      <alignment wrapText="1"/>
    </xf>
    <xf numFmtId="44" fontId="7" fillId="17" borderId="1" xfId="4" applyNumberFormat="1" applyFont="1" applyFill="1" applyBorder="1" applyAlignment="1" applyProtection="1">
      <alignment wrapText="1"/>
      <protection locked="0"/>
    </xf>
    <xf numFmtId="42" fontId="7" fillId="18" borderId="1" xfId="4" applyNumberFormat="1" applyFont="1" applyFill="1" applyBorder="1" applyAlignment="1">
      <alignment wrapText="1"/>
    </xf>
    <xf numFmtId="174" fontId="7" fillId="17" borderId="1" xfId="3" applyNumberFormat="1" applyFont="1" applyFill="1" applyBorder="1" applyAlignment="1" applyProtection="1">
      <alignment wrapText="1"/>
      <protection locked="0"/>
    </xf>
    <xf numFmtId="41" fontId="7" fillId="18" borderId="1" xfId="3" applyNumberFormat="1" applyFont="1" applyFill="1" applyBorder="1" applyAlignment="1">
      <alignment wrapText="1"/>
    </xf>
    <xf numFmtId="43" fontId="7" fillId="17" borderId="1" xfId="3" applyNumberFormat="1" applyFont="1" applyFill="1" applyBorder="1" applyAlignment="1" applyProtection="1">
      <alignment wrapText="1"/>
      <protection locked="0"/>
    </xf>
    <xf numFmtId="41" fontId="0" fillId="17" borderId="1" xfId="3" applyNumberFormat="1" applyFont="1" applyFill="1" applyBorder="1" applyAlignment="1"/>
    <xf numFmtId="41" fontId="7" fillId="17" borderId="10" xfId="3" applyNumberFormat="1" applyFont="1" applyFill="1" applyBorder="1" applyAlignment="1" applyProtection="1">
      <alignment wrapText="1"/>
      <protection locked="0"/>
    </xf>
    <xf numFmtId="174" fontId="7" fillId="17" borderId="10" xfId="3" applyNumberFormat="1" applyFont="1" applyFill="1" applyBorder="1" applyAlignment="1" applyProtection="1">
      <alignment wrapText="1"/>
      <protection locked="0"/>
    </xf>
    <xf numFmtId="0" fontId="80" fillId="17" borderId="6" xfId="0" applyFont="1" applyFill="1" applyBorder="1" applyAlignment="1"/>
    <xf numFmtId="174" fontId="7" fillId="17" borderId="7" xfId="3" applyNumberFormat="1" applyFont="1" applyFill="1" applyBorder="1" applyAlignment="1"/>
    <xf numFmtId="174" fontId="7" fillId="17" borderId="8" xfId="3" applyNumberFormat="1" applyFont="1" applyFill="1" applyBorder="1" applyAlignment="1"/>
    <xf numFmtId="41" fontId="7" fillId="18" borderId="8" xfId="3" applyNumberFormat="1" applyFont="1" applyFill="1" applyBorder="1" applyAlignment="1">
      <alignment wrapText="1"/>
    </xf>
    <xf numFmtId="41" fontId="0" fillId="17" borderId="7" xfId="3" applyNumberFormat="1" applyFont="1" applyFill="1" applyBorder="1" applyAlignment="1"/>
    <xf numFmtId="0" fontId="80" fillId="17" borderId="0" xfId="0" applyFont="1" applyFill="1" applyBorder="1" applyAlignment="1">
      <alignment wrapText="1"/>
    </xf>
    <xf numFmtId="165" fontId="80" fillId="17" borderId="0" xfId="0" applyNumberFormat="1" applyFont="1" applyFill="1" applyBorder="1" applyAlignment="1">
      <alignment wrapText="1"/>
    </xf>
    <xf numFmtId="173" fontId="80" fillId="17" borderId="0" xfId="0" applyNumberFormat="1" applyFont="1" applyFill="1" applyBorder="1" applyAlignment="1">
      <alignment wrapText="1"/>
    </xf>
    <xf numFmtId="173" fontId="7" fillId="17" borderId="0" xfId="0" applyNumberFormat="1" applyFont="1" applyFill="1" applyBorder="1" applyAlignment="1">
      <alignment wrapText="1"/>
    </xf>
    <xf numFmtId="0" fontId="7" fillId="0" borderId="30" xfId="0" applyFont="1" applyFill="1" applyBorder="1" applyAlignment="1">
      <alignment wrapText="1"/>
    </xf>
    <xf numFmtId="0" fontId="0" fillId="17" borderId="30" xfId="0" applyFill="1" applyBorder="1" applyAlignment="1"/>
    <xf numFmtId="0" fontId="7" fillId="17" borderId="30" xfId="0" applyFont="1" applyFill="1" applyBorder="1" applyAlignment="1">
      <alignment wrapText="1"/>
    </xf>
    <xf numFmtId="0" fontId="80" fillId="17" borderId="24" xfId="0" applyFont="1" applyFill="1" applyBorder="1" applyAlignment="1"/>
    <xf numFmtId="0" fontId="80" fillId="17" borderId="8" xfId="0" applyFont="1" applyFill="1" applyBorder="1" applyAlignment="1">
      <alignment horizontal="center" wrapText="1"/>
    </xf>
    <xf numFmtId="0" fontId="0" fillId="17" borderId="30" xfId="0" applyFill="1" applyBorder="1" applyAlignment="1">
      <alignment horizontal="center"/>
    </xf>
    <xf numFmtId="171" fontId="7" fillId="17" borderId="57" xfId="0" applyNumberFormat="1" applyFont="1" applyFill="1" applyBorder="1" applyAlignment="1">
      <alignment horizontal="center" wrapText="1"/>
    </xf>
    <xf numFmtId="0" fontId="80" fillId="17" borderId="24" xfId="0" applyFont="1" applyFill="1" applyBorder="1" applyAlignment="1">
      <alignment horizontal="center"/>
    </xf>
    <xf numFmtId="0" fontId="0" fillId="17" borderId="10" xfId="0" applyFill="1" applyBorder="1" applyAlignment="1"/>
    <xf numFmtId="0" fontId="0" fillId="17" borderId="6" xfId="0" applyFill="1" applyBorder="1" applyAlignment="1" applyProtection="1">
      <protection locked="0"/>
    </xf>
    <xf numFmtId="0" fontId="7" fillId="17" borderId="6" xfId="0" applyFont="1" applyFill="1" applyBorder="1" applyAlignment="1" applyProtection="1">
      <alignment wrapText="1"/>
      <protection locked="0"/>
    </xf>
    <xf numFmtId="0" fontId="0" fillId="17" borderId="8" xfId="0" applyFill="1" applyBorder="1" applyAlignment="1" applyProtection="1">
      <protection locked="0"/>
    </xf>
    <xf numFmtId="175" fontId="7" fillId="17" borderId="8" xfId="4" applyNumberFormat="1" applyFont="1" applyFill="1" applyBorder="1" applyAlignment="1" applyProtection="1">
      <alignment wrapText="1"/>
      <protection locked="0"/>
    </xf>
    <xf numFmtId="0" fontId="0" fillId="17" borderId="0" xfId="0" applyFill="1" applyBorder="1" applyAlignment="1"/>
    <xf numFmtId="171" fontId="7" fillId="17" borderId="58" xfId="0" applyNumberFormat="1" applyFont="1" applyFill="1" applyBorder="1" applyAlignment="1">
      <alignment wrapText="1"/>
    </xf>
    <xf numFmtId="0" fontId="0" fillId="17" borderId="31" xfId="0" applyFill="1" applyBorder="1" applyAlignment="1"/>
    <xf numFmtId="0" fontId="0" fillId="17" borderId="22" xfId="0" applyFill="1" applyBorder="1" applyAlignment="1"/>
    <xf numFmtId="10" fontId="7" fillId="17" borderId="8" xfId="2" applyNumberFormat="1" applyFont="1" applyFill="1" applyBorder="1" applyAlignment="1" applyProtection="1">
      <alignment wrapText="1"/>
      <protection locked="0"/>
    </xf>
    <xf numFmtId="0" fontId="0" fillId="17" borderId="3" xfId="0" applyFill="1" applyBorder="1" applyAlignment="1"/>
    <xf numFmtId="0" fontId="0" fillId="17" borderId="4" xfId="0" applyFill="1" applyBorder="1" applyAlignment="1"/>
    <xf numFmtId="172" fontId="80" fillId="18" borderId="8" xfId="4" applyNumberFormat="1" applyFont="1" applyFill="1" applyBorder="1" applyAlignment="1">
      <alignment wrapText="1"/>
    </xf>
    <xf numFmtId="171" fontId="7" fillId="17" borderId="32" xfId="0" applyNumberFormat="1" applyFont="1" applyFill="1" applyBorder="1" applyAlignment="1">
      <alignment wrapText="1"/>
    </xf>
    <xf numFmtId="0" fontId="0" fillId="17" borderId="32" xfId="0" applyFill="1" applyBorder="1" applyAlignment="1"/>
    <xf numFmtId="0" fontId="7" fillId="17" borderId="24" xfId="0" applyFont="1" applyFill="1" applyBorder="1" applyAlignment="1">
      <alignment wrapText="1"/>
    </xf>
    <xf numFmtId="0" fontId="0" fillId="17" borderId="10" xfId="0" applyFill="1" applyBorder="1" applyAlignment="1">
      <alignment horizontal="center"/>
    </xf>
    <xf numFmtId="0" fontId="80" fillId="17" borderId="30" xfId="0" applyFont="1" applyFill="1" applyBorder="1" applyAlignment="1">
      <alignment horizontal="center"/>
    </xf>
    <xf numFmtId="172" fontId="7" fillId="17" borderId="30" xfId="4" applyNumberFormat="1" applyFont="1" applyFill="1" applyBorder="1" applyAlignment="1">
      <alignment wrapText="1"/>
    </xf>
    <xf numFmtId="173" fontId="80" fillId="17" borderId="1" xfId="0" applyNumberFormat="1" applyFont="1" applyFill="1" applyBorder="1" applyAlignment="1">
      <alignment horizontal="center" wrapText="1"/>
    </xf>
    <xf numFmtId="0" fontId="7" fillId="17" borderId="31" xfId="0" applyFont="1" applyFill="1" applyBorder="1" applyAlignment="1">
      <alignment wrapText="1"/>
    </xf>
    <xf numFmtId="176" fontId="7" fillId="18" borderId="1" xfId="3" applyNumberFormat="1" applyFont="1" applyFill="1" applyBorder="1" applyAlignment="1">
      <alignment wrapText="1"/>
    </xf>
    <xf numFmtId="0" fontId="7" fillId="17" borderId="22" xfId="0" applyFont="1" applyFill="1" applyBorder="1" applyAlignment="1">
      <alignment wrapText="1"/>
    </xf>
    <xf numFmtId="172" fontId="7" fillId="17" borderId="0" xfId="4" applyNumberFormat="1" applyFont="1" applyFill="1" applyBorder="1" applyAlignment="1">
      <alignment wrapText="1"/>
    </xf>
    <xf numFmtId="172" fontId="7" fillId="17" borderId="0" xfId="4" applyNumberFormat="1" applyFont="1" applyFill="1" applyBorder="1" applyAlignment="1">
      <alignment horizontal="right" wrapText="1"/>
    </xf>
    <xf numFmtId="165" fontId="7" fillId="17" borderId="3" xfId="0" applyNumberFormat="1" applyFont="1"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175" fontId="0" fillId="18" borderId="1" xfId="4" applyNumberFormat="1" applyFont="1" applyFill="1" applyBorder="1" applyAlignment="1"/>
    <xf numFmtId="0" fontId="0" fillId="17" borderId="9" xfId="0" applyFill="1" applyBorder="1" applyAlignment="1">
      <alignment horizontal="center"/>
    </xf>
    <xf numFmtId="0" fontId="0" fillId="17" borderId="32" xfId="0" applyFill="1" applyBorder="1" applyAlignment="1">
      <alignment horizontal="center"/>
    </xf>
    <xf numFmtId="0" fontId="80" fillId="17" borderId="0" xfId="0" applyFont="1" applyFill="1" applyBorder="1" applyAlignment="1"/>
    <xf numFmtId="0" fontId="85" fillId="17" borderId="10" xfId="0" applyFont="1" applyFill="1" applyBorder="1" applyAlignment="1">
      <alignment horizontal="center" wrapText="1"/>
    </xf>
    <xf numFmtId="172" fontId="80" fillId="17" borderId="30" xfId="4" applyNumberFormat="1" applyFont="1" applyFill="1" applyBorder="1" applyAlignment="1"/>
    <xf numFmtId="0" fontId="85" fillId="17" borderId="1" xfId="0" applyFont="1" applyFill="1" applyBorder="1" applyAlignment="1">
      <alignment horizontal="center"/>
    </xf>
    <xf numFmtId="0" fontId="80" fillId="17" borderId="1" xfId="0" applyFont="1" applyFill="1" applyBorder="1" applyAlignment="1">
      <alignment horizontal="center"/>
    </xf>
    <xf numFmtId="0" fontId="85" fillId="17" borderId="22" xfId="0" applyFont="1" applyFill="1" applyBorder="1" applyAlignment="1">
      <alignment horizontal="center" wrapText="1"/>
    </xf>
    <xf numFmtId="0" fontId="0" fillId="17" borderId="1" xfId="0" applyFill="1" applyBorder="1" applyAlignment="1">
      <alignment horizontal="center"/>
    </xf>
    <xf numFmtId="42" fontId="7" fillId="17" borderId="1" xfId="4" applyNumberFormat="1" applyFont="1" applyFill="1" applyBorder="1" applyAlignment="1" applyProtection="1">
      <alignment wrapText="1"/>
      <protection locked="0"/>
    </xf>
    <xf numFmtId="3" fontId="7" fillId="17" borderId="1" xfId="0" applyNumberFormat="1" applyFont="1" applyFill="1" applyBorder="1" applyAlignment="1" applyProtection="1">
      <alignment wrapText="1"/>
      <protection locked="0"/>
    </xf>
    <xf numFmtId="175" fontId="7" fillId="18" borderId="7" xfId="4" applyNumberFormat="1" applyFont="1" applyFill="1" applyBorder="1" applyAlignment="1">
      <alignment wrapText="1"/>
    </xf>
    <xf numFmtId="173" fontId="80" fillId="17" borderId="22" xfId="0" applyNumberFormat="1" applyFont="1" applyFill="1" applyBorder="1" applyAlignment="1">
      <alignment wrapText="1"/>
    </xf>
    <xf numFmtId="42" fontId="7" fillId="17" borderId="8" xfId="4" applyNumberFormat="1" applyFont="1" applyFill="1" applyBorder="1" applyAlignment="1" applyProtection="1">
      <alignment wrapText="1"/>
      <protection locked="0"/>
    </xf>
    <xf numFmtId="41" fontId="7" fillId="17" borderId="1" xfId="4" applyNumberFormat="1" applyFont="1" applyFill="1" applyBorder="1" applyAlignment="1" applyProtection="1">
      <alignment wrapText="1"/>
      <protection locked="0"/>
    </xf>
    <xf numFmtId="41" fontId="7" fillId="18" borderId="7" xfId="3" applyNumberFormat="1" applyFont="1" applyFill="1" applyBorder="1" applyAlignment="1">
      <alignment wrapText="1"/>
    </xf>
    <xf numFmtId="41" fontId="7" fillId="17" borderId="8" xfId="3" applyNumberFormat="1" applyFont="1" applyFill="1" applyBorder="1" applyAlignment="1" applyProtection="1">
      <alignment wrapText="1"/>
      <protection locked="0"/>
    </xf>
    <xf numFmtId="0" fontId="80" fillId="17" borderId="6" xfId="0" applyFont="1" applyFill="1" applyBorder="1" applyAlignment="1" applyProtection="1">
      <protection locked="0"/>
    </xf>
    <xf numFmtId="3" fontId="80" fillId="17" borderId="6" xfId="0" applyNumberFormat="1" applyFont="1" applyFill="1" applyBorder="1" applyAlignment="1" applyProtection="1">
      <protection locked="0"/>
    </xf>
    <xf numFmtId="41" fontId="7" fillId="17" borderId="6" xfId="3" applyNumberFormat="1" applyFont="1" applyFill="1" applyBorder="1" applyAlignment="1" applyProtection="1">
      <protection locked="0"/>
    </xf>
    <xf numFmtId="0" fontId="7" fillId="17" borderId="6" xfId="0" applyFont="1" applyFill="1" applyBorder="1" applyAlignment="1" applyProtection="1">
      <protection locked="0"/>
    </xf>
    <xf numFmtId="41" fontId="7" fillId="17" borderId="6" xfId="3" applyNumberFormat="1" applyFont="1" applyFill="1" applyBorder="1" applyAlignment="1"/>
    <xf numFmtId="41" fontId="7" fillId="17" borderId="7" xfId="3" applyNumberFormat="1" applyFont="1" applyFill="1" applyBorder="1" applyAlignment="1" applyProtection="1">
      <protection locked="0"/>
    </xf>
    <xf numFmtId="41" fontId="7" fillId="17" borderId="6" xfId="0" applyNumberFormat="1" applyFont="1" applyFill="1" applyBorder="1" applyAlignment="1" applyProtection="1">
      <protection locked="0"/>
    </xf>
    <xf numFmtId="41" fontId="7" fillId="17" borderId="8" xfId="3" applyNumberFormat="1" applyFont="1" applyFill="1" applyBorder="1" applyAlignment="1"/>
    <xf numFmtId="37" fontId="7" fillId="17" borderId="1" xfId="4" applyNumberFormat="1" applyFont="1" applyFill="1" applyBorder="1" applyAlignment="1" applyProtection="1">
      <alignment wrapText="1"/>
      <protection locked="0"/>
    </xf>
    <xf numFmtId="41" fontId="7" fillId="17" borderId="24" xfId="3" applyNumberFormat="1" applyFont="1" applyFill="1" applyBorder="1" applyAlignment="1" applyProtection="1">
      <alignment wrapText="1"/>
      <protection locked="0"/>
    </xf>
    <xf numFmtId="41" fontId="7" fillId="17" borderId="10" xfId="4" applyNumberFormat="1" applyFont="1" applyFill="1" applyBorder="1" applyAlignment="1" applyProtection="1">
      <alignment wrapText="1"/>
      <protection locked="0"/>
    </xf>
    <xf numFmtId="173" fontId="80" fillId="17" borderId="32" xfId="0" applyNumberFormat="1" applyFont="1" applyFill="1" applyBorder="1" applyAlignment="1">
      <alignment wrapText="1"/>
    </xf>
    <xf numFmtId="43" fontId="80" fillId="17" borderId="7" xfId="3" applyNumberFormat="1" applyFont="1" applyFill="1" applyBorder="1" applyAlignment="1" applyProtection="1">
      <alignment wrapText="1"/>
      <protection locked="0"/>
    </xf>
    <xf numFmtId="43" fontId="80" fillId="17" borderId="8" xfId="0" applyNumberFormat="1" applyFont="1" applyFill="1" applyBorder="1" applyAlignment="1" applyProtection="1">
      <alignment wrapText="1"/>
      <protection locked="0"/>
    </xf>
    <xf numFmtId="175" fontId="7" fillId="18" borderId="8" xfId="4" applyNumberFormat="1" applyFont="1" applyFill="1" applyBorder="1" applyAlignment="1">
      <alignment wrapText="1"/>
    </xf>
    <xf numFmtId="0" fontId="85" fillId="17" borderId="1" xfId="0" applyFont="1" applyFill="1" applyBorder="1" applyAlignment="1"/>
    <xf numFmtId="176" fontId="7" fillId="17" borderId="1" xfId="3" applyNumberFormat="1" applyFont="1" applyFill="1" applyBorder="1" applyAlignment="1" applyProtection="1">
      <alignment wrapText="1"/>
      <protection locked="0"/>
    </xf>
    <xf numFmtId="41" fontId="7" fillId="18" borderId="1" xfId="4" applyNumberFormat="1" applyFont="1" applyFill="1" applyBorder="1" applyAlignment="1">
      <alignment wrapText="1"/>
    </xf>
    <xf numFmtId="0" fontId="80" fillId="17" borderId="30" xfId="0" applyFont="1" applyFill="1" applyBorder="1" applyAlignment="1" applyProtection="1">
      <protection locked="0"/>
    </xf>
    <xf numFmtId="0" fontId="0" fillId="17" borderId="30" xfId="0" applyFill="1" applyBorder="1" applyAlignment="1" applyProtection="1">
      <protection locked="0"/>
    </xf>
    <xf numFmtId="174" fontId="0" fillId="17" borderId="1" xfId="3" applyNumberFormat="1" applyFont="1" applyFill="1" applyBorder="1" applyAlignment="1" applyProtection="1">
      <protection locked="0"/>
    </xf>
    <xf numFmtId="41" fontId="0" fillId="17" borderId="1" xfId="3" applyNumberFormat="1" applyFont="1" applyFill="1" applyBorder="1" applyAlignment="1" applyProtection="1">
      <protection locked="0"/>
    </xf>
    <xf numFmtId="0" fontId="80" fillId="17" borderId="6" xfId="0" applyFont="1" applyFill="1" applyBorder="1" applyAlignment="1">
      <alignment horizontal="left"/>
    </xf>
    <xf numFmtId="0" fontId="0" fillId="17" borderId="6" xfId="0" applyFill="1" applyBorder="1" applyAlignment="1">
      <alignment horizontal="left"/>
    </xf>
    <xf numFmtId="175" fontId="80" fillId="18" borderId="1" xfId="4" applyNumberFormat="1" applyFont="1" applyFill="1" applyBorder="1" applyAlignment="1"/>
    <xf numFmtId="175" fontId="80" fillId="18" borderId="1" xfId="4" applyNumberFormat="1" applyFont="1" applyFill="1" applyBorder="1" applyAlignment="1">
      <alignment wrapText="1"/>
    </xf>
    <xf numFmtId="0" fontId="80" fillId="17" borderId="0" xfId="0" applyFont="1" applyFill="1" applyBorder="1" applyAlignment="1">
      <alignment horizontal="left" wrapText="1"/>
    </xf>
    <xf numFmtId="0" fontId="80" fillId="17" borderId="0" xfId="0" applyFont="1" applyFill="1" applyBorder="1" applyAlignment="1">
      <alignment horizontal="left"/>
    </xf>
    <xf numFmtId="0" fontId="0" fillId="17" borderId="0" xfId="0" applyFill="1" applyBorder="1" applyAlignment="1">
      <alignment horizontal="left"/>
    </xf>
    <xf numFmtId="165" fontId="80" fillId="17" borderId="0" xfId="0" applyNumberFormat="1" applyFont="1" applyFill="1" applyBorder="1" applyAlignment="1">
      <alignment horizontal="left"/>
    </xf>
    <xf numFmtId="173" fontId="80" fillId="17" borderId="0" xfId="0" applyNumberFormat="1" applyFont="1" applyFill="1" applyBorder="1" applyAlignment="1"/>
    <xf numFmtId="0" fontId="85" fillId="17" borderId="3" xfId="0" applyFont="1" applyFill="1" applyBorder="1" applyAlignment="1">
      <alignment horizontal="center"/>
    </xf>
    <xf numFmtId="0" fontId="80" fillId="17" borderId="3" xfId="0" applyFont="1" applyFill="1" applyBorder="1" applyAlignment="1">
      <alignment horizontal="center"/>
    </xf>
    <xf numFmtId="0" fontId="80" fillId="17" borderId="4" xfId="0" applyFont="1" applyFill="1" applyBorder="1" applyAlignment="1">
      <alignment horizontal="center"/>
    </xf>
    <xf numFmtId="173" fontId="7" fillId="17" borderId="6" xfId="0" applyNumberFormat="1" applyFont="1" applyFill="1" applyBorder="1" applyAlignment="1" applyProtection="1">
      <alignment wrapText="1"/>
      <protection locked="0"/>
    </xf>
    <xf numFmtId="165" fontId="7" fillId="17" borderId="6" xfId="0" applyNumberFormat="1" applyFont="1" applyFill="1" applyBorder="1" applyAlignment="1" applyProtection="1">
      <alignment wrapText="1"/>
      <protection locked="0"/>
    </xf>
    <xf numFmtId="173" fontId="7" fillId="17" borderId="8" xfId="0" applyNumberFormat="1" applyFont="1" applyFill="1" applyBorder="1" applyAlignment="1" applyProtection="1">
      <alignment wrapText="1"/>
      <protection locked="0"/>
    </xf>
    <xf numFmtId="44" fontId="7" fillId="17" borderId="8" xfId="0" applyNumberFormat="1" applyFont="1" applyFill="1" applyBorder="1" applyAlignment="1" applyProtection="1">
      <alignment wrapText="1"/>
      <protection locked="0"/>
    </xf>
    <xf numFmtId="44" fontId="7" fillId="17" borderId="1" xfId="0" applyNumberFormat="1" applyFont="1" applyFill="1" applyBorder="1" applyAlignment="1" applyProtection="1">
      <alignment wrapText="1"/>
      <protection locked="0"/>
    </xf>
    <xf numFmtId="176" fontId="0" fillId="17" borderId="0" xfId="0" applyNumberFormat="1" applyFill="1" applyBorder="1" applyAlignment="1"/>
    <xf numFmtId="0" fontId="80" fillId="17" borderId="0" xfId="0" applyFont="1" applyFill="1" applyBorder="1" applyAlignment="1" applyProtection="1">
      <protection locked="0"/>
    </xf>
    <xf numFmtId="173" fontId="7" fillId="17" borderId="0" xfId="0" applyNumberFormat="1" applyFont="1" applyFill="1" applyBorder="1" applyAlignment="1" applyProtection="1">
      <alignment wrapText="1"/>
      <protection locked="0"/>
    </xf>
    <xf numFmtId="165" fontId="7" fillId="17" borderId="0" xfId="0" applyNumberFormat="1" applyFont="1" applyFill="1" applyBorder="1" applyAlignment="1" applyProtection="1">
      <alignment wrapText="1"/>
      <protection locked="0"/>
    </xf>
    <xf numFmtId="173" fontId="7" fillId="17" borderId="31" xfId="0" applyNumberFormat="1" applyFont="1" applyFill="1" applyBorder="1" applyAlignment="1" applyProtection="1">
      <alignment wrapText="1"/>
      <protection locked="0"/>
    </xf>
    <xf numFmtId="43" fontId="7" fillId="17" borderId="8" xfId="0" applyNumberFormat="1" applyFont="1" applyFill="1" applyBorder="1" applyAlignment="1" applyProtection="1">
      <alignment wrapText="1"/>
      <protection locked="0"/>
    </xf>
    <xf numFmtId="43" fontId="7" fillId="17" borderId="1" xfId="0" applyNumberFormat="1" applyFont="1" applyFill="1" applyBorder="1" applyAlignment="1" applyProtection="1">
      <alignment wrapText="1"/>
      <protection locked="0"/>
    </xf>
    <xf numFmtId="173" fontId="7" fillId="17" borderId="30" xfId="0" applyNumberFormat="1" applyFont="1" applyFill="1" applyBorder="1" applyAlignment="1" applyProtection="1">
      <alignment wrapText="1"/>
      <protection locked="0"/>
    </xf>
    <xf numFmtId="165" fontId="7" fillId="17" borderId="30" xfId="0" applyNumberFormat="1" applyFont="1" applyFill="1" applyBorder="1" applyAlignment="1" applyProtection="1">
      <alignment wrapText="1"/>
      <protection locked="0"/>
    </xf>
    <xf numFmtId="173" fontId="7" fillId="17" borderId="24" xfId="0" applyNumberFormat="1" applyFont="1" applyFill="1" applyBorder="1" applyAlignment="1" applyProtection="1">
      <alignment wrapText="1"/>
      <protection locked="0"/>
    </xf>
    <xf numFmtId="0" fontId="85" fillId="17" borderId="1" xfId="0" applyFont="1"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80" fillId="17" borderId="1" xfId="0" applyFont="1" applyFill="1" applyBorder="1" applyAlignment="1" applyProtection="1">
      <alignment horizontal="center"/>
      <protection locked="0"/>
    </xf>
    <xf numFmtId="176" fontId="7" fillId="17" borderId="1" xfId="3" applyNumberFormat="1" applyFont="1" applyFill="1" applyBorder="1" applyAlignment="1">
      <alignment wrapText="1"/>
    </xf>
    <xf numFmtId="174" fontId="7" fillId="17" borderId="8" xfId="3" applyNumberFormat="1" applyFont="1" applyFill="1" applyBorder="1" applyAlignment="1" applyProtection="1">
      <alignment wrapText="1"/>
      <protection locked="0"/>
    </xf>
    <xf numFmtId="173" fontId="7" fillId="17" borderId="0" xfId="0" applyNumberFormat="1" applyFont="1" applyFill="1" applyBorder="1" applyAlignment="1" applyProtection="1">
      <protection locked="0"/>
    </xf>
    <xf numFmtId="165" fontId="7" fillId="17" borderId="0" xfId="0" applyNumberFormat="1" applyFont="1" applyFill="1" applyBorder="1" applyAlignment="1" applyProtection="1">
      <protection locked="0"/>
    </xf>
    <xf numFmtId="174" fontId="7" fillId="17" borderId="1" xfId="3" applyNumberFormat="1" applyFont="1" applyFill="1" applyBorder="1" applyAlignment="1" applyProtection="1">
      <protection locked="0"/>
    </xf>
    <xf numFmtId="0" fontId="7" fillId="17" borderId="1" xfId="0" applyFont="1" applyFill="1" applyBorder="1" applyAlignment="1" applyProtection="1">
      <protection locked="0"/>
    </xf>
    <xf numFmtId="3" fontId="7" fillId="17" borderId="10" xfId="0" applyNumberFormat="1" applyFont="1" applyFill="1" applyBorder="1" applyAlignment="1" applyProtection="1">
      <alignment wrapText="1"/>
      <protection locked="0"/>
    </xf>
    <xf numFmtId="0" fontId="80" fillId="17" borderId="7" xfId="0" applyFont="1" applyFill="1" applyBorder="1" applyAlignment="1" applyProtection="1">
      <alignment horizontal="left" wrapText="1"/>
      <protection locked="0"/>
    </xf>
    <xf numFmtId="0" fontId="80" fillId="17" borderId="6" xfId="0" applyFont="1" applyFill="1" applyBorder="1" applyAlignment="1" applyProtection="1">
      <alignment horizontal="left"/>
      <protection locked="0"/>
    </xf>
    <xf numFmtId="0" fontId="0" fillId="17" borderId="6" xfId="0" applyFill="1" applyBorder="1" applyAlignment="1" applyProtection="1">
      <alignment horizontal="left"/>
      <protection locked="0"/>
    </xf>
    <xf numFmtId="0" fontId="0" fillId="17" borderId="8" xfId="0" applyFill="1" applyBorder="1" applyAlignment="1" applyProtection="1">
      <alignment horizontal="left"/>
      <protection locked="0"/>
    </xf>
    <xf numFmtId="175" fontId="80" fillId="18" borderId="8" xfId="4" applyNumberFormat="1" applyFont="1" applyFill="1" applyBorder="1" applyAlignment="1">
      <alignment wrapText="1"/>
    </xf>
    <xf numFmtId="173" fontId="80" fillId="17" borderId="7" xfId="0" applyNumberFormat="1" applyFont="1" applyFill="1" applyBorder="1" applyAlignment="1" applyProtection="1">
      <alignment wrapText="1"/>
      <protection locked="0"/>
    </xf>
    <xf numFmtId="173" fontId="80" fillId="17" borderId="8" xfId="0" applyNumberFormat="1" applyFont="1" applyFill="1" applyBorder="1" applyAlignment="1" applyProtection="1">
      <alignment wrapText="1"/>
      <protection locked="0"/>
    </xf>
    <xf numFmtId="176" fontId="0" fillId="17" borderId="3" xfId="0" applyNumberFormat="1" applyFill="1" applyBorder="1" applyAlignment="1"/>
    <xf numFmtId="0" fontId="85" fillId="17" borderId="30" xfId="0" applyFont="1" applyFill="1" applyBorder="1" applyAlignment="1">
      <alignment horizontal="center"/>
    </xf>
    <xf numFmtId="0" fontId="85" fillId="17" borderId="0" xfId="0" applyFont="1" applyFill="1" applyBorder="1" applyAlignment="1">
      <alignment horizontal="center"/>
    </xf>
    <xf numFmtId="0" fontId="80" fillId="17" borderId="0" xfId="0" applyFont="1" applyFill="1" applyBorder="1" applyAlignment="1">
      <alignment horizontal="center"/>
    </xf>
    <xf numFmtId="0" fontId="80" fillId="17" borderId="31" xfId="0" applyFont="1" applyFill="1" applyBorder="1" applyAlignment="1">
      <alignment horizontal="center"/>
    </xf>
    <xf numFmtId="0" fontId="80" fillId="17" borderId="1" xfId="0" applyFont="1" applyFill="1" applyBorder="1" applyAlignment="1"/>
    <xf numFmtId="174" fontId="7" fillId="17" borderId="24" xfId="3" applyNumberFormat="1" applyFont="1" applyFill="1" applyBorder="1" applyAlignment="1" applyProtection="1">
      <alignment wrapText="1"/>
      <protection locked="0"/>
    </xf>
    <xf numFmtId="37" fontId="7" fillId="17" borderId="10" xfId="4" applyNumberFormat="1" applyFont="1" applyFill="1" applyBorder="1" applyAlignment="1" applyProtection="1">
      <alignment wrapText="1"/>
      <protection locked="0"/>
    </xf>
    <xf numFmtId="0" fontId="80" fillId="17" borderId="3" xfId="0" applyFont="1" applyFill="1" applyBorder="1" applyAlignment="1">
      <alignment horizontal="left"/>
    </xf>
    <xf numFmtId="0" fontId="0" fillId="17" borderId="3" xfId="0" applyFill="1" applyBorder="1" applyAlignment="1">
      <alignment horizontal="left"/>
    </xf>
    <xf numFmtId="0" fontId="0" fillId="17" borderId="8" xfId="0" applyFill="1" applyBorder="1" applyAlignment="1">
      <alignment horizontal="left"/>
    </xf>
    <xf numFmtId="175" fontId="80" fillId="18" borderId="8" xfId="4" applyNumberFormat="1" applyFont="1" applyFill="1" applyBorder="1" applyAlignment="1">
      <alignment horizontal="left"/>
    </xf>
    <xf numFmtId="174" fontId="80" fillId="17" borderId="7" xfId="3" applyNumberFormat="1" applyFont="1" applyFill="1" applyBorder="1" applyAlignment="1">
      <alignment wrapText="1"/>
    </xf>
    <xf numFmtId="173" fontId="80" fillId="17" borderId="8" xfId="0" applyNumberFormat="1" applyFont="1" applyFill="1" applyBorder="1" applyAlignment="1">
      <alignment wrapText="1"/>
    </xf>
    <xf numFmtId="0" fontId="85" fillId="17" borderId="30" xfId="0" applyFont="1" applyFill="1" applyBorder="1" applyAlignment="1" applyProtection="1">
      <alignment horizontal="center"/>
      <protection locked="0"/>
    </xf>
    <xf numFmtId="173" fontId="80" fillId="17" borderId="8" xfId="0" applyNumberFormat="1" applyFont="1" applyFill="1" applyBorder="1" applyAlignment="1">
      <alignment horizontal="center" wrapText="1"/>
    </xf>
    <xf numFmtId="0" fontId="85" fillId="17" borderId="3" xfId="0" applyFont="1" applyFill="1" applyBorder="1" applyAlignment="1" applyProtection="1">
      <alignment horizontal="center"/>
      <protection locked="0"/>
    </xf>
    <xf numFmtId="0" fontId="80" fillId="17" borderId="3" xfId="0" applyFont="1" applyFill="1" applyBorder="1" applyAlignment="1" applyProtection="1">
      <alignment horizontal="center"/>
      <protection locked="0"/>
    </xf>
    <xf numFmtId="0" fontId="80" fillId="17" borderId="4" xfId="0" applyFont="1"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173" fontId="7" fillId="17" borderId="3" xfId="0" applyNumberFormat="1" applyFont="1" applyFill="1" applyBorder="1" applyAlignment="1" applyProtection="1">
      <alignment wrapText="1"/>
      <protection locked="0"/>
    </xf>
    <xf numFmtId="165" fontId="7" fillId="17" borderId="3" xfId="0" applyNumberFormat="1" applyFont="1" applyFill="1" applyBorder="1" applyAlignment="1" applyProtection="1">
      <alignment wrapText="1"/>
      <protection locked="0"/>
    </xf>
    <xf numFmtId="173" fontId="7" fillId="17" borderId="4" xfId="0" applyNumberFormat="1" applyFont="1" applyFill="1" applyBorder="1" applyAlignment="1" applyProtection="1">
      <alignment wrapText="1"/>
      <protection locked="0"/>
    </xf>
    <xf numFmtId="172" fontId="7" fillId="17" borderId="8" xfId="4" applyNumberFormat="1" applyFont="1" applyFill="1" applyBorder="1" applyAlignment="1" applyProtection="1">
      <alignment wrapText="1"/>
      <protection locked="0"/>
    </xf>
    <xf numFmtId="3" fontId="7" fillId="17" borderId="1" xfId="4" applyNumberFormat="1" applyFont="1" applyFill="1" applyBorder="1" applyAlignment="1" applyProtection="1">
      <alignment wrapText="1"/>
      <protection locked="0"/>
    </xf>
    <xf numFmtId="175" fontId="7" fillId="18" borderId="7" xfId="4" applyNumberFormat="1" applyFont="1" applyFill="1" applyBorder="1" applyAlignment="1" applyProtection="1">
      <alignment horizontal="right"/>
    </xf>
    <xf numFmtId="172" fontId="7" fillId="17" borderId="8" xfId="4" applyNumberFormat="1" applyFont="1" applyFill="1" applyBorder="1" applyAlignment="1" applyProtection="1">
      <alignment horizontal="right"/>
      <protection locked="0"/>
    </xf>
    <xf numFmtId="41" fontId="7" fillId="17" borderId="1" xfId="3" applyNumberFormat="1" applyFont="1" applyFill="1" applyBorder="1" applyAlignment="1" applyProtection="1">
      <protection locked="0"/>
    </xf>
    <xf numFmtId="174" fontId="0" fillId="17" borderId="22" xfId="3" applyNumberFormat="1" applyFont="1" applyFill="1" applyBorder="1" applyAlignment="1"/>
    <xf numFmtId="0" fontId="80" fillId="17" borderId="3" xfId="0" applyFont="1" applyFill="1" applyBorder="1" applyAlignment="1" applyProtection="1">
      <protection locked="0"/>
    </xf>
    <xf numFmtId="41" fontId="7" fillId="18" borderId="7" xfId="3" applyNumberFormat="1" applyFont="1" applyFill="1" applyBorder="1" applyAlignment="1" applyProtection="1">
      <alignment horizontal="right"/>
    </xf>
    <xf numFmtId="174" fontId="7" fillId="17" borderId="8" xfId="3" applyNumberFormat="1" applyFont="1" applyFill="1" applyBorder="1" applyAlignment="1" applyProtection="1">
      <alignment horizontal="right"/>
      <protection locked="0"/>
    </xf>
    <xf numFmtId="176" fontId="7" fillId="18" borderId="7" xfId="3" applyNumberFormat="1" applyFont="1" applyFill="1" applyBorder="1" applyAlignment="1" applyProtection="1">
      <alignment horizontal="right"/>
    </xf>
    <xf numFmtId="0" fontId="7" fillId="17" borderId="8" xfId="0" applyFont="1" applyFill="1" applyBorder="1" applyAlignment="1" applyProtection="1">
      <alignment wrapText="1"/>
      <protection locked="0"/>
    </xf>
    <xf numFmtId="174" fontId="7" fillId="17" borderId="8" xfId="3" applyNumberFormat="1" applyFont="1" applyFill="1" applyBorder="1" applyAlignment="1" applyProtection="1">
      <alignment horizontal="center" wrapText="1"/>
      <protection locked="0"/>
    </xf>
    <xf numFmtId="41" fontId="7" fillId="17" borderId="1" xfId="0" applyNumberFormat="1" applyFont="1" applyFill="1" applyBorder="1" applyAlignment="1" applyProtection="1">
      <alignment horizontal="center" wrapText="1"/>
      <protection locked="0"/>
    </xf>
    <xf numFmtId="41" fontId="7" fillId="18" borderId="6" xfId="3" applyNumberFormat="1" applyFont="1" applyFill="1" applyBorder="1" applyAlignment="1" applyProtection="1">
      <alignment horizontal="right"/>
    </xf>
    <xf numFmtId="0" fontId="7" fillId="17" borderId="22" xfId="0" applyFont="1" applyFill="1" applyBorder="1" applyAlignment="1" applyProtection="1">
      <alignment wrapText="1"/>
      <protection locked="0"/>
    </xf>
    <xf numFmtId="41" fontId="7" fillId="17" borderId="1" xfId="3" applyNumberFormat="1" applyFont="1" applyFill="1" applyBorder="1" applyAlignment="1" applyProtection="1">
      <alignment horizontal="right"/>
      <protection locked="0"/>
    </xf>
    <xf numFmtId="176" fontId="7" fillId="18" borderId="6" xfId="3" applyNumberFormat="1" applyFont="1" applyFill="1" applyBorder="1" applyAlignment="1" applyProtection="1">
      <alignment horizontal="right"/>
    </xf>
    <xf numFmtId="0" fontId="7" fillId="17" borderId="30" xfId="0" applyFont="1" applyFill="1" applyBorder="1" applyAlignment="1" applyProtection="1">
      <alignment wrapText="1"/>
      <protection locked="0"/>
    </xf>
    <xf numFmtId="0" fontId="7" fillId="17" borderId="24" xfId="0" applyFont="1" applyFill="1" applyBorder="1" applyAlignment="1" applyProtection="1">
      <alignment wrapText="1"/>
      <protection locked="0"/>
    </xf>
    <xf numFmtId="174" fontId="7" fillId="17" borderId="24" xfId="3" applyNumberFormat="1" applyFont="1" applyFill="1" applyBorder="1" applyAlignment="1" applyProtection="1">
      <alignment horizontal="center" wrapText="1"/>
      <protection locked="0"/>
    </xf>
    <xf numFmtId="41" fontId="7" fillId="17" borderId="10" xfId="0" applyNumberFormat="1" applyFont="1" applyFill="1" applyBorder="1" applyAlignment="1" applyProtection="1">
      <alignment horizontal="center" wrapText="1"/>
      <protection locked="0"/>
    </xf>
    <xf numFmtId="174" fontId="7" fillId="17" borderId="24" xfId="3" applyNumberFormat="1" applyFont="1" applyFill="1" applyBorder="1" applyAlignment="1" applyProtection="1">
      <alignment horizontal="right"/>
      <protection locked="0"/>
    </xf>
    <xf numFmtId="41" fontId="7" fillId="17" borderId="10" xfId="3" applyNumberFormat="1" applyFont="1" applyFill="1" applyBorder="1" applyAlignment="1" applyProtection="1">
      <alignment horizontal="right"/>
      <protection locked="0"/>
    </xf>
    <xf numFmtId="0" fontId="7" fillId="17" borderId="6" xfId="0" applyFont="1" applyFill="1" applyBorder="1" applyAlignment="1">
      <alignment wrapText="1"/>
    </xf>
    <xf numFmtId="174" fontId="7" fillId="17" borderId="6" xfId="3" applyNumberFormat="1" applyFont="1" applyFill="1" applyBorder="1" applyAlignment="1">
      <alignment horizontal="center" wrapText="1"/>
    </xf>
    <xf numFmtId="41" fontId="7" fillId="17" borderId="8" xfId="0" applyNumberFormat="1" applyFont="1" applyFill="1" applyBorder="1" applyAlignment="1">
      <alignment horizontal="center" wrapText="1"/>
    </xf>
    <xf numFmtId="42" fontId="7" fillId="18" borderId="30" xfId="3" applyNumberFormat="1" applyFont="1" applyFill="1" applyBorder="1" applyAlignment="1" applyProtection="1">
      <alignment horizontal="right"/>
    </xf>
    <xf numFmtId="174" fontId="7" fillId="17" borderId="7" xfId="3" applyNumberFormat="1" applyFont="1" applyFill="1" applyBorder="1" applyAlignment="1">
      <alignment horizontal="right"/>
    </xf>
    <xf numFmtId="174" fontId="7" fillId="17" borderId="8" xfId="3" applyNumberFormat="1" applyFont="1" applyFill="1" applyBorder="1" applyAlignment="1">
      <alignment horizontal="right"/>
    </xf>
    <xf numFmtId="176" fontId="7" fillId="18" borderId="30" xfId="3" applyNumberFormat="1" applyFont="1" applyFill="1" applyBorder="1" applyAlignment="1" applyProtection="1">
      <alignment horizontal="right"/>
    </xf>
    <xf numFmtId="0" fontId="80" fillId="17" borderId="3" xfId="0" applyFont="1" applyFill="1" applyBorder="1" applyAlignment="1">
      <alignment horizontal="left" wrapText="1"/>
    </xf>
    <xf numFmtId="0" fontId="0" fillId="17" borderId="8" xfId="0" applyFill="1" applyBorder="1" applyAlignment="1"/>
    <xf numFmtId="0" fontId="0" fillId="17" borderId="58" xfId="0" applyFill="1" applyBorder="1" applyAlignment="1"/>
    <xf numFmtId="173" fontId="80" fillId="17" borderId="3" xfId="0" applyNumberFormat="1" applyFont="1" applyFill="1" applyBorder="1" applyAlignment="1"/>
    <xf numFmtId="173" fontId="80" fillId="17" borderId="8" xfId="0" applyNumberFormat="1" applyFont="1" applyFill="1" applyBorder="1" applyAlignment="1"/>
    <xf numFmtId="165" fontId="7" fillId="17" borderId="3" xfId="0" applyNumberFormat="1" applyFont="1" applyFill="1" applyBorder="1" applyAlignment="1">
      <alignment wrapText="1"/>
    </xf>
    <xf numFmtId="173" fontId="7" fillId="17" borderId="3" xfId="0" applyNumberFormat="1" applyFont="1" applyFill="1" applyBorder="1" applyAlignment="1">
      <alignment wrapText="1"/>
    </xf>
    <xf numFmtId="173" fontId="80" fillId="17" borderId="3" xfId="0" applyNumberFormat="1" applyFont="1" applyFill="1" applyBorder="1" applyAlignment="1">
      <alignment wrapText="1"/>
    </xf>
    <xf numFmtId="3" fontId="80" fillId="17" borderId="3" xfId="4" applyNumberFormat="1" applyFont="1" applyFill="1" applyBorder="1" applyAlignment="1">
      <alignment wrapText="1"/>
    </xf>
    <xf numFmtId="165" fontId="80" fillId="17" borderId="3" xfId="0" applyNumberFormat="1" applyFont="1" applyFill="1" applyBorder="1" applyAlignment="1">
      <alignment horizontal="center" wrapText="1"/>
    </xf>
    <xf numFmtId="173" fontId="80" fillId="17" borderId="0" xfId="0" applyNumberFormat="1" applyFont="1" applyFill="1" applyBorder="1" applyAlignment="1" applyProtection="1">
      <alignment wrapText="1"/>
      <protection locked="0"/>
    </xf>
    <xf numFmtId="3" fontId="80" fillId="17" borderId="0" xfId="4" applyNumberFormat="1" applyFont="1" applyFill="1" applyBorder="1" applyAlignment="1" applyProtection="1">
      <alignment wrapText="1"/>
      <protection locked="0"/>
    </xf>
    <xf numFmtId="165" fontId="80" fillId="17" borderId="31" xfId="0" applyNumberFormat="1" applyFont="1" applyFill="1" applyBorder="1" applyAlignment="1" applyProtection="1">
      <alignment horizontal="center" wrapText="1"/>
      <protection locked="0"/>
    </xf>
    <xf numFmtId="43" fontId="7" fillId="17" borderId="9" xfId="0" applyNumberFormat="1" applyFont="1" applyFill="1" applyBorder="1" applyAlignment="1" applyProtection="1">
      <alignment wrapText="1"/>
      <protection locked="0"/>
    </xf>
    <xf numFmtId="0" fontId="7" fillId="17" borderId="9" xfId="0" applyFont="1" applyFill="1" applyBorder="1" applyAlignment="1" applyProtection="1">
      <alignment wrapText="1"/>
      <protection locked="0"/>
    </xf>
    <xf numFmtId="176" fontId="7" fillId="18" borderId="32" xfId="3" applyNumberFormat="1" applyFont="1" applyFill="1" applyBorder="1" applyAlignment="1" applyProtection="1">
      <alignment horizontal="right"/>
      <protection locked="0"/>
    </xf>
    <xf numFmtId="43" fontId="7" fillId="17" borderId="4" xfId="3" applyNumberFormat="1" applyFont="1" applyFill="1" applyBorder="1" applyAlignment="1" applyProtection="1">
      <alignment horizontal="right"/>
      <protection locked="0"/>
    </xf>
    <xf numFmtId="41" fontId="7" fillId="17" borderId="9" xfId="3" applyNumberFormat="1" applyFont="1" applyFill="1" applyBorder="1" applyAlignment="1" applyProtection="1">
      <protection locked="0"/>
    </xf>
    <xf numFmtId="3" fontId="7" fillId="18" borderId="32" xfId="3" applyNumberFormat="1" applyFont="1" applyFill="1" applyBorder="1" applyAlignment="1" applyProtection="1">
      <alignment horizontal="right"/>
      <protection locked="0"/>
    </xf>
    <xf numFmtId="173" fontId="80" fillId="17" borderId="6" xfId="0" applyNumberFormat="1" applyFont="1" applyFill="1" applyBorder="1" applyAlignment="1" applyProtection="1">
      <alignment wrapText="1"/>
      <protection locked="0"/>
    </xf>
    <xf numFmtId="3" fontId="80" fillId="17" borderId="6" xfId="4" applyNumberFormat="1" applyFont="1" applyFill="1" applyBorder="1" applyAlignment="1" applyProtection="1">
      <alignment wrapText="1"/>
      <protection locked="0"/>
    </xf>
    <xf numFmtId="165" fontId="80" fillId="17" borderId="8" xfId="0" applyNumberFormat="1" applyFont="1" applyFill="1" applyBorder="1" applyAlignment="1" applyProtection="1">
      <alignment horizontal="center" wrapText="1"/>
      <protection locked="0"/>
    </xf>
    <xf numFmtId="0" fontId="7" fillId="17" borderId="1" xfId="0" applyFont="1" applyFill="1" applyBorder="1" applyAlignment="1" applyProtection="1">
      <alignment wrapText="1"/>
      <protection locked="0"/>
    </xf>
    <xf numFmtId="176" fontId="7" fillId="18" borderId="7" xfId="3" applyNumberFormat="1" applyFont="1" applyFill="1" applyBorder="1" applyAlignment="1" applyProtection="1">
      <alignment horizontal="right"/>
      <protection locked="0"/>
    </xf>
    <xf numFmtId="43" fontId="7" fillId="17" borderId="31" xfId="3" applyNumberFormat="1" applyFont="1" applyFill="1" applyBorder="1" applyAlignment="1" applyProtection="1">
      <alignment horizontal="right"/>
      <protection locked="0"/>
    </xf>
    <xf numFmtId="41" fontId="7" fillId="17" borderId="22" xfId="3" applyNumberFormat="1" applyFont="1" applyFill="1" applyBorder="1" applyAlignment="1" applyProtection="1">
      <protection locked="0"/>
    </xf>
    <xf numFmtId="165" fontId="7" fillId="17" borderId="0" xfId="0" applyNumberFormat="1" applyFont="1" applyFill="1" applyBorder="1" applyAlignment="1">
      <alignment wrapText="1"/>
    </xf>
    <xf numFmtId="42" fontId="7" fillId="18" borderId="57" xfId="3" applyNumberFormat="1" applyFont="1" applyFill="1" applyBorder="1" applyAlignment="1">
      <alignment wrapText="1"/>
    </xf>
    <xf numFmtId="42" fontId="7" fillId="18" borderId="30" xfId="3" applyNumberFormat="1" applyFont="1" applyFill="1" applyBorder="1" applyAlignment="1">
      <alignment horizontal="right" wrapText="1"/>
    </xf>
    <xf numFmtId="0" fontId="80" fillId="17" borderId="30" xfId="0" applyFont="1" applyFill="1" applyBorder="1" applyAlignment="1"/>
    <xf numFmtId="173" fontId="7" fillId="17" borderId="30" xfId="0" applyNumberFormat="1" applyFont="1" applyFill="1" applyBorder="1" applyAlignment="1">
      <alignment wrapText="1"/>
    </xf>
    <xf numFmtId="165" fontId="7" fillId="17" borderId="30" xfId="0" applyNumberFormat="1" applyFont="1" applyFill="1" applyBorder="1" applyAlignment="1">
      <alignment wrapText="1"/>
    </xf>
    <xf numFmtId="173" fontId="80" fillId="17" borderId="30" xfId="0" applyNumberFormat="1" applyFont="1" applyFill="1" applyBorder="1" applyAlignment="1">
      <alignment wrapText="1"/>
    </xf>
    <xf numFmtId="3" fontId="80" fillId="17" borderId="30" xfId="4" applyNumberFormat="1" applyFont="1" applyFill="1" applyBorder="1" applyAlignment="1">
      <alignment wrapText="1"/>
    </xf>
    <xf numFmtId="173" fontId="80" fillId="17" borderId="30" xfId="0" applyNumberFormat="1" applyFont="1" applyFill="1" applyBorder="1" applyAlignment="1">
      <alignment horizontal="center" wrapText="1"/>
    </xf>
    <xf numFmtId="3" fontId="80" fillId="17" borderId="0" xfId="4" applyNumberFormat="1" applyFont="1" applyFill="1" applyBorder="1" applyAlignment="1">
      <alignment wrapText="1"/>
    </xf>
    <xf numFmtId="173" fontId="80" fillId="17" borderId="30" xfId="0" applyNumberFormat="1" applyFont="1" applyFill="1" applyBorder="1" applyAlignment="1">
      <alignment horizontal="right" wrapText="1"/>
    </xf>
    <xf numFmtId="165" fontId="80" fillId="17" borderId="30" xfId="0" applyNumberFormat="1" applyFont="1" applyFill="1" applyBorder="1" applyAlignment="1">
      <alignment horizontal="center" wrapText="1"/>
    </xf>
    <xf numFmtId="165" fontId="80" fillId="17" borderId="6" xfId="0" applyNumberFormat="1" applyFont="1" applyFill="1" applyBorder="1" applyAlignment="1"/>
    <xf numFmtId="165" fontId="80" fillId="17" borderId="6" xfId="0" applyNumberFormat="1" applyFont="1" applyFill="1" applyBorder="1" applyAlignment="1">
      <alignment wrapText="1"/>
    </xf>
    <xf numFmtId="165" fontId="80" fillId="17" borderId="6" xfId="0" applyNumberFormat="1" applyFont="1" applyFill="1" applyBorder="1" applyAlignment="1">
      <alignment horizontal="center" wrapText="1"/>
    </xf>
    <xf numFmtId="165" fontId="80" fillId="17" borderId="22" xfId="0" applyNumberFormat="1" applyFont="1" applyFill="1" applyBorder="1" applyAlignment="1"/>
    <xf numFmtId="171" fontId="7" fillId="17" borderId="6" xfId="0" applyNumberFormat="1" applyFont="1" applyFill="1" applyBorder="1" applyAlignment="1">
      <alignment wrapText="1"/>
    </xf>
    <xf numFmtId="0" fontId="0" fillId="17" borderId="6" xfId="0" applyFill="1" applyBorder="1" applyAlignment="1">
      <alignment horizontal="right"/>
    </xf>
    <xf numFmtId="43" fontId="7" fillId="17" borderId="3" xfId="0" applyNumberFormat="1" applyFont="1" applyFill="1" applyBorder="1" applyAlignment="1" applyProtection="1">
      <protection locked="0"/>
    </xf>
    <xf numFmtId="41" fontId="7" fillId="17" borderId="9" xfId="0" applyNumberFormat="1" applyFont="1" applyFill="1" applyBorder="1" applyAlignment="1" applyProtection="1">
      <alignment wrapText="1"/>
      <protection locked="0"/>
    </xf>
    <xf numFmtId="176" fontId="7" fillId="18" borderId="32" xfId="3" applyNumberFormat="1" applyFont="1" applyFill="1" applyBorder="1" applyAlignment="1" applyProtection="1">
      <alignment horizontal="right"/>
    </xf>
    <xf numFmtId="165" fontId="80" fillId="17" borderId="22" xfId="0" applyNumberFormat="1" applyFont="1" applyFill="1" applyBorder="1" applyAlignment="1" applyProtection="1">
      <protection locked="0"/>
    </xf>
    <xf numFmtId="174" fontId="7" fillId="17" borderId="4" xfId="3" applyNumberFormat="1" applyFont="1" applyFill="1" applyBorder="1" applyAlignment="1" applyProtection="1">
      <alignment horizontal="right"/>
      <protection locked="0"/>
    </xf>
    <xf numFmtId="41" fontId="7" fillId="18" borderId="32" xfId="3" applyNumberFormat="1" applyFont="1" applyFill="1" applyBorder="1" applyAlignment="1" applyProtection="1">
      <alignment horizontal="right"/>
    </xf>
    <xf numFmtId="173" fontId="80" fillId="17" borderId="31" xfId="0" applyNumberFormat="1" applyFont="1" applyFill="1" applyBorder="1" applyAlignment="1" applyProtection="1">
      <alignment horizontal="center" wrapText="1"/>
      <protection locked="0"/>
    </xf>
    <xf numFmtId="43" fontId="7" fillId="17" borderId="10" xfId="0" applyNumberFormat="1" applyFont="1" applyFill="1" applyBorder="1" applyAlignment="1" applyProtection="1">
      <alignment wrapText="1"/>
      <protection locked="0"/>
    </xf>
    <xf numFmtId="41" fontId="7" fillId="17" borderId="10" xfId="0" applyNumberFormat="1" applyFont="1" applyFill="1" applyBorder="1" applyAlignment="1" applyProtection="1">
      <alignment wrapText="1"/>
      <protection locked="0"/>
    </xf>
    <xf numFmtId="173" fontId="80" fillId="17" borderId="22" xfId="0" applyNumberFormat="1" applyFont="1" applyFill="1" applyBorder="1" applyAlignment="1" applyProtection="1">
      <alignment wrapText="1"/>
      <protection locked="0"/>
    </xf>
    <xf numFmtId="174" fontId="7" fillId="17" borderId="31" xfId="3" applyNumberFormat="1" applyFont="1" applyFill="1" applyBorder="1" applyAlignment="1" applyProtection="1">
      <alignment horizontal="right"/>
      <protection locked="0"/>
    </xf>
    <xf numFmtId="165" fontId="7" fillId="17" borderId="6" xfId="0" applyNumberFormat="1" applyFont="1" applyFill="1" applyBorder="1" applyAlignment="1">
      <alignment wrapText="1"/>
    </xf>
    <xf numFmtId="173" fontId="7" fillId="17" borderId="6" xfId="0" applyNumberFormat="1" applyFont="1" applyFill="1" applyBorder="1" applyAlignment="1">
      <alignment wrapText="1"/>
    </xf>
    <xf numFmtId="173" fontId="80" fillId="17" borderId="6" xfId="0" applyNumberFormat="1" applyFont="1" applyFill="1" applyBorder="1" applyAlignment="1">
      <alignment wrapText="1"/>
    </xf>
    <xf numFmtId="3" fontId="80" fillId="17" borderId="6" xfId="4" applyNumberFormat="1" applyFont="1" applyFill="1" applyBorder="1" applyAlignment="1">
      <alignment wrapText="1"/>
    </xf>
    <xf numFmtId="173" fontId="80" fillId="17" borderId="6" xfId="0" applyNumberFormat="1" applyFont="1" applyFill="1" applyBorder="1" applyAlignment="1">
      <alignment horizontal="center" wrapText="1"/>
    </xf>
    <xf numFmtId="44" fontId="7" fillId="18" borderId="6" xfId="4" applyNumberFormat="1" applyFont="1" applyFill="1" applyBorder="1" applyAlignment="1">
      <alignment horizontal="right" wrapText="1"/>
    </xf>
    <xf numFmtId="173" fontId="80" fillId="17" borderId="7" xfId="0" applyNumberFormat="1" applyFont="1" applyFill="1" applyBorder="1" applyAlignment="1">
      <alignment wrapText="1"/>
    </xf>
    <xf numFmtId="3" fontId="80" fillId="17" borderId="8" xfId="4" applyNumberFormat="1" applyFont="1" applyFill="1" applyBorder="1" applyAlignment="1">
      <alignment wrapText="1"/>
    </xf>
    <xf numFmtId="175" fontId="7" fillId="18" borderId="6" xfId="4" applyNumberFormat="1" applyFont="1" applyFill="1" applyBorder="1" applyAlignment="1">
      <alignment horizontal="right" wrapText="1"/>
    </xf>
    <xf numFmtId="0" fontId="80" fillId="17" borderId="3" xfId="0" applyFont="1" applyFill="1" applyBorder="1" applyAlignment="1">
      <alignment wrapText="1"/>
    </xf>
    <xf numFmtId="171" fontId="7" fillId="17" borderId="0" xfId="0" applyNumberFormat="1" applyFont="1" applyFill="1" applyBorder="1" applyAlignment="1">
      <alignment wrapText="1"/>
    </xf>
    <xf numFmtId="0" fontId="0" fillId="17" borderId="6" xfId="0" applyFill="1" applyBorder="1" applyAlignment="1"/>
    <xf numFmtId="175" fontId="0" fillId="18" borderId="1" xfId="0" applyNumberFormat="1" applyFill="1" applyBorder="1" applyAlignment="1"/>
    <xf numFmtId="0" fontId="80" fillId="17" borderId="6" xfId="0" applyFont="1" applyFill="1" applyBorder="1" applyAlignment="1" applyProtection="1"/>
    <xf numFmtId="0" fontId="0" fillId="17" borderId="6" xfId="0" applyFill="1" applyBorder="1" applyAlignment="1" applyProtection="1"/>
    <xf numFmtId="175" fontId="0" fillId="18" borderId="1" xfId="0" applyNumberFormat="1" applyFill="1" applyBorder="1" applyAlignment="1" applyProtection="1"/>
    <xf numFmtId="173" fontId="80" fillId="17" borderId="0" xfId="0" applyNumberFormat="1" applyFont="1" applyFill="1" applyBorder="1" applyAlignment="1">
      <alignment horizontal="center" wrapText="1"/>
    </xf>
    <xf numFmtId="165" fontId="80" fillId="17" borderId="0" xfId="0" applyNumberFormat="1" applyFont="1" applyFill="1" applyBorder="1" applyAlignment="1">
      <alignment horizontal="center" wrapText="1"/>
    </xf>
    <xf numFmtId="9" fontId="80" fillId="17" borderId="0" xfId="0" applyNumberFormat="1" applyFont="1" applyFill="1" applyBorder="1" applyAlignment="1">
      <alignment horizontal="center" wrapText="1"/>
    </xf>
    <xf numFmtId="173" fontId="80" fillId="17" borderId="7" xfId="0" applyNumberFormat="1" applyFont="1" applyFill="1" applyBorder="1" applyAlignment="1">
      <alignment horizontal="center"/>
    </xf>
    <xf numFmtId="9" fontId="80" fillId="17" borderId="22" xfId="0" applyNumberFormat="1" applyFont="1" applyFill="1" applyBorder="1" applyAlignment="1">
      <alignment horizontal="center" wrapText="1"/>
    </xf>
    <xf numFmtId="173" fontId="80" fillId="17" borderId="1" xfId="0" applyNumberFormat="1" applyFont="1" applyFill="1" applyBorder="1" applyAlignment="1">
      <alignment horizontal="center"/>
    </xf>
    <xf numFmtId="0" fontId="7" fillId="17" borderId="3" xfId="0" applyFont="1" applyFill="1" applyBorder="1" applyAlignment="1">
      <alignment horizontal="center" wrapText="1"/>
    </xf>
    <xf numFmtId="42" fontId="7" fillId="17" borderId="1" xfId="4" applyNumberFormat="1" applyFont="1" applyFill="1" applyBorder="1" applyAlignment="1" applyProtection="1">
      <alignment horizontal="center" wrapText="1"/>
      <protection locked="0"/>
    </xf>
    <xf numFmtId="10" fontId="7" fillId="17" borderId="1" xfId="2" applyNumberFormat="1" applyFont="1" applyFill="1" applyBorder="1" applyAlignment="1" applyProtection="1">
      <alignment wrapText="1"/>
      <protection locked="0"/>
    </xf>
    <xf numFmtId="42" fontId="7" fillId="18" borderId="7" xfId="4" applyNumberFormat="1" applyFont="1" applyFill="1" applyBorder="1" applyAlignment="1">
      <alignment horizontal="center" wrapText="1"/>
    </xf>
    <xf numFmtId="9" fontId="7" fillId="17" borderId="9" xfId="0" applyNumberFormat="1" applyFont="1" applyFill="1" applyBorder="1" applyAlignment="1">
      <alignment horizontal="center" wrapText="1"/>
    </xf>
    <xf numFmtId="42" fontId="7" fillId="17" borderId="8" xfId="4" applyNumberFormat="1" applyFont="1" applyFill="1" applyBorder="1" applyAlignment="1" applyProtection="1">
      <alignment horizontal="center" wrapText="1"/>
      <protection locked="0"/>
    </xf>
    <xf numFmtId="42" fontId="7" fillId="18" borderId="1" xfId="4" applyNumberFormat="1" applyFont="1" applyFill="1" applyBorder="1" applyAlignment="1">
      <alignment horizontal="right" wrapText="1"/>
    </xf>
    <xf numFmtId="0" fontId="7" fillId="17" borderId="0" xfId="0" applyFont="1" applyFill="1" applyBorder="1" applyAlignment="1">
      <alignment horizontal="center" wrapText="1"/>
    </xf>
    <xf numFmtId="172" fontId="7" fillId="17" borderId="0" xfId="4" applyNumberFormat="1" applyFont="1" applyFill="1" applyBorder="1" applyAlignment="1">
      <alignment horizontal="center" wrapText="1"/>
    </xf>
    <xf numFmtId="10" fontId="7" fillId="17" borderId="0" xfId="2" applyNumberFormat="1" applyFont="1" applyFill="1" applyBorder="1" applyAlignment="1">
      <alignment wrapText="1"/>
    </xf>
    <xf numFmtId="173" fontId="7" fillId="17" borderId="0" xfId="0" applyNumberFormat="1" applyFont="1" applyFill="1" applyBorder="1" applyAlignment="1">
      <alignment horizontal="center" wrapText="1"/>
    </xf>
    <xf numFmtId="9" fontId="7" fillId="17" borderId="0" xfId="0" applyNumberFormat="1" applyFont="1" applyFill="1" applyBorder="1" applyAlignment="1">
      <alignment horizontal="center" wrapText="1"/>
    </xf>
    <xf numFmtId="0" fontId="7" fillId="17" borderId="0" xfId="0" applyFont="1" applyFill="1" applyBorder="1" applyAlignment="1">
      <alignment horizontal="left" wrapText="1"/>
    </xf>
    <xf numFmtId="0" fontId="86" fillId="17" borderId="1" xfId="1" applyFont="1" applyFill="1" applyBorder="1" applyAlignment="1" applyProtection="1">
      <alignment horizontal="center" wrapText="1"/>
    </xf>
    <xf numFmtId="0" fontId="85" fillId="17" borderId="1" xfId="0" applyFont="1" applyFill="1" applyBorder="1" applyAlignment="1">
      <alignment horizontal="center" wrapText="1"/>
    </xf>
    <xf numFmtId="171" fontId="85" fillId="17" borderId="1" xfId="0" applyNumberFormat="1" applyFont="1" applyFill="1" applyBorder="1" applyAlignment="1">
      <alignment horizontal="center" wrapText="1"/>
    </xf>
    <xf numFmtId="0" fontId="85" fillId="17" borderId="7" xfId="0" applyFont="1" applyFill="1" applyBorder="1" applyAlignment="1">
      <alignment horizontal="center" wrapText="1"/>
    </xf>
    <xf numFmtId="0" fontId="86" fillId="17" borderId="7" xfId="1" applyFont="1" applyFill="1" applyBorder="1" applyAlignment="1" applyProtection="1">
      <alignment horizontal="center" wrapText="1"/>
    </xf>
    <xf numFmtId="0" fontId="80" fillId="17" borderId="7" xfId="1" applyFont="1" applyFill="1" applyBorder="1" applyAlignment="1" applyProtection="1">
      <alignment horizontal="center" wrapText="1"/>
    </xf>
    <xf numFmtId="172" fontId="80" fillId="17" borderId="1" xfId="4" applyNumberFormat="1" applyFont="1" applyFill="1" applyBorder="1" applyAlignment="1">
      <alignment horizontal="center" wrapText="1"/>
    </xf>
    <xf numFmtId="0" fontId="7" fillId="17" borderId="1" xfId="0" applyFont="1" applyFill="1" applyBorder="1" applyAlignment="1" applyProtection="1">
      <alignment horizontal="center" wrapText="1"/>
      <protection locked="0"/>
    </xf>
    <xf numFmtId="42" fontId="7" fillId="18" borderId="1" xfId="4" applyNumberFormat="1" applyFont="1" applyFill="1" applyBorder="1" applyAlignment="1">
      <alignment horizontal="center"/>
    </xf>
    <xf numFmtId="42" fontId="7" fillId="17" borderId="7" xfId="4" applyNumberFormat="1" applyFont="1" applyFill="1" applyBorder="1" applyAlignment="1" applyProtection="1">
      <alignment horizontal="center" wrapText="1"/>
      <protection locked="0"/>
    </xf>
    <xf numFmtId="42" fontId="7" fillId="17" borderId="1" xfId="0" applyNumberFormat="1" applyFont="1" applyFill="1" applyBorder="1" applyAlignment="1" applyProtection="1">
      <alignment horizontal="center" wrapText="1"/>
      <protection locked="0"/>
    </xf>
    <xf numFmtId="174" fontId="7" fillId="18" borderId="1" xfId="3" applyNumberFormat="1" applyFont="1" applyFill="1" applyBorder="1" applyAlignment="1">
      <alignment horizontal="center"/>
    </xf>
    <xf numFmtId="41" fontId="7" fillId="17" borderId="7" xfId="3" applyNumberFormat="1" applyFont="1" applyFill="1" applyBorder="1" applyAlignment="1" applyProtection="1">
      <alignment wrapText="1"/>
      <protection locked="0"/>
    </xf>
    <xf numFmtId="1" fontId="7" fillId="17" borderId="1" xfId="0" applyNumberFormat="1" applyFont="1" applyFill="1" applyBorder="1" applyAlignment="1" applyProtection="1">
      <alignment horizontal="center" wrapText="1"/>
      <protection locked="0"/>
    </xf>
    <xf numFmtId="41" fontId="7" fillId="18" borderId="7" xfId="3" applyNumberFormat="1" applyFont="1" applyFill="1" applyBorder="1" applyAlignment="1">
      <alignment horizontal="center" wrapText="1"/>
    </xf>
    <xf numFmtId="41" fontId="7" fillId="17" borderId="1" xfId="3" applyNumberFormat="1" applyFont="1" applyFill="1" applyBorder="1" applyAlignment="1" applyProtection="1">
      <alignment horizontal="center" wrapText="1"/>
      <protection locked="0"/>
    </xf>
    <xf numFmtId="174" fontId="7" fillId="18" borderId="7" xfId="3" applyNumberFormat="1" applyFont="1" applyFill="1" applyBorder="1" applyAlignment="1">
      <alignment horizontal="center" wrapText="1"/>
    </xf>
    <xf numFmtId="41" fontId="7" fillId="17" borderId="7" xfId="3" applyNumberFormat="1" applyFont="1" applyFill="1" applyBorder="1" applyAlignment="1" applyProtection="1">
      <alignment horizontal="center" wrapText="1"/>
      <protection locked="0"/>
    </xf>
    <xf numFmtId="0" fontId="80" fillId="17" borderId="8" xfId="0" applyFont="1" applyFill="1" applyBorder="1" applyAlignment="1" applyProtection="1">
      <alignment horizontal="left" wrapText="1"/>
      <protection locked="0"/>
    </xf>
    <xf numFmtId="0" fontId="7" fillId="17" borderId="10" xfId="0" applyFont="1" applyFill="1" applyBorder="1" applyAlignment="1" applyProtection="1">
      <alignment horizontal="center" wrapText="1"/>
      <protection locked="0"/>
    </xf>
    <xf numFmtId="174" fontId="7" fillId="18" borderId="10" xfId="3" applyNumberFormat="1" applyFont="1" applyFill="1" applyBorder="1" applyAlignment="1">
      <alignment horizontal="center"/>
    </xf>
    <xf numFmtId="41" fontId="7" fillId="17" borderId="57" xfId="3" applyNumberFormat="1" applyFont="1" applyFill="1" applyBorder="1" applyAlignment="1" applyProtection="1">
      <alignment wrapText="1"/>
      <protection locked="0"/>
    </xf>
    <xf numFmtId="1" fontId="7" fillId="17" borderId="10" xfId="0" applyNumberFormat="1" applyFont="1" applyFill="1" applyBorder="1" applyAlignment="1" applyProtection="1">
      <alignment horizontal="center" wrapText="1"/>
      <protection locked="0"/>
    </xf>
    <xf numFmtId="41" fontId="7" fillId="18" borderId="57" xfId="3" applyNumberFormat="1" applyFont="1" applyFill="1" applyBorder="1" applyAlignment="1">
      <alignment horizontal="center" wrapText="1"/>
    </xf>
    <xf numFmtId="41" fontId="7" fillId="17" borderId="10" xfId="3" applyNumberFormat="1" applyFont="1" applyFill="1" applyBorder="1" applyAlignment="1" applyProtection="1">
      <alignment horizontal="center" wrapText="1"/>
      <protection locked="0"/>
    </xf>
    <xf numFmtId="174" fontId="7" fillId="18" borderId="57" xfId="3" applyNumberFormat="1" applyFont="1" applyFill="1" applyBorder="1" applyAlignment="1">
      <alignment horizontal="center" wrapText="1"/>
    </xf>
    <xf numFmtId="41" fontId="7" fillId="17" borderId="57" xfId="3" applyNumberFormat="1" applyFont="1" applyFill="1" applyBorder="1" applyAlignment="1" applyProtection="1">
      <alignment horizontal="center" wrapText="1"/>
      <protection locked="0"/>
    </xf>
    <xf numFmtId="165" fontId="80" fillId="17" borderId="6" xfId="0" applyNumberFormat="1"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horizontal="center"/>
    </xf>
    <xf numFmtId="41" fontId="7" fillId="17" borderId="6" xfId="0" applyNumberFormat="1" applyFont="1" applyFill="1" applyBorder="1" applyAlignment="1">
      <alignment horizontal="center"/>
    </xf>
    <xf numFmtId="175" fontId="7" fillId="17" borderId="6" xfId="4" applyNumberFormat="1" applyFont="1" applyFill="1" applyBorder="1" applyAlignment="1">
      <alignment wrapText="1"/>
    </xf>
    <xf numFmtId="41" fontId="7" fillId="17" borderId="8" xfId="4" applyNumberFormat="1" applyFont="1" applyFill="1" applyBorder="1" applyAlignment="1">
      <alignment wrapText="1"/>
    </xf>
    <xf numFmtId="42" fontId="7" fillId="18" borderId="8" xfId="4" applyNumberFormat="1" applyFont="1" applyFill="1" applyBorder="1" applyAlignment="1">
      <alignment wrapText="1"/>
    </xf>
    <xf numFmtId="42" fontId="80" fillId="18" borderId="1" xfId="4" applyNumberFormat="1" applyFont="1" applyFill="1" applyBorder="1" applyAlignment="1">
      <alignment wrapText="1"/>
    </xf>
    <xf numFmtId="165" fontId="80" fillId="17" borderId="0" xfId="0" applyNumberFormat="1" applyFont="1" applyFill="1" applyBorder="1" applyAlignment="1">
      <alignment horizontal="center"/>
    </xf>
    <xf numFmtId="41" fontId="80" fillId="17" borderId="0" xfId="0" applyNumberFormat="1" applyFont="1" applyFill="1" applyBorder="1" applyAlignment="1">
      <alignment horizontal="center"/>
    </xf>
    <xf numFmtId="175" fontId="80" fillId="17" borderId="0" xfId="4" applyNumberFormat="1" applyFont="1" applyFill="1" applyBorder="1" applyAlignment="1">
      <alignment wrapText="1"/>
    </xf>
    <xf numFmtId="41" fontId="80" fillId="17" borderId="0" xfId="4" applyNumberFormat="1" applyFont="1" applyFill="1" applyBorder="1" applyAlignment="1">
      <alignment wrapText="1"/>
    </xf>
    <xf numFmtId="41" fontId="7" fillId="17" borderId="0" xfId="0" applyNumberFormat="1" applyFont="1" applyFill="1" applyBorder="1" applyAlignment="1">
      <alignment wrapText="1"/>
    </xf>
    <xf numFmtId="41" fontId="86" fillId="17" borderId="1" xfId="1" applyNumberFormat="1" applyFont="1" applyFill="1" applyBorder="1" applyAlignment="1" applyProtection="1">
      <alignment horizontal="center" wrapText="1"/>
    </xf>
    <xf numFmtId="41" fontId="85" fillId="17" borderId="1" xfId="0" applyNumberFormat="1" applyFont="1" applyFill="1" applyBorder="1" applyAlignment="1">
      <alignment horizontal="center" wrapText="1"/>
    </xf>
    <xf numFmtId="41" fontId="80" fillId="17" borderId="1" xfId="4" applyNumberFormat="1" applyFont="1" applyFill="1" applyBorder="1" applyAlignment="1">
      <alignment horizontal="center" wrapText="1"/>
    </xf>
    <xf numFmtId="41" fontId="35" fillId="17" borderId="1" xfId="0" applyNumberFormat="1" applyFont="1" applyFill="1" applyBorder="1" applyAlignment="1">
      <alignment horizontal="center" wrapText="1"/>
    </xf>
    <xf numFmtId="176" fontId="7" fillId="18" borderId="1" xfId="3" applyNumberFormat="1" applyFont="1" applyFill="1" applyBorder="1" applyAlignment="1">
      <alignment horizontal="center" wrapText="1"/>
    </xf>
    <xf numFmtId="1" fontId="7" fillId="17" borderId="1" xfId="4" applyNumberFormat="1" applyFont="1" applyFill="1" applyBorder="1" applyAlignment="1" applyProtection="1">
      <alignment horizontal="center" wrapText="1"/>
      <protection locked="0"/>
    </xf>
    <xf numFmtId="41" fontId="7" fillId="17" borderId="7" xfId="4" applyNumberFormat="1" applyFont="1" applyFill="1" applyBorder="1" applyAlignment="1" applyProtection="1">
      <alignment horizontal="center" wrapText="1"/>
      <protection locked="0"/>
    </xf>
    <xf numFmtId="0" fontId="80" fillId="17" borderId="10" xfId="0" applyFont="1" applyFill="1" applyBorder="1" applyAlignment="1" applyProtection="1">
      <alignment horizontal="center" wrapText="1"/>
      <protection locked="0"/>
    </xf>
    <xf numFmtId="1" fontId="80" fillId="17" borderId="10" xfId="0" applyNumberFormat="1" applyFont="1" applyFill="1" applyBorder="1" applyAlignment="1" applyProtection="1">
      <alignment horizontal="center" wrapText="1"/>
      <protection locked="0"/>
    </xf>
    <xf numFmtId="176" fontId="7" fillId="18" borderId="10" xfId="3" applyNumberFormat="1" applyFont="1" applyFill="1" applyBorder="1" applyAlignment="1">
      <alignment horizontal="center" wrapText="1"/>
    </xf>
    <xf numFmtId="176" fontId="7" fillId="17" borderId="57" xfId="3" applyNumberFormat="1" applyFont="1" applyFill="1" applyBorder="1" applyAlignment="1" applyProtection="1">
      <alignment wrapText="1"/>
      <protection locked="0"/>
    </xf>
    <xf numFmtId="1" fontId="7" fillId="17" borderId="10" xfId="4" applyNumberFormat="1" applyFont="1" applyFill="1" applyBorder="1" applyAlignment="1" applyProtection="1">
      <alignment horizontal="center" wrapText="1"/>
      <protection locked="0"/>
    </xf>
    <xf numFmtId="172" fontId="7" fillId="17" borderId="6" xfId="4" applyNumberFormat="1" applyFont="1" applyFill="1" applyBorder="1" applyAlignment="1">
      <alignment wrapText="1"/>
    </xf>
    <xf numFmtId="3" fontId="7" fillId="17" borderId="8" xfId="4" applyNumberFormat="1" applyFont="1" applyFill="1" applyBorder="1" applyAlignment="1">
      <alignment wrapText="1"/>
    </xf>
    <xf numFmtId="165" fontId="7" fillId="17" borderId="6" xfId="0" applyNumberFormat="1" applyFont="1" applyFill="1" applyBorder="1" applyAlignment="1">
      <alignment horizontal="center"/>
    </xf>
    <xf numFmtId="0" fontId="0" fillId="17" borderId="6" xfId="0" applyFill="1" applyBorder="1" applyAlignment="1">
      <alignment horizontal="center"/>
    </xf>
    <xf numFmtId="0" fontId="7" fillId="17" borderId="8" xfId="0" applyFont="1" applyFill="1" applyBorder="1" applyAlignment="1"/>
    <xf numFmtId="42" fontId="80" fillId="18" borderId="1" xfId="0" applyNumberFormat="1" applyFont="1" applyFill="1" applyBorder="1" applyAlignment="1">
      <alignment wrapText="1"/>
    </xf>
    <xf numFmtId="0" fontId="81" fillId="17" borderId="0" xfId="0" applyFont="1" applyFill="1" applyBorder="1" applyAlignment="1">
      <alignment horizontal="center" wrapText="1"/>
    </xf>
    <xf numFmtId="0" fontId="0" fillId="17" borderId="0" xfId="0" applyFill="1" applyBorder="1" applyAlignment="1">
      <alignment wrapText="1"/>
    </xf>
    <xf numFmtId="0" fontId="0" fillId="0" borderId="6" xfId="0" applyBorder="1" applyAlignment="1">
      <alignment wrapText="1"/>
    </xf>
    <xf numFmtId="0" fontId="0" fillId="0" borderId="6" xfId="0" applyBorder="1"/>
    <xf numFmtId="0" fontId="80" fillId="17" borderId="1" xfId="0" applyFont="1" applyFill="1" applyBorder="1" applyAlignment="1">
      <alignment horizontal="left"/>
    </xf>
    <xf numFmtId="0" fontId="81" fillId="17" borderId="73" xfId="0" applyFont="1" applyFill="1" applyBorder="1" applyAlignment="1">
      <alignment horizontal="centerContinuous" wrapText="1"/>
    </xf>
    <xf numFmtId="0" fontId="7" fillId="17" borderId="74" xfId="0" applyFont="1" applyFill="1" applyBorder="1" applyAlignment="1">
      <alignment horizontal="centerContinuous" wrapText="1"/>
    </xf>
    <xf numFmtId="0" fontId="82" fillId="17" borderId="74" xfId="0" applyFont="1" applyFill="1" applyBorder="1" applyAlignment="1">
      <alignment horizontal="centerContinuous" wrapText="1"/>
    </xf>
    <xf numFmtId="171" fontId="82" fillId="17" borderId="74" xfId="0" applyNumberFormat="1" applyFont="1" applyFill="1" applyBorder="1" applyAlignment="1">
      <alignment horizontal="centerContinuous" wrapText="1"/>
    </xf>
    <xf numFmtId="172" fontId="82" fillId="17" borderId="74" xfId="4" applyNumberFormat="1" applyFont="1" applyFill="1" applyBorder="1" applyAlignment="1">
      <alignment horizontal="centerContinuous" wrapText="1"/>
    </xf>
    <xf numFmtId="0" fontId="7" fillId="17" borderId="76" xfId="0" applyFont="1" applyFill="1" applyBorder="1" applyAlignment="1">
      <alignment horizontal="centerContinuous" wrapText="1"/>
    </xf>
    <xf numFmtId="0" fontId="84" fillId="17" borderId="0" xfId="0" applyFont="1" applyFill="1" applyBorder="1" applyAlignment="1">
      <alignment horizontal="centerContinuous" wrapText="1"/>
    </xf>
    <xf numFmtId="171" fontId="7" fillId="17" borderId="0" xfId="0" applyNumberFormat="1" applyFont="1" applyFill="1" applyBorder="1" applyAlignment="1">
      <alignment horizontal="centerContinuous" wrapText="1"/>
    </xf>
    <xf numFmtId="0" fontId="7" fillId="17" borderId="77" xfId="0" applyFont="1" applyFill="1" applyBorder="1" applyAlignment="1">
      <alignment wrapText="1"/>
    </xf>
    <xf numFmtId="0" fontId="35" fillId="17" borderId="76" xfId="0" applyFont="1" applyFill="1" applyBorder="1" applyAlignment="1">
      <alignment horizontal="right" wrapText="1"/>
    </xf>
    <xf numFmtId="0" fontId="7" fillId="0" borderId="0" xfId="0" applyFont="1" applyFill="1" applyBorder="1" applyAlignment="1">
      <alignment wrapText="1"/>
    </xf>
    <xf numFmtId="0" fontId="35" fillId="17" borderId="78" xfId="0" applyFont="1" applyFill="1" applyBorder="1" applyAlignment="1">
      <alignment horizontal="left"/>
    </xf>
    <xf numFmtId="0" fontId="35" fillId="17" borderId="79" xfId="0" applyFont="1" applyFill="1" applyBorder="1" applyAlignment="1">
      <alignment horizontal="center" vertical="center" wrapText="1"/>
    </xf>
    <xf numFmtId="0" fontId="7" fillId="17" borderId="76" xfId="0" applyFont="1" applyFill="1" applyBorder="1" applyAlignment="1">
      <alignment wrapText="1"/>
    </xf>
    <xf numFmtId="0" fontId="7" fillId="17" borderId="80" xfId="0" applyFont="1" applyFill="1" applyBorder="1" applyAlignment="1">
      <alignment wrapText="1"/>
    </xf>
    <xf numFmtId="0" fontId="7" fillId="0" borderId="81" xfId="0" applyFont="1" applyFill="1" applyBorder="1" applyAlignment="1">
      <alignment wrapText="1"/>
    </xf>
    <xf numFmtId="173" fontId="80" fillId="18" borderId="80" xfId="4" applyNumberFormat="1" applyFont="1" applyFill="1" applyBorder="1" applyAlignment="1">
      <alignment wrapText="1"/>
    </xf>
    <xf numFmtId="0" fontId="80" fillId="17" borderId="76" xfId="0" applyFont="1" applyFill="1" applyBorder="1" applyAlignment="1">
      <alignment wrapText="1"/>
    </xf>
    <xf numFmtId="174" fontId="80" fillId="17" borderId="83" xfId="3" applyNumberFormat="1" applyFont="1" applyFill="1" applyBorder="1" applyAlignment="1">
      <alignment horizontal="center" wrapText="1"/>
    </xf>
    <xf numFmtId="174" fontId="7" fillId="17" borderId="83" xfId="3" applyNumberFormat="1" applyFont="1" applyFill="1" applyBorder="1" applyAlignment="1">
      <alignment wrapText="1"/>
    </xf>
    <xf numFmtId="42" fontId="7" fillId="18" borderId="83" xfId="3" applyNumberFormat="1" applyFont="1" applyFill="1" applyBorder="1" applyAlignment="1">
      <alignment wrapText="1"/>
    </xf>
    <xf numFmtId="41" fontId="7" fillId="18" borderId="83" xfId="3" applyNumberFormat="1" applyFont="1" applyFill="1" applyBorder="1" applyAlignment="1">
      <alignment wrapText="1"/>
    </xf>
    <xf numFmtId="41" fontId="7" fillId="18" borderId="79" xfId="3" applyNumberFormat="1" applyFont="1" applyFill="1" applyBorder="1" applyAlignment="1">
      <alignment wrapText="1"/>
    </xf>
    <xf numFmtId="0" fontId="80" fillId="17" borderId="86" xfId="0" applyFont="1" applyFill="1" applyBorder="1" applyAlignment="1">
      <alignment wrapText="1"/>
    </xf>
    <xf numFmtId="42" fontId="80" fillId="17" borderId="87" xfId="3" applyNumberFormat="1" applyFont="1" applyFill="1" applyBorder="1" applyAlignment="1">
      <alignment wrapText="1"/>
    </xf>
    <xf numFmtId="173" fontId="7" fillId="17" borderId="77" xfId="0" applyNumberFormat="1" applyFont="1" applyFill="1" applyBorder="1" applyAlignment="1">
      <alignment wrapText="1"/>
    </xf>
    <xf numFmtId="0" fontId="7" fillId="17" borderId="78" xfId="0" applyFont="1" applyFill="1" applyBorder="1" applyAlignment="1">
      <alignment wrapText="1"/>
    </xf>
    <xf numFmtId="0" fontId="80" fillId="17" borderId="83" xfId="0" applyFont="1" applyFill="1" applyBorder="1" applyAlignment="1">
      <alignment horizontal="center" wrapText="1"/>
    </xf>
    <xf numFmtId="175" fontId="7" fillId="18" borderId="88" xfId="0" applyNumberFormat="1" applyFont="1" applyFill="1" applyBorder="1" applyAlignment="1">
      <alignment wrapText="1"/>
    </xf>
    <xf numFmtId="10" fontId="7" fillId="18" borderId="88" xfId="0" applyNumberFormat="1" applyFont="1" applyFill="1" applyBorder="1" applyAlignment="1">
      <alignment wrapText="1"/>
    </xf>
    <xf numFmtId="172" fontId="80" fillId="17" borderId="87" xfId="4" applyNumberFormat="1" applyFont="1" applyFill="1" applyBorder="1" applyAlignment="1">
      <alignment wrapText="1"/>
    </xf>
    <xf numFmtId="44" fontId="7" fillId="17" borderId="0" xfId="0" applyNumberFormat="1" applyFont="1" applyFill="1" applyBorder="1" applyAlignment="1">
      <alignment wrapText="1"/>
    </xf>
    <xf numFmtId="173" fontId="80" fillId="17" borderId="83" xfId="0" applyNumberFormat="1" applyFont="1" applyFill="1" applyBorder="1" applyAlignment="1">
      <alignment horizontal="center" wrapText="1"/>
    </xf>
    <xf numFmtId="174" fontId="7" fillId="18" borderId="83" xfId="3" applyNumberFormat="1" applyFont="1" applyFill="1" applyBorder="1" applyAlignment="1">
      <alignment wrapText="1"/>
    </xf>
    <xf numFmtId="0" fontId="4" fillId="17" borderId="76" xfId="1" applyFill="1" applyBorder="1" applyAlignment="1" applyProtection="1">
      <alignment wrapText="1"/>
    </xf>
    <xf numFmtId="174" fontId="7" fillId="18" borderId="88" xfId="3" applyNumberFormat="1" applyFont="1" applyFill="1" applyBorder="1" applyAlignment="1">
      <alignment wrapText="1"/>
    </xf>
    <xf numFmtId="0" fontId="0" fillId="0" borderId="76" xfId="0" applyBorder="1"/>
    <xf numFmtId="175" fontId="80" fillId="17" borderId="87" xfId="4" applyNumberFormat="1" applyFont="1" applyFill="1" applyBorder="1" applyAlignment="1">
      <alignment wrapText="1"/>
    </xf>
    <xf numFmtId="0" fontId="80" fillId="17" borderId="76" xfId="0" applyFont="1" applyFill="1" applyBorder="1" applyAlignment="1"/>
    <xf numFmtId="173" fontId="7" fillId="17" borderId="88" xfId="0" applyNumberFormat="1" applyFont="1" applyFill="1" applyBorder="1" applyAlignment="1">
      <alignment wrapText="1"/>
    </xf>
    <xf numFmtId="175" fontId="7" fillId="18" borderId="83" xfId="4" applyNumberFormat="1" applyFont="1" applyFill="1" applyBorder="1" applyAlignment="1">
      <alignment wrapText="1"/>
    </xf>
    <xf numFmtId="0" fontId="80" fillId="17" borderId="86" xfId="0" applyFont="1" applyFill="1" applyBorder="1" applyAlignment="1" applyProtection="1">
      <protection locked="0"/>
    </xf>
    <xf numFmtId="41" fontId="7" fillId="17" borderId="88" xfId="3" applyNumberFormat="1" applyFont="1" applyFill="1" applyBorder="1" applyAlignment="1">
      <alignment wrapText="1"/>
    </xf>
    <xf numFmtId="0" fontId="7" fillId="17" borderId="86" xfId="0" applyFont="1" applyFill="1" applyBorder="1" applyAlignment="1" applyProtection="1">
      <protection locked="0"/>
    </xf>
    <xf numFmtId="173" fontId="7" fillId="17" borderId="77" xfId="4" applyNumberFormat="1" applyFont="1" applyFill="1" applyBorder="1" applyAlignment="1">
      <alignment wrapText="1"/>
    </xf>
    <xf numFmtId="0" fontId="80" fillId="17" borderId="78" xfId="0" applyFont="1" applyFill="1" applyBorder="1" applyAlignment="1" applyProtection="1">
      <protection locked="0"/>
    </xf>
    <xf numFmtId="0" fontId="80" fillId="17" borderId="86" xfId="0" applyFont="1" applyFill="1" applyBorder="1" applyAlignment="1">
      <alignment horizontal="left" wrapText="1"/>
    </xf>
    <xf numFmtId="42" fontId="80" fillId="17" borderId="87" xfId="4" applyNumberFormat="1" applyFont="1" applyFill="1" applyBorder="1" applyAlignment="1">
      <alignment wrapText="1"/>
    </xf>
    <xf numFmtId="0" fontId="80" fillId="17" borderId="76" xfId="0" applyFont="1" applyFill="1" applyBorder="1" applyAlignment="1">
      <alignment horizontal="left" wrapText="1"/>
    </xf>
    <xf numFmtId="173" fontId="80" fillId="17" borderId="77" xfId="4" applyNumberFormat="1" applyFont="1" applyFill="1" applyBorder="1" applyAlignment="1">
      <alignment wrapText="1"/>
    </xf>
    <xf numFmtId="0" fontId="85" fillId="17" borderId="81" xfId="0" applyFont="1" applyFill="1" applyBorder="1" applyAlignment="1">
      <alignment horizontal="center"/>
    </xf>
    <xf numFmtId="0" fontId="7" fillId="17" borderId="88" xfId="0" applyFont="1" applyFill="1" applyBorder="1" applyAlignment="1">
      <alignment wrapText="1"/>
    </xf>
    <xf numFmtId="0" fontId="7" fillId="17" borderId="86" xfId="0" applyFont="1" applyFill="1" applyBorder="1" applyAlignment="1" applyProtection="1">
      <alignment wrapText="1"/>
      <protection locked="0"/>
    </xf>
    <xf numFmtId="176" fontId="7" fillId="18" borderId="83" xfId="3" applyNumberFormat="1" applyFont="1" applyFill="1" applyBorder="1" applyAlignment="1">
      <alignment wrapText="1"/>
    </xf>
    <xf numFmtId="0" fontId="80" fillId="17" borderId="76" xfId="0" applyFont="1" applyFill="1" applyBorder="1" applyAlignment="1" applyProtection="1">
      <protection locked="0"/>
    </xf>
    <xf numFmtId="176" fontId="7" fillId="17" borderId="83" xfId="3" applyNumberFormat="1" applyFont="1" applyFill="1" applyBorder="1" applyAlignment="1">
      <alignment wrapText="1"/>
    </xf>
    <xf numFmtId="176" fontId="7" fillId="18" borderId="79" xfId="3" applyNumberFormat="1" applyFont="1" applyFill="1" applyBorder="1" applyAlignment="1">
      <alignment wrapText="1"/>
    </xf>
    <xf numFmtId="0" fontId="80" fillId="17" borderId="86" xfId="0" applyFont="1" applyFill="1" applyBorder="1" applyAlignment="1" applyProtection="1">
      <alignment horizontal="left" wrapText="1"/>
      <protection locked="0"/>
    </xf>
    <xf numFmtId="165" fontId="80" fillId="17" borderId="77" xfId="0" applyNumberFormat="1" applyFont="1" applyFill="1" applyBorder="1" applyAlignment="1">
      <alignment wrapText="1"/>
    </xf>
    <xf numFmtId="0" fontId="7" fillId="0" borderId="78" xfId="0" applyFont="1" applyFill="1" applyBorder="1" applyAlignment="1">
      <alignment wrapText="1"/>
    </xf>
    <xf numFmtId="0" fontId="85" fillId="17" borderId="76" xfId="0" applyFont="1" applyFill="1" applyBorder="1" applyAlignment="1">
      <alignment horizontal="center"/>
    </xf>
    <xf numFmtId="0" fontId="80" fillId="17" borderId="81" xfId="0" applyFont="1" applyFill="1" applyBorder="1" applyAlignment="1">
      <alignment horizontal="left" wrapText="1"/>
    </xf>
    <xf numFmtId="0" fontId="80" fillId="17" borderId="78" xfId="0" applyFont="1" applyFill="1" applyBorder="1" applyAlignment="1" applyProtection="1">
      <alignment wrapText="1"/>
      <protection locked="0"/>
    </xf>
    <xf numFmtId="173" fontId="80" fillId="17" borderId="89" xfId="0" applyNumberFormat="1" applyFont="1" applyFill="1" applyBorder="1" applyAlignment="1">
      <alignment horizontal="center" wrapText="1"/>
    </xf>
    <xf numFmtId="0" fontId="85" fillId="17" borderId="81" xfId="0" applyFont="1" applyFill="1" applyBorder="1" applyAlignment="1" applyProtection="1">
      <alignment horizontal="center"/>
      <protection locked="0"/>
    </xf>
    <xf numFmtId="0" fontId="7" fillId="17" borderId="83" xfId="0" applyFont="1" applyFill="1" applyBorder="1" applyAlignment="1">
      <alignment wrapText="1"/>
    </xf>
    <xf numFmtId="175" fontId="7" fillId="18" borderId="83" xfId="4" applyNumberFormat="1" applyFont="1" applyFill="1" applyBorder="1" applyAlignment="1"/>
    <xf numFmtId="0" fontId="80" fillId="17" borderId="81" xfId="0" applyFont="1" applyFill="1" applyBorder="1" applyAlignment="1" applyProtection="1">
      <protection locked="0"/>
    </xf>
    <xf numFmtId="176" fontId="7" fillId="18" borderId="83" xfId="3" applyNumberFormat="1" applyFont="1" applyFill="1" applyBorder="1" applyAlignment="1"/>
    <xf numFmtId="0" fontId="80" fillId="17" borderId="86" xfId="0" applyFont="1" applyFill="1" applyBorder="1" applyAlignment="1">
      <alignment horizontal="left"/>
    </xf>
    <xf numFmtId="173" fontId="80" fillId="17" borderId="79" xfId="0" applyNumberFormat="1" applyFont="1" applyFill="1" applyBorder="1" applyAlignment="1">
      <alignment wrapText="1"/>
    </xf>
    <xf numFmtId="173" fontId="80" fillId="17" borderId="80" xfId="0" applyNumberFormat="1" applyFont="1" applyFill="1" applyBorder="1" applyAlignment="1">
      <alignment horizontal="center" wrapText="1"/>
    </xf>
    <xf numFmtId="173" fontId="7" fillId="17" borderId="76" xfId="0" applyNumberFormat="1" applyFont="1" applyFill="1" applyBorder="1" applyAlignment="1" applyProtection="1">
      <alignment wrapText="1"/>
      <protection locked="0"/>
    </xf>
    <xf numFmtId="173" fontId="7" fillId="17" borderId="86" xfId="0" applyNumberFormat="1" applyFont="1" applyFill="1" applyBorder="1" applyAlignment="1" applyProtection="1">
      <alignment wrapText="1"/>
      <protection locked="0"/>
    </xf>
    <xf numFmtId="41" fontId="7" fillId="18" borderId="77" xfId="3" applyNumberFormat="1" applyFont="1" applyFill="1" applyBorder="1" applyAlignment="1">
      <alignment wrapText="1"/>
    </xf>
    <xf numFmtId="41" fontId="7" fillId="18" borderId="90" xfId="3" applyNumberFormat="1" applyFont="1" applyFill="1" applyBorder="1" applyAlignment="1">
      <alignment wrapText="1"/>
    </xf>
    <xf numFmtId="0" fontId="80" fillId="17" borderId="78" xfId="0" applyFont="1" applyFill="1" applyBorder="1" applyAlignment="1"/>
    <xf numFmtId="174" fontId="7" fillId="17" borderId="79" xfId="3" applyNumberFormat="1" applyFont="1" applyFill="1" applyBorder="1" applyAlignment="1">
      <alignment wrapText="1"/>
    </xf>
    <xf numFmtId="174" fontId="7" fillId="17" borderId="80" xfId="3" applyNumberFormat="1" applyFont="1" applyFill="1" applyBorder="1" applyAlignment="1">
      <alignment wrapText="1"/>
    </xf>
    <xf numFmtId="0" fontId="7" fillId="0" borderId="76" xfId="0" applyFont="1" applyFill="1" applyBorder="1" applyAlignment="1" applyProtection="1">
      <alignment wrapText="1"/>
      <protection locked="0"/>
    </xf>
    <xf numFmtId="176" fontId="7" fillId="18" borderId="77" xfId="3" applyNumberFormat="1" applyFont="1" applyFill="1" applyBorder="1" applyAlignment="1">
      <alignment wrapText="1"/>
    </xf>
    <xf numFmtId="173" fontId="80" fillId="17" borderId="86" xfId="0" applyNumberFormat="1" applyFont="1" applyFill="1" applyBorder="1" applyAlignment="1"/>
    <xf numFmtId="174" fontId="7" fillId="17" borderId="77" xfId="3" applyNumberFormat="1" applyFont="1" applyFill="1" applyBorder="1" applyAlignment="1">
      <alignment wrapText="1"/>
    </xf>
    <xf numFmtId="0" fontId="80" fillId="17" borderId="86" xfId="0" applyFont="1" applyFill="1" applyBorder="1" applyAlignment="1"/>
    <xf numFmtId="173" fontId="80" fillId="17" borderId="77" xfId="0" applyNumberFormat="1" applyFont="1" applyFill="1" applyBorder="1" applyAlignment="1">
      <alignment wrapText="1"/>
    </xf>
    <xf numFmtId="0" fontId="80" fillId="17" borderId="86" xfId="0" applyFont="1" applyFill="1" applyBorder="1" applyAlignment="1" applyProtection="1"/>
    <xf numFmtId="173" fontId="80" fillId="18" borderId="88" xfId="0" applyNumberFormat="1" applyFont="1" applyFill="1" applyBorder="1" applyAlignment="1">
      <alignment wrapText="1"/>
    </xf>
    <xf numFmtId="0" fontId="80" fillId="17" borderId="81" xfId="0" applyFont="1" applyFill="1" applyBorder="1" applyAlignment="1">
      <alignment wrapText="1"/>
    </xf>
    <xf numFmtId="42" fontId="7" fillId="17" borderId="87" xfId="4" applyNumberFormat="1" applyFont="1" applyFill="1" applyBorder="1" applyAlignment="1">
      <alignment wrapText="1"/>
    </xf>
    <xf numFmtId="0" fontId="80" fillId="17" borderId="78" xfId="0" applyFont="1" applyFill="1" applyBorder="1" applyAlignment="1">
      <alignment wrapText="1"/>
    </xf>
    <xf numFmtId="0" fontId="80" fillId="17" borderId="91" xfId="0" applyFont="1" applyFill="1" applyBorder="1" applyAlignment="1"/>
    <xf numFmtId="0" fontId="80" fillId="17" borderId="92" xfId="0" applyFont="1" applyFill="1" applyBorder="1" applyAlignment="1"/>
    <xf numFmtId="0" fontId="0" fillId="17" borderId="92" xfId="0" applyFill="1" applyBorder="1" applyAlignment="1"/>
    <xf numFmtId="42" fontId="0" fillId="18" borderId="93" xfId="0" applyNumberFormat="1" applyFill="1" applyBorder="1" applyAlignment="1"/>
    <xf numFmtId="44" fontId="0" fillId="18" borderId="93" xfId="0" applyNumberFormat="1" applyFill="1" applyBorder="1" applyAlignment="1"/>
    <xf numFmtId="42" fontId="80" fillId="17" borderId="94" xfId="4" applyNumberFormat="1" applyFont="1" applyFill="1" applyBorder="1" applyAlignment="1">
      <alignment wrapText="1"/>
    </xf>
    <xf numFmtId="0" fontId="7" fillId="17" borderId="0" xfId="0" applyFont="1" applyFill="1" applyBorder="1" applyAlignment="1">
      <alignment horizontal="centerContinuous"/>
    </xf>
    <xf numFmtId="0" fontId="81" fillId="17" borderId="76" xfId="0" applyFont="1" applyFill="1" applyBorder="1" applyAlignment="1">
      <alignment wrapText="1"/>
    </xf>
    <xf numFmtId="0" fontId="4" fillId="17" borderId="0" xfId="1" applyFill="1" applyBorder="1" applyAlignment="1" applyProtection="1">
      <alignment wrapText="1"/>
    </xf>
    <xf numFmtId="0" fontId="7" fillId="17" borderId="77" xfId="0" applyFont="1" applyFill="1" applyBorder="1" applyAlignment="1">
      <alignment horizontal="left" wrapText="1"/>
    </xf>
    <xf numFmtId="0" fontId="85" fillId="17" borderId="84" xfId="0" applyFont="1" applyFill="1" applyBorder="1" applyAlignment="1">
      <alignment wrapText="1"/>
    </xf>
    <xf numFmtId="0" fontId="80" fillId="17" borderId="84" xfId="0" applyFont="1" applyFill="1" applyBorder="1" applyAlignment="1" applyProtection="1">
      <alignment wrapText="1"/>
      <protection locked="0"/>
    </xf>
    <xf numFmtId="42" fontId="7" fillId="17" borderId="0" xfId="0" applyNumberFormat="1" applyFont="1" applyFill="1" applyBorder="1" applyAlignment="1">
      <alignment wrapText="1"/>
    </xf>
    <xf numFmtId="42" fontId="7" fillId="17" borderId="0" xfId="4" applyNumberFormat="1" applyFont="1" applyFill="1" applyBorder="1" applyAlignment="1" applyProtection="1">
      <alignment wrapText="1"/>
      <protection locked="0"/>
    </xf>
    <xf numFmtId="42" fontId="7" fillId="17" borderId="83" xfId="4" applyNumberFormat="1" applyFont="1" applyFill="1" applyBorder="1" applyAlignment="1" applyProtection="1">
      <alignment wrapText="1"/>
      <protection locked="0"/>
    </xf>
    <xf numFmtId="41" fontId="7" fillId="17" borderId="0" xfId="3" applyNumberFormat="1" applyFont="1" applyFill="1" applyBorder="1" applyAlignment="1" applyProtection="1">
      <alignment wrapText="1"/>
      <protection locked="0"/>
    </xf>
    <xf numFmtId="41" fontId="7" fillId="17" borderId="83" xfId="3" applyNumberFormat="1" applyFont="1" applyFill="1" applyBorder="1" applyAlignment="1" applyProtection="1">
      <alignment wrapText="1"/>
      <protection locked="0"/>
    </xf>
    <xf numFmtId="0" fontId="80" fillId="17" borderId="82" xfId="0" applyFont="1" applyFill="1" applyBorder="1" applyAlignment="1" applyProtection="1">
      <alignment wrapText="1"/>
      <protection locked="0"/>
    </xf>
    <xf numFmtId="42" fontId="80" fillId="18" borderId="83" xfId="4" applyNumberFormat="1" applyFont="1" applyFill="1" applyBorder="1" applyAlignment="1">
      <alignment wrapText="1"/>
    </xf>
    <xf numFmtId="41" fontId="80" fillId="17" borderId="0" xfId="0" applyNumberFormat="1" applyFont="1" applyFill="1" applyBorder="1" applyAlignment="1">
      <alignment wrapText="1"/>
    </xf>
    <xf numFmtId="41" fontId="80" fillId="17" borderId="77" xfId="4" applyNumberFormat="1" applyFont="1" applyFill="1" applyBorder="1" applyAlignment="1">
      <alignment wrapText="1"/>
    </xf>
    <xf numFmtId="41" fontId="7" fillId="17" borderId="0" xfId="4" applyNumberFormat="1" applyFont="1" applyFill="1" applyBorder="1" applyAlignment="1">
      <alignment horizontal="right" wrapText="1"/>
    </xf>
    <xf numFmtId="41" fontId="7" fillId="17" borderId="77" xfId="0" applyNumberFormat="1" applyFont="1" applyFill="1" applyBorder="1" applyAlignment="1">
      <alignment wrapText="1"/>
    </xf>
    <xf numFmtId="0" fontId="83" fillId="17" borderId="76" xfId="0" applyFont="1" applyFill="1" applyBorder="1" applyAlignment="1">
      <alignment wrapText="1"/>
    </xf>
    <xf numFmtId="41" fontId="80" fillId="17" borderId="83" xfId="0" applyNumberFormat="1" applyFont="1" applyFill="1" applyBorder="1" applyAlignment="1">
      <alignment horizontal="center" wrapText="1"/>
    </xf>
    <xf numFmtId="173" fontId="80" fillId="17" borderId="76" xfId="0" applyNumberFormat="1" applyFont="1" applyFill="1" applyBorder="1" applyAlignment="1">
      <alignment horizontal="center" wrapText="1"/>
    </xf>
    <xf numFmtId="42" fontId="80" fillId="18" borderId="83" xfId="0" applyNumberFormat="1" applyFont="1" applyFill="1" applyBorder="1" applyAlignment="1">
      <alignment wrapText="1"/>
    </xf>
    <xf numFmtId="0" fontId="7" fillId="17" borderId="95" xfId="0" applyFont="1" applyFill="1" applyBorder="1" applyAlignment="1">
      <alignment wrapText="1"/>
    </xf>
    <xf numFmtId="0" fontId="7" fillId="17" borderId="96" xfId="0" applyFont="1" applyFill="1" applyBorder="1" applyAlignment="1">
      <alignment wrapText="1"/>
    </xf>
    <xf numFmtId="0" fontId="4" fillId="17" borderId="96" xfId="1" applyFill="1" applyBorder="1" applyAlignment="1" applyProtection="1">
      <alignment wrapText="1"/>
    </xf>
    <xf numFmtId="0" fontId="7" fillId="17" borderId="97" xfId="0" applyFont="1" applyFill="1" applyBorder="1" applyAlignment="1">
      <alignment wrapText="1"/>
    </xf>
    <xf numFmtId="0" fontId="4" fillId="0" borderId="75" xfId="1" applyBorder="1" applyAlignment="1" applyProtection="1">
      <alignment horizontal="center"/>
    </xf>
    <xf numFmtId="0" fontId="4" fillId="2" borderId="0" xfId="1" applyFill="1" applyAlignment="1" applyProtection="1">
      <alignment horizontal="center"/>
    </xf>
    <xf numFmtId="0" fontId="52" fillId="0" borderId="0" xfId="0" applyFont="1" applyAlignment="1"/>
    <xf numFmtId="14" fontId="76" fillId="0" borderId="0" xfId="0" applyNumberFormat="1" applyFont="1" applyAlignment="1">
      <alignment horizontal="left" vertical="top"/>
    </xf>
    <xf numFmtId="0" fontId="6" fillId="0" borderId="0" xfId="0" applyFont="1" applyAlignment="1">
      <alignment vertical="center" wrapText="1"/>
    </xf>
    <xf numFmtId="0" fontId="6" fillId="0" borderId="0" xfId="0" applyFont="1" applyAlignment="1">
      <alignment wrapText="1"/>
    </xf>
    <xf numFmtId="0" fontId="6" fillId="0" borderId="0" xfId="0" applyFont="1" applyFill="1" applyAlignment="1">
      <alignment vertical="center" wrapText="1"/>
    </xf>
    <xf numFmtId="0" fontId="0" fillId="2" borderId="35" xfId="0" applyFill="1" applyBorder="1" applyAlignment="1" applyProtection="1">
      <alignment vertical="center"/>
    </xf>
    <xf numFmtId="1" fontId="5" fillId="2" borderId="102" xfId="0" applyNumberFormat="1" applyFont="1" applyFill="1" applyBorder="1" applyAlignment="1" applyProtection="1">
      <alignment horizontal="center" vertical="center" wrapText="1"/>
    </xf>
    <xf numFmtId="0" fontId="91" fillId="12" borderId="0" xfId="0" applyFont="1" applyFill="1" applyBorder="1" applyAlignment="1" applyProtection="1">
      <alignment vertical="center"/>
    </xf>
    <xf numFmtId="0" fontId="6" fillId="12" borderId="0" xfId="0" applyFont="1" applyFill="1" applyAlignment="1">
      <alignment vertical="center"/>
    </xf>
    <xf numFmtId="0" fontId="6" fillId="12" borderId="3" xfId="0" applyFont="1" applyFill="1" applyBorder="1" applyAlignment="1">
      <alignment vertical="center"/>
    </xf>
    <xf numFmtId="0" fontId="18" fillId="12" borderId="0" xfId="0" applyFont="1" applyFill="1" applyBorder="1" applyAlignment="1" applyProtection="1">
      <alignment horizontal="left" vertical="center"/>
    </xf>
    <xf numFmtId="0" fontId="64" fillId="12" borderId="0" xfId="1" applyNumberFormat="1" applyFont="1" applyFill="1" applyBorder="1" applyAlignment="1" applyProtection="1">
      <alignment horizontal="left" vertical="top"/>
    </xf>
    <xf numFmtId="0" fontId="0" fillId="2" borderId="12" xfId="0" applyFill="1" applyBorder="1" applyAlignment="1" applyProtection="1">
      <alignment horizontal="center"/>
    </xf>
    <xf numFmtId="0" fontId="76" fillId="0" borderId="0" xfId="0" applyFont="1"/>
    <xf numFmtId="0" fontId="0" fillId="2" borderId="0" xfId="0" applyFill="1"/>
    <xf numFmtId="0" fontId="76" fillId="2" borderId="0" xfId="0" applyFont="1" applyFill="1"/>
    <xf numFmtId="0" fontId="41" fillId="2" borderId="0" xfId="0" applyFont="1" applyFill="1"/>
    <xf numFmtId="0" fontId="76" fillId="2" borderId="0" xfId="0" applyFont="1" applyFill="1" applyAlignment="1"/>
    <xf numFmtId="0" fontId="0" fillId="2" borderId="0" xfId="0" applyFill="1" applyAlignment="1">
      <alignment vertical="top" wrapText="1"/>
    </xf>
    <xf numFmtId="0" fontId="46" fillId="2" borderId="0" xfId="0" applyFont="1" applyFill="1" applyAlignment="1"/>
    <xf numFmtId="0" fontId="46" fillId="2" borderId="0" xfId="0" applyFont="1" applyFill="1"/>
    <xf numFmtId="0" fontId="46" fillId="2" borderId="0" xfId="0" applyFont="1" applyFill="1" applyAlignment="1"/>
    <xf numFmtId="0" fontId="46" fillId="2" borderId="0" xfId="0" applyFont="1" applyFill="1" applyAlignment="1">
      <alignment horizontal="right"/>
    </xf>
    <xf numFmtId="0" fontId="0" fillId="0" borderId="0" xfId="0" quotePrefix="1"/>
    <xf numFmtId="0" fontId="9" fillId="2" borderId="0" xfId="0" applyFont="1" applyFill="1"/>
    <xf numFmtId="0" fontId="93" fillId="2" borderId="0" xfId="0" applyFont="1" applyFill="1"/>
    <xf numFmtId="0" fontId="9" fillId="2" borderId="0" xfId="0" applyFont="1" applyFill="1" applyAlignment="1">
      <alignment horizontal="center"/>
    </xf>
    <xf numFmtId="0" fontId="9" fillId="2" borderId="0" xfId="0" applyFont="1" applyFill="1" applyAlignment="1">
      <alignment horizontal="center" vertical="top" wrapText="1"/>
    </xf>
    <xf numFmtId="0" fontId="9" fillId="3" borderId="0" xfId="0" applyFont="1" applyFill="1" applyAlignment="1">
      <alignment horizontal="center" vertical="center"/>
    </xf>
    <xf numFmtId="0" fontId="9" fillId="2" borderId="0" xfId="0" applyFont="1" applyFill="1" applyAlignment="1">
      <alignment horizontal="center" vertical="center"/>
    </xf>
    <xf numFmtId="167" fontId="9" fillId="2" borderId="1" xfId="0" applyNumberFormat="1" applyFont="1" applyFill="1" applyBorder="1" applyAlignment="1">
      <alignment horizontal="center" vertical="center"/>
    </xf>
    <xf numFmtId="167" fontId="9" fillId="2" borderId="1" xfId="0" applyNumberFormat="1" applyFont="1" applyFill="1" applyBorder="1" applyAlignment="1">
      <alignment horizontal="center"/>
    </xf>
    <xf numFmtId="0" fontId="90" fillId="12" borderId="43" xfId="0" applyFont="1" applyFill="1" applyBorder="1" applyAlignment="1" applyProtection="1">
      <alignment horizontal="center"/>
    </xf>
    <xf numFmtId="0" fontId="90" fillId="12" borderId="55" xfId="0" applyFont="1" applyFill="1" applyBorder="1" applyAlignment="1" applyProtection="1"/>
    <xf numFmtId="0" fontId="91" fillId="12" borderId="39" xfId="0" applyFont="1" applyFill="1" applyBorder="1" applyAlignment="1" applyProtection="1">
      <alignment vertical="center"/>
    </xf>
    <xf numFmtId="0" fontId="89" fillId="12" borderId="37" xfId="0" quotePrefix="1" applyFont="1" applyFill="1" applyBorder="1" applyAlignment="1" applyProtection="1">
      <alignment horizontal="center" vertical="center"/>
    </xf>
    <xf numFmtId="0" fontId="89" fillId="12" borderId="39" xfId="0" applyFont="1" applyFill="1" applyBorder="1" applyProtection="1"/>
    <xf numFmtId="0" fontId="91" fillId="12" borderId="37" xfId="0" applyFont="1" applyFill="1" applyBorder="1" applyAlignment="1" applyProtection="1">
      <alignment horizontal="center" vertical="center"/>
    </xf>
    <xf numFmtId="14" fontId="91" fillId="12" borderId="37" xfId="0" applyNumberFormat="1" applyFont="1" applyFill="1" applyBorder="1" applyAlignment="1" applyProtection="1">
      <alignment horizontal="center" vertical="center"/>
    </xf>
    <xf numFmtId="0" fontId="89" fillId="12" borderId="50" xfId="0" applyFont="1" applyFill="1" applyBorder="1" applyProtection="1"/>
    <xf numFmtId="173" fontId="9" fillId="2" borderId="1" xfId="0" applyNumberFormat="1" applyFont="1" applyFill="1" applyBorder="1" applyAlignment="1">
      <alignment horizontal="right" vertical="center"/>
    </xf>
    <xf numFmtId="14" fontId="94" fillId="2" borderId="0" xfId="0" applyNumberFormat="1" applyFont="1" applyFill="1"/>
    <xf numFmtId="0" fontId="1" fillId="2" borderId="20" xfId="0" applyFont="1" applyFill="1" applyBorder="1" applyAlignment="1" applyProtection="1">
      <alignment horizontal="right" vertical="center" wrapText="1"/>
    </xf>
    <xf numFmtId="0" fontId="0" fillId="2" borderId="12" xfId="0" applyFill="1" applyBorder="1" applyAlignment="1" applyProtection="1">
      <alignment vertical="center"/>
    </xf>
    <xf numFmtId="14" fontId="3" fillId="2" borderId="35"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0" fillId="0" borderId="0" xfId="0" applyProtection="1">
      <protection hidden="1"/>
    </xf>
    <xf numFmtId="0" fontId="0" fillId="0" borderId="0" xfId="0" applyBorder="1" applyProtection="1">
      <protection hidden="1"/>
    </xf>
    <xf numFmtId="14" fontId="91" fillId="12" borderId="51" xfId="0" applyNumberFormat="1" applyFont="1" applyFill="1" applyBorder="1" applyAlignment="1" applyProtection="1">
      <alignment horizontal="center" vertical="center"/>
    </xf>
    <xf numFmtId="0" fontId="0" fillId="12" borderId="0" xfId="0" applyFill="1" applyAlignment="1"/>
    <xf numFmtId="0" fontId="6" fillId="12" borderId="0" xfId="0" applyFont="1" applyFill="1" applyAlignment="1"/>
    <xf numFmtId="0" fontId="4" fillId="12" borderId="58" xfId="1" applyFill="1" applyBorder="1" applyAlignment="1" applyProtection="1"/>
    <xf numFmtId="0" fontId="0" fillId="12" borderId="32" xfId="0" applyFont="1" applyFill="1" applyBorder="1" applyAlignment="1" applyProtection="1"/>
    <xf numFmtId="0" fontId="0" fillId="12" borderId="3" xfId="0" applyFont="1" applyFill="1" applyBorder="1" applyAlignment="1" applyProtection="1"/>
    <xf numFmtId="0" fontId="0" fillId="12" borderId="58" xfId="0" applyFill="1" applyBorder="1" applyAlignment="1">
      <alignment vertical="center" wrapText="1"/>
    </xf>
    <xf numFmtId="0" fontId="6" fillId="12" borderId="0" xfId="0" applyFont="1" applyFill="1" applyBorder="1" applyAlignment="1">
      <alignment vertical="center"/>
    </xf>
    <xf numFmtId="14" fontId="60"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4" fillId="2" borderId="0" xfId="1" applyFill="1" applyAlignment="1" applyProtection="1">
      <alignment horizontal="right"/>
    </xf>
    <xf numFmtId="0" fontId="6" fillId="9" borderId="0" xfId="0" applyFont="1" applyFill="1" applyBorder="1" applyAlignment="1" applyProtection="1">
      <alignment horizontal="left" vertical="center" wrapText="1"/>
    </xf>
    <xf numFmtId="0" fontId="0" fillId="12" borderId="0" xfId="0" applyFont="1" applyFill="1" applyBorder="1" applyAlignment="1" applyProtection="1">
      <alignment horizontal="right" vertical="center" textRotation="90"/>
    </xf>
    <xf numFmtId="0" fontId="6" fillId="12" borderId="31" xfId="0" applyFont="1" applyFill="1" applyBorder="1" applyAlignment="1">
      <alignment vertical="center"/>
    </xf>
    <xf numFmtId="1" fontId="8" fillId="2" borderId="36" xfId="0" applyNumberFormat="1"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xf>
    <xf numFmtId="0" fontId="0" fillId="2" borderId="0" xfId="0" applyFont="1" applyFill="1" applyProtection="1"/>
    <xf numFmtId="0" fontId="13" fillId="2" borderId="0" xfId="0" applyFont="1" applyFill="1" applyProtection="1"/>
    <xf numFmtId="0" fontId="0" fillId="2" borderId="0" xfId="0" applyFill="1" applyAlignment="1" applyProtection="1">
      <alignment horizontal="left" vertical="top"/>
    </xf>
    <xf numFmtId="0" fontId="0" fillId="2" borderId="30" xfId="0" applyFont="1" applyFill="1" applyBorder="1" applyAlignment="1" applyProtection="1">
      <alignment wrapText="1"/>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4" fillId="2" borderId="0" xfId="1" applyFill="1" applyBorder="1" applyAlignment="1" applyProtection="1">
      <alignment horizontal="left" wrapText="1"/>
    </xf>
    <xf numFmtId="0" fontId="4" fillId="2" borderId="12" xfId="1" applyFill="1" applyBorder="1" applyAlignment="1" applyProtection="1">
      <alignment horizontal="center" vertical="center"/>
    </xf>
    <xf numFmtId="169" fontId="38" fillId="6" borderId="49" xfId="0" applyNumberFormat="1" applyFont="1" applyFill="1" applyBorder="1" applyAlignment="1" applyProtection="1">
      <alignment horizontal="center" vertical="center" wrapText="1"/>
    </xf>
    <xf numFmtId="0" fontId="37" fillId="2" borderId="105" xfId="1" applyFont="1" applyFill="1" applyBorder="1" applyAlignment="1" applyProtection="1">
      <alignment horizontal="left" vertical="center" wrapText="1"/>
    </xf>
    <xf numFmtId="0" fontId="37" fillId="2" borderId="2" xfId="1" applyFont="1" applyFill="1" applyBorder="1" applyAlignment="1" applyProtection="1">
      <alignment horizontal="left" vertical="center" wrapText="1"/>
    </xf>
    <xf numFmtId="2" fontId="75" fillId="2" borderId="2" xfId="1" applyNumberFormat="1" applyFont="1" applyFill="1" applyBorder="1" applyAlignment="1" applyProtection="1">
      <alignment horizontal="right" vertical="center" wrapText="1"/>
    </xf>
    <xf numFmtId="14" fontId="72" fillId="5" borderId="99" xfId="0" applyNumberFormat="1" applyFont="1" applyFill="1" applyBorder="1" applyAlignment="1" applyProtection="1">
      <alignment horizontal="right" vertical="center" wrapText="1"/>
    </xf>
    <xf numFmtId="0" fontId="74" fillId="5" borderId="100" xfId="0" applyFont="1" applyFill="1" applyBorder="1" applyAlignment="1" applyProtection="1">
      <alignment horizontal="center" vertical="center" wrapText="1"/>
    </xf>
    <xf numFmtId="0" fontId="97" fillId="2" borderId="0" xfId="0" applyFont="1" applyFill="1" applyProtection="1"/>
    <xf numFmtId="0" fontId="92" fillId="2" borderId="106" xfId="0" applyFont="1" applyFill="1" applyBorder="1"/>
    <xf numFmtId="0" fontId="76" fillId="2" borderId="107" xfId="0" applyFont="1" applyFill="1" applyBorder="1"/>
    <xf numFmtId="0" fontId="0" fillId="2" borderId="107" xfId="0" applyFill="1" applyBorder="1"/>
    <xf numFmtId="0" fontId="9" fillId="2" borderId="108" xfId="0" applyFont="1" applyFill="1" applyBorder="1"/>
    <xf numFmtId="167" fontId="9" fillId="2" borderId="0" xfId="0" applyNumberFormat="1" applyFont="1" applyFill="1" applyBorder="1" applyAlignment="1">
      <alignment horizontal="center"/>
    </xf>
    <xf numFmtId="173" fontId="9" fillId="2" borderId="0" xfId="0" applyNumberFormat="1" applyFont="1" applyFill="1"/>
    <xf numFmtId="173" fontId="9" fillId="2" borderId="0" xfId="0" applyNumberFormat="1" applyFont="1" applyFill="1" applyAlignment="1">
      <alignment horizontal="right" vertical="center"/>
    </xf>
    <xf numFmtId="1" fontId="4" fillId="2" borderId="0" xfId="1" applyNumberFormat="1" applyFill="1" applyAlignment="1" applyProtection="1">
      <alignment horizontal="center" vertical="center"/>
    </xf>
    <xf numFmtId="0" fontId="9" fillId="3" borderId="0" xfId="0" applyFont="1" applyFill="1" applyAlignment="1">
      <alignment horizontal="center" vertical="center" wrapText="1"/>
    </xf>
    <xf numFmtId="1" fontId="9" fillId="3" borderId="0" xfId="0" applyNumberFormat="1" applyFont="1" applyFill="1" applyBorder="1" applyAlignment="1">
      <alignment horizontal="center" vertical="center"/>
    </xf>
    <xf numFmtId="173" fontId="9" fillId="3" borderId="0" xfId="0" applyNumberFormat="1" applyFont="1" applyFill="1" applyBorder="1"/>
    <xf numFmtId="173" fontId="9" fillId="3" borderId="6" xfId="0" applyNumberFormat="1" applyFont="1" applyFill="1" applyBorder="1" applyAlignment="1">
      <alignment horizontal="right" vertical="center"/>
    </xf>
    <xf numFmtId="173" fontId="9" fillId="2" borderId="0" xfId="0" applyNumberFormat="1" applyFont="1" applyFill="1" applyBorder="1" applyAlignment="1">
      <alignment horizontal="right" vertical="center"/>
    </xf>
    <xf numFmtId="0" fontId="100" fillId="2" borderId="0" xfId="0" applyFont="1" applyFill="1"/>
    <xf numFmtId="0" fontId="0" fillId="0" borderId="0" xfId="0" applyAlignment="1">
      <alignment horizontal="center" vertical="center"/>
    </xf>
    <xf numFmtId="0" fontId="3" fillId="2" borderId="12" xfId="0" applyFont="1" applyFill="1" applyBorder="1" applyAlignment="1" applyProtection="1">
      <alignment horizontal="right" vertical="center" wrapText="1"/>
    </xf>
    <xf numFmtId="0" fontId="0" fillId="12" borderId="0" xfId="0" applyFill="1" applyAlignment="1" applyProtection="1">
      <alignment vertical="top" wrapText="1" shrinkToFit="1"/>
    </xf>
    <xf numFmtId="0" fontId="45" fillId="2" borderId="37" xfId="0" applyFont="1" applyFill="1" applyBorder="1" applyAlignment="1" applyProtection="1">
      <alignment horizontal="center" vertical="center" wrapText="1"/>
    </xf>
    <xf numFmtId="0" fontId="45" fillId="2" borderId="39" xfId="0" applyFont="1" applyFill="1" applyBorder="1" applyAlignment="1" applyProtection="1">
      <alignment horizontal="center" vertical="center"/>
    </xf>
    <xf numFmtId="1" fontId="5" fillId="2"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 fontId="5" fillId="2" borderId="112" xfId="0" applyNumberFormat="1" applyFont="1" applyFill="1" applyBorder="1" applyAlignment="1" applyProtection="1">
      <alignment horizontal="center" vertical="center" wrapText="1"/>
    </xf>
    <xf numFmtId="0" fontId="34" fillId="2" borderId="41" xfId="1" applyFont="1" applyFill="1" applyBorder="1" applyAlignment="1" applyProtection="1">
      <alignment horizontal="right" vertical="center" wrapText="1"/>
    </xf>
    <xf numFmtId="0" fontId="34" fillId="2" borderId="51" xfId="1" applyFont="1" applyFill="1" applyBorder="1" applyAlignment="1" applyProtection="1">
      <alignment horizontal="right" vertical="center" wrapText="1"/>
    </xf>
    <xf numFmtId="0" fontId="0" fillId="2" borderId="41" xfId="0" applyFill="1" applyBorder="1" applyProtection="1"/>
    <xf numFmtId="0" fontId="0" fillId="2" borderId="55" xfId="0" applyFill="1" applyBorder="1" applyProtection="1"/>
    <xf numFmtId="0" fontId="0" fillId="2" borderId="39" xfId="0" applyFill="1" applyBorder="1" applyProtection="1"/>
    <xf numFmtId="0" fontId="0" fillId="2" borderId="50" xfId="0" applyFill="1" applyBorder="1" applyProtection="1"/>
    <xf numFmtId="1" fontId="5" fillId="2" borderId="37" xfId="0" applyNumberFormat="1" applyFont="1" applyFill="1" applyBorder="1" applyAlignment="1" applyProtection="1">
      <alignment horizontal="center" vertical="center" wrapText="1"/>
    </xf>
    <xf numFmtId="0" fontId="99" fillId="2" borderId="0" xfId="0" applyFont="1" applyFill="1" applyProtection="1"/>
    <xf numFmtId="0" fontId="101" fillId="2" borderId="0" xfId="0" applyFont="1" applyFill="1" applyProtection="1"/>
    <xf numFmtId="1" fontId="3" fillId="2" borderId="0" xfId="0" applyNumberFormat="1" applyFont="1" applyFill="1" applyBorder="1" applyAlignment="1" applyProtection="1">
      <alignment horizontal="center" vertical="center" wrapText="1"/>
      <protection locked="0"/>
    </xf>
    <xf numFmtId="0" fontId="0" fillId="5" borderId="0" xfId="0" applyFill="1" applyProtection="1"/>
    <xf numFmtId="0" fontId="0" fillId="5" borderId="0" xfId="0" applyFill="1" applyBorder="1" applyProtection="1"/>
    <xf numFmtId="0" fontId="27" fillId="5" borderId="0" xfId="1" applyFont="1" applyFill="1" applyBorder="1" applyAlignment="1" applyProtection="1">
      <alignment horizontal="center" vertical="center" wrapText="1"/>
    </xf>
    <xf numFmtId="1" fontId="3" fillId="5" borderId="0" xfId="0" applyNumberFormat="1" applyFont="1" applyFill="1" applyBorder="1" applyAlignment="1" applyProtection="1">
      <alignment horizontal="center" vertical="center" wrapText="1"/>
      <protection locked="0"/>
    </xf>
    <xf numFmtId="167" fontId="3" fillId="2" borderId="112" xfId="0" applyNumberFormat="1" applyFont="1" applyFill="1" applyBorder="1" applyAlignment="1" applyProtection="1">
      <alignment horizontal="center" vertical="center" wrapText="1"/>
    </xf>
    <xf numFmtId="167" fontId="5" fillId="2" borderId="118"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02" fillId="2" borderId="12" xfId="0" applyFont="1" applyFill="1" applyBorder="1" applyAlignment="1" applyProtection="1">
      <alignment horizontal="center" vertical="center"/>
    </xf>
    <xf numFmtId="14" fontId="102" fillId="2" borderId="12" xfId="0" applyNumberFormat="1" applyFont="1" applyFill="1" applyBorder="1" applyAlignment="1" applyProtection="1">
      <alignment horizontal="center" vertical="center" wrapText="1"/>
    </xf>
    <xf numFmtId="14" fontId="102" fillId="2" borderId="12" xfId="0" applyNumberFormat="1" applyFont="1" applyFill="1" applyBorder="1" applyAlignment="1" applyProtection="1">
      <alignment horizontal="center" vertical="center"/>
    </xf>
    <xf numFmtId="14" fontId="102" fillId="2" borderId="0" xfId="0" applyNumberFormat="1" applyFont="1" applyFill="1" applyAlignment="1" applyProtection="1">
      <alignment horizontal="center" vertical="center"/>
    </xf>
    <xf numFmtId="14" fontId="102" fillId="2" borderId="39" xfId="0" applyNumberFormat="1" applyFont="1" applyFill="1" applyBorder="1" applyAlignment="1" applyProtection="1">
      <alignment horizontal="center" vertical="center" wrapText="1"/>
    </xf>
    <xf numFmtId="169" fontId="3" fillId="6" borderId="119" xfId="0" applyNumberFormat="1"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wrapText="1"/>
    </xf>
    <xf numFmtId="0" fontId="103" fillId="2" borderId="37" xfId="0" applyFont="1" applyFill="1" applyBorder="1" applyAlignment="1" applyProtection="1">
      <alignment horizontal="center" vertical="center" wrapText="1"/>
    </xf>
    <xf numFmtId="0" fontId="92" fillId="2" borderId="0" xfId="0" applyFont="1" applyFill="1" applyAlignment="1" applyProtection="1">
      <alignment vertical="center"/>
    </xf>
    <xf numFmtId="0" fontId="104"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8" fillId="2" borderId="36" xfId="0" applyNumberFormat="1" applyFont="1" applyFill="1" applyBorder="1" applyAlignment="1" applyProtection="1">
      <alignment horizontal="center" vertical="top" wrapText="1"/>
    </xf>
    <xf numFmtId="0" fontId="27" fillId="2" borderId="0" xfId="1" applyFont="1" applyFill="1" applyBorder="1" applyAlignment="1" applyProtection="1">
      <alignment horizontal="center" vertical="center" wrapText="1"/>
    </xf>
    <xf numFmtId="0" fontId="34" fillId="2" borderId="109" xfId="1" applyFont="1" applyFill="1" applyBorder="1" applyAlignment="1" applyProtection="1">
      <alignment horizontal="right" vertical="center" wrapText="1"/>
    </xf>
    <xf numFmtId="0" fontId="25" fillId="2" borderId="119" xfId="0" applyFont="1" applyFill="1" applyBorder="1" applyAlignment="1" applyProtection="1">
      <alignment horizontal="center" wrapText="1"/>
    </xf>
    <xf numFmtId="0" fontId="25" fillId="2" borderId="119" xfId="0" applyFont="1" applyFill="1" applyBorder="1" applyAlignment="1" applyProtection="1">
      <alignment horizontal="center"/>
    </xf>
    <xf numFmtId="170" fontId="105" fillId="2" borderId="0" xfId="0" applyNumberFormat="1" applyFont="1" applyFill="1" applyBorder="1" applyAlignment="1" applyProtection="1">
      <alignment horizontal="center" vertical="center" wrapText="1"/>
    </xf>
    <xf numFmtId="0" fontId="0" fillId="3" borderId="0" xfId="0" applyFill="1" applyProtection="1"/>
    <xf numFmtId="0" fontId="0" fillId="0" borderId="41" xfId="0" applyBorder="1" applyAlignment="1"/>
    <xf numFmtId="0" fontId="0" fillId="2" borderId="41" xfId="0" applyFill="1" applyBorder="1" applyAlignment="1"/>
    <xf numFmtId="0" fontId="0" fillId="5" borderId="0" xfId="0" applyFill="1" applyBorder="1" applyAlignment="1"/>
    <xf numFmtId="0" fontId="6" fillId="2" borderId="12" xfId="0" applyFont="1" applyFill="1" applyBorder="1" applyProtection="1"/>
    <xf numFmtId="0" fontId="41" fillId="0" borderId="43" xfId="0" applyFont="1" applyFill="1" applyBorder="1" applyAlignment="1" applyProtection="1">
      <alignment horizontal="left" vertical="center"/>
    </xf>
    <xf numFmtId="0" fontId="41" fillId="5" borderId="37" xfId="0" applyFont="1" applyFill="1" applyBorder="1" applyAlignment="1" applyProtection="1">
      <alignment horizontal="left" vertical="center"/>
    </xf>
    <xf numFmtId="0" fontId="0" fillId="2" borderId="55" xfId="0" applyFill="1" applyBorder="1" applyAlignment="1"/>
    <xf numFmtId="0" fontId="0" fillId="5" borderId="39" xfId="0" applyFill="1" applyBorder="1" applyAlignment="1"/>
    <xf numFmtId="0" fontId="98" fillId="5" borderId="37" xfId="0" applyFont="1" applyFill="1" applyBorder="1" applyProtection="1"/>
    <xf numFmtId="0" fontId="0" fillId="5" borderId="39" xfId="0" applyFill="1" applyBorder="1" applyProtection="1"/>
    <xf numFmtId="0" fontId="29" fillId="4" borderId="117" xfId="1" applyFont="1" applyFill="1" applyBorder="1" applyAlignment="1" applyProtection="1">
      <alignment horizontal="right" vertical="center" wrapText="1"/>
    </xf>
    <xf numFmtId="0" fontId="29"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center" wrapText="1"/>
    </xf>
    <xf numFmtId="1" fontId="8" fillId="2" borderId="39" xfId="0" applyNumberFormat="1" applyFont="1" applyFill="1" applyBorder="1" applyAlignment="1" applyProtection="1">
      <alignment horizontal="center" vertical="top" wrapText="1"/>
    </xf>
    <xf numFmtId="0" fontId="98"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top" wrapText="1"/>
    </xf>
    <xf numFmtId="0" fontId="99" fillId="0" borderId="37" xfId="0" applyFont="1" applyFill="1" applyBorder="1" applyProtection="1"/>
    <xf numFmtId="14" fontId="0" fillId="2" borderId="12" xfId="0" applyNumberFormat="1" applyFont="1" applyFill="1" applyBorder="1" applyAlignment="1">
      <alignment horizontal="center" vertical="center"/>
    </xf>
    <xf numFmtId="0" fontId="99" fillId="0" borderId="52" xfId="0" applyFont="1" applyFill="1" applyBorder="1" applyProtection="1"/>
    <xf numFmtId="0" fontId="0" fillId="2" borderId="51" xfId="0" applyFill="1" applyBorder="1" applyProtection="1"/>
    <xf numFmtId="1" fontId="3" fillId="0" borderId="16" xfId="0" applyNumberFormat="1" applyFont="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1" fontId="3" fillId="0" borderId="9" xfId="0" applyNumberFormat="1" applyFont="1" applyBorder="1" applyAlignment="1" applyProtection="1">
      <alignment horizontal="center" vertical="center" wrapText="1"/>
      <protection locked="0"/>
    </xf>
    <xf numFmtId="0" fontId="29" fillId="4" borderId="62" xfId="1" applyFont="1" applyFill="1" applyBorder="1" applyAlignment="1" applyProtection="1">
      <alignment horizontal="right" vertical="center" wrapText="1"/>
    </xf>
    <xf numFmtId="0" fontId="101" fillId="0" borderId="37" xfId="0" applyFont="1" applyFill="1" applyBorder="1" applyProtection="1"/>
    <xf numFmtId="0" fontId="0" fillId="5" borderId="37" xfId="0" applyFill="1" applyBorder="1" applyProtection="1"/>
    <xf numFmtId="0" fontId="34" fillId="2" borderId="117" xfId="1" applyFont="1" applyFill="1" applyBorder="1" applyAlignment="1" applyProtection="1">
      <alignment horizontal="right" vertical="center" wrapText="1"/>
    </xf>
    <xf numFmtId="1" fontId="3" fillId="2" borderId="41" xfId="0" applyNumberFormat="1" applyFont="1" applyFill="1" applyBorder="1" applyAlignment="1" applyProtection="1">
      <alignment horizontal="left" vertical="center" wrapText="1"/>
    </xf>
    <xf numFmtId="1" fontId="8" fillId="2" borderId="55" xfId="0" applyNumberFormat="1" applyFont="1" applyFill="1" applyBorder="1" applyAlignment="1" applyProtection="1">
      <alignment horizontal="center" vertical="center" wrapText="1"/>
    </xf>
    <xf numFmtId="0" fontId="0" fillId="2" borderId="116" xfId="0" applyFill="1" applyBorder="1" applyProtection="1"/>
    <xf numFmtId="0" fontId="101" fillId="3" borderId="43" xfId="0" applyFont="1" applyFill="1" applyBorder="1" applyProtection="1"/>
    <xf numFmtId="0" fontId="99" fillId="0" borderId="37" xfId="0" applyFont="1" applyBorder="1" applyProtection="1"/>
    <xf numFmtId="1" fontId="3" fillId="0" borderId="112" xfId="0" applyNumberFormat="1" applyFont="1" applyFill="1" applyBorder="1" applyAlignment="1" applyProtection="1">
      <alignment horizontal="center" vertical="center" wrapText="1"/>
      <protection locked="0"/>
    </xf>
    <xf numFmtId="0" fontId="99" fillId="0" borderId="52" xfId="0" applyFont="1" applyBorder="1" applyProtection="1"/>
    <xf numFmtId="14" fontId="6" fillId="12" borderId="0" xfId="0" applyNumberFormat="1" applyFont="1" applyFill="1" applyBorder="1" applyAlignment="1" applyProtection="1">
      <alignment vertical="center"/>
      <protection locked="0"/>
    </xf>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7" fillId="14" borderId="65" xfId="0" applyNumberFormat="1" applyFont="1" applyFill="1" applyBorder="1" applyAlignment="1">
      <alignment horizontal="left" vertical="top" wrapText="1"/>
    </xf>
    <xf numFmtId="0" fontId="67" fillId="14" borderId="65" xfId="1" applyFont="1" applyFill="1" applyBorder="1" applyAlignment="1" applyProtection="1">
      <alignment horizontal="left" vertical="top" wrapText="1"/>
    </xf>
    <xf numFmtId="0" fontId="67" fillId="14" borderId="65" xfId="0" applyFont="1" applyFill="1" applyBorder="1" applyAlignment="1">
      <alignment horizontal="left" vertical="top"/>
    </xf>
    <xf numFmtId="0" fontId="67" fillId="14" borderId="65" xfId="0" applyFont="1" applyFill="1" applyBorder="1" applyAlignment="1">
      <alignment horizontal="left" vertical="top" wrapText="1"/>
    </xf>
    <xf numFmtId="0" fontId="67" fillId="14" borderId="66" xfId="1" applyFont="1" applyFill="1" applyBorder="1" applyAlignment="1" applyProtection="1">
      <alignment horizontal="left" vertical="top" wrapText="1"/>
    </xf>
    <xf numFmtId="0" fontId="67" fillId="14" borderId="70" xfId="0" applyFont="1" applyFill="1" applyBorder="1" applyAlignment="1">
      <alignment horizontal="left" vertical="top" wrapText="1"/>
    </xf>
    <xf numFmtId="0" fontId="68" fillId="15" borderId="67" xfId="0" applyFont="1" applyFill="1" applyBorder="1" applyAlignment="1">
      <alignment horizontal="center" vertical="center" wrapText="1"/>
    </xf>
    <xf numFmtId="1" fontId="1" fillId="15" borderId="67" xfId="0" applyNumberFormat="1" applyFont="1" applyFill="1" applyBorder="1" applyAlignment="1">
      <alignment horizontal="center" vertical="center" wrapText="1"/>
    </xf>
    <xf numFmtId="1" fontId="0" fillId="15" borderId="67" xfId="0" applyNumberFormat="1" applyFont="1" applyFill="1" applyBorder="1"/>
    <xf numFmtId="168" fontId="7" fillId="15" borderId="67" xfId="0" applyNumberFormat="1" applyFont="1" applyFill="1" applyBorder="1" applyAlignment="1">
      <alignment horizontal="left" vertical="center"/>
    </xf>
    <xf numFmtId="168" fontId="1" fillId="15" borderId="67" xfId="0" applyNumberFormat="1" applyFont="1" applyFill="1" applyBorder="1" applyAlignment="1">
      <alignment horizontal="center" vertical="center" wrapText="1"/>
    </xf>
    <xf numFmtId="1" fontId="10" fillId="15" borderId="67" xfId="0" applyNumberFormat="1" applyFont="1" applyFill="1" applyBorder="1"/>
    <xf numFmtId="1" fontId="1" fillId="15" borderId="68" xfId="0" applyNumberFormat="1" applyFont="1" applyFill="1" applyBorder="1" applyAlignment="1">
      <alignment horizontal="center" vertical="center" wrapText="1"/>
    </xf>
    <xf numFmtId="14" fontId="1" fillId="15" borderId="69"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8" fillId="16" borderId="67" xfId="0" applyFont="1" applyFill="1" applyBorder="1" applyAlignment="1">
      <alignment horizontal="center" vertical="center" wrapText="1"/>
    </xf>
    <xf numFmtId="1" fontId="1" fillId="16" borderId="67" xfId="0" applyNumberFormat="1" applyFont="1" applyFill="1" applyBorder="1" applyAlignment="1">
      <alignment horizontal="center" vertical="center" wrapText="1"/>
    </xf>
    <xf numFmtId="1" fontId="0" fillId="16" borderId="67" xfId="0" applyNumberFormat="1" applyFont="1" applyFill="1" applyBorder="1"/>
    <xf numFmtId="168" fontId="7" fillId="16" borderId="67" xfId="0" applyNumberFormat="1" applyFont="1" applyFill="1" applyBorder="1" applyAlignment="1">
      <alignment horizontal="left" vertical="center"/>
    </xf>
    <xf numFmtId="168" fontId="1" fillId="16" borderId="67" xfId="0" applyNumberFormat="1" applyFont="1" applyFill="1" applyBorder="1" applyAlignment="1">
      <alignment horizontal="center" vertical="center" wrapText="1"/>
    </xf>
    <xf numFmtId="1" fontId="10" fillId="16" borderId="67" xfId="0" applyNumberFormat="1" applyFont="1" applyFill="1" applyBorder="1"/>
    <xf numFmtId="1" fontId="1" fillId="16" borderId="68" xfId="0" applyNumberFormat="1" applyFont="1" applyFill="1" applyBorder="1" applyAlignment="1">
      <alignment horizontal="center" vertical="center" wrapText="1"/>
    </xf>
    <xf numFmtId="1" fontId="7" fillId="15" borderId="67" xfId="0" applyNumberFormat="1" applyFont="1" applyFill="1" applyBorder="1" applyAlignment="1">
      <alignment horizontal="left" vertical="center"/>
    </xf>
    <xf numFmtId="1" fontId="7" fillId="16" borderId="67" xfId="0" applyNumberFormat="1" applyFont="1" applyFill="1" applyBorder="1" applyAlignment="1">
      <alignment horizontal="left" vertical="center"/>
    </xf>
    <xf numFmtId="0" fontId="68" fillId="15" borderId="69" xfId="0" applyFont="1" applyFill="1" applyBorder="1" applyAlignment="1">
      <alignment horizontal="center" vertical="center" wrapText="1"/>
    </xf>
    <xf numFmtId="1" fontId="1" fillId="15" borderId="69" xfId="0" applyNumberFormat="1" applyFont="1" applyFill="1" applyBorder="1" applyAlignment="1">
      <alignment horizontal="center" vertical="center" wrapText="1"/>
    </xf>
    <xf numFmtId="1" fontId="0" fillId="15" borderId="69" xfId="0" applyNumberFormat="1" applyFont="1" applyFill="1" applyBorder="1"/>
    <xf numFmtId="1" fontId="7" fillId="15" borderId="69" xfId="0" applyNumberFormat="1" applyFont="1" applyFill="1" applyBorder="1" applyAlignment="1">
      <alignment horizontal="left" vertical="center"/>
    </xf>
    <xf numFmtId="168" fontId="1" fillId="15" borderId="69" xfId="0" applyNumberFormat="1" applyFont="1" applyFill="1" applyBorder="1" applyAlignment="1">
      <alignment horizontal="center" vertical="center" wrapText="1"/>
    </xf>
    <xf numFmtId="1" fontId="10" fillId="15" borderId="69"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Alignment="1"/>
    <xf numFmtId="0" fontId="0" fillId="2" borderId="0" xfId="0" applyFill="1" applyProtection="1">
      <protection hidden="1"/>
    </xf>
    <xf numFmtId="0" fontId="42" fillId="2" borderId="0" xfId="0" applyFont="1" applyFill="1" applyProtection="1">
      <protection hidden="1"/>
    </xf>
    <xf numFmtId="14" fontId="89" fillId="3"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center" wrapText="1"/>
    </xf>
    <xf numFmtId="14" fontId="46" fillId="0" borderId="0" xfId="0" applyNumberFormat="1" applyFont="1" applyAlignment="1">
      <alignment horizontal="left"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63" fillId="12" borderId="0" xfId="1" applyFont="1" applyFill="1" applyBorder="1" applyAlignment="1" applyProtection="1">
      <alignment horizontal="left" vertical="center"/>
    </xf>
    <xf numFmtId="0" fontId="9" fillId="0" borderId="0" xfId="0" applyFont="1" applyAlignment="1">
      <alignment horizontal="center"/>
    </xf>
    <xf numFmtId="0" fontId="46" fillId="0" borderId="0" xfId="0" applyFont="1" applyAlignment="1">
      <alignment horizontal="left"/>
    </xf>
    <xf numFmtId="0" fontId="61" fillId="0" borderId="0" xfId="0" applyFont="1" applyAlignment="1">
      <alignment horizontal="center"/>
    </xf>
    <xf numFmtId="0" fontId="0" fillId="0" borderId="0" xfId="0" applyFont="1" applyAlignment="1">
      <alignment horizontal="center"/>
    </xf>
    <xf numFmtId="0" fontId="0" fillId="2" borderId="124" xfId="0" applyFill="1" applyBorder="1" applyAlignment="1">
      <alignment vertical="center" wrapText="1"/>
    </xf>
    <xf numFmtId="0" fontId="0" fillId="12" borderId="0" xfId="0" applyFill="1" applyBorder="1" applyAlignment="1" applyProtection="1">
      <alignment vertical="top" wrapText="1"/>
    </xf>
    <xf numFmtId="0" fontId="29" fillId="4" borderId="5" xfId="0" applyFont="1" applyFill="1" applyBorder="1" applyAlignment="1" applyProtection="1">
      <alignment horizontal="left" wrapText="1"/>
    </xf>
    <xf numFmtId="0" fontId="29" fillId="4" borderId="110" xfId="0" applyFont="1" applyFill="1" applyBorder="1" applyAlignment="1" applyProtection="1">
      <alignment horizontal="left" wrapText="1"/>
    </xf>
    <xf numFmtId="0" fontId="29" fillId="4" borderId="115" xfId="0" applyFont="1" applyFill="1" applyBorder="1" applyAlignment="1" applyProtection="1">
      <alignment horizontal="left" wrapText="1"/>
    </xf>
    <xf numFmtId="0" fontId="29" fillId="2" borderId="110" xfId="1" applyFont="1" applyFill="1" applyBorder="1" applyAlignment="1" applyProtection="1">
      <alignment horizontal="left" vertical="center" wrapText="1"/>
    </xf>
    <xf numFmtId="0" fontId="29" fillId="2" borderId="115" xfId="1" applyFont="1" applyFill="1" applyBorder="1" applyAlignment="1" applyProtection="1">
      <alignment horizontal="left" vertical="center" wrapText="1"/>
    </xf>
    <xf numFmtId="0" fontId="29" fillId="2" borderId="7" xfId="1" applyFont="1" applyFill="1" applyBorder="1" applyAlignment="1" applyProtection="1">
      <alignment horizontal="left" vertical="center" wrapText="1"/>
    </xf>
    <xf numFmtId="1" fontId="35" fillId="2" borderId="15" xfId="0" applyNumberFormat="1" applyFont="1" applyFill="1" applyBorder="1" applyAlignment="1" applyProtection="1">
      <alignment horizontal="center" vertical="top" wrapText="1"/>
    </xf>
    <xf numFmtId="0" fontId="29" fillId="5" borderId="24" xfId="1" applyFont="1" applyFill="1" applyBorder="1" applyAlignment="1" applyProtection="1">
      <alignment horizontal="right" vertical="center" wrapText="1"/>
    </xf>
    <xf numFmtId="0" fontId="29" fillId="8" borderId="62" xfId="1" applyFont="1" applyFill="1" applyBorder="1" applyAlignment="1" applyProtection="1">
      <alignment horizontal="right" vertical="center" wrapText="1"/>
    </xf>
    <xf numFmtId="0" fontId="4" fillId="0" borderId="0" xfId="1" applyAlignment="1" applyProtection="1">
      <alignment horizontal="right" wrapText="1"/>
    </xf>
    <xf numFmtId="0" fontId="4" fillId="0" borderId="0" xfId="1" applyAlignment="1" applyProtection="1">
      <alignment horizontal="right"/>
    </xf>
    <xf numFmtId="0" fontId="4" fillId="0" borderId="0" xfId="1" applyAlignment="1" applyProtection="1">
      <alignment horizontal="right" vertical="center" wrapText="1"/>
    </xf>
    <xf numFmtId="0" fontId="63" fillId="0" borderId="0" xfId="1" applyFont="1" applyAlignment="1" applyProtection="1">
      <alignment horizontal="right" vertical="center"/>
    </xf>
    <xf numFmtId="0" fontId="76" fillId="0" borderId="0" xfId="0" applyFont="1" applyAlignment="1">
      <alignment vertical="center" wrapText="1"/>
    </xf>
    <xf numFmtId="0" fontId="43" fillId="12" borderId="30" xfId="0" applyFont="1" applyFill="1" applyBorder="1" applyAlignment="1" applyProtection="1">
      <alignment vertical="center" wrapText="1"/>
    </xf>
    <xf numFmtId="0" fontId="13" fillId="12" borderId="0" xfId="0" applyFont="1" applyFill="1" applyBorder="1" applyAlignment="1" applyProtection="1">
      <alignment horizontal="left" vertical="center"/>
    </xf>
    <xf numFmtId="0" fontId="6" fillId="19" borderId="0" xfId="0" applyFont="1" applyFill="1" applyBorder="1" applyAlignment="1">
      <alignment vertical="center"/>
    </xf>
    <xf numFmtId="0" fontId="6" fillId="19" borderId="0" xfId="0" applyFont="1" applyFill="1" applyAlignment="1">
      <alignment vertical="center"/>
    </xf>
    <xf numFmtId="0" fontId="6" fillId="19" borderId="0" xfId="0" applyFont="1" applyFill="1" applyBorder="1" applyAlignment="1">
      <alignment horizontal="right" vertical="center"/>
    </xf>
    <xf numFmtId="0" fontId="6" fillId="19" borderId="0" xfId="0" applyFont="1" applyFill="1" applyBorder="1" applyAlignment="1">
      <alignment horizontal="center" vertical="center" wrapText="1"/>
    </xf>
    <xf numFmtId="0" fontId="6" fillId="19" borderId="0" xfId="0" applyFont="1" applyFill="1" applyBorder="1" applyAlignment="1">
      <alignment vertical="center" wrapText="1"/>
    </xf>
    <xf numFmtId="0" fontId="20" fillId="19" borderId="0" xfId="0" applyFont="1" applyFill="1" applyBorder="1" applyAlignment="1" applyProtection="1">
      <alignment horizontal="center" vertical="center"/>
    </xf>
    <xf numFmtId="0" fontId="107" fillId="19" borderId="0" xfId="0" applyNumberFormat="1" applyFont="1" applyFill="1" applyBorder="1" applyAlignment="1" applyProtection="1">
      <alignment horizontal="left"/>
    </xf>
    <xf numFmtId="0" fontId="6" fillId="19" borderId="0" xfId="0" applyFont="1" applyFill="1" applyBorder="1" applyAlignment="1" applyProtection="1">
      <alignment horizontal="right" vertical="center"/>
    </xf>
    <xf numFmtId="0" fontId="6" fillId="19" borderId="0" xfId="0" applyFont="1" applyFill="1" applyAlignment="1" applyProtection="1">
      <alignment horizontal="center" vertical="center"/>
    </xf>
    <xf numFmtId="0" fontId="43" fillId="19" borderId="0" xfId="0" applyFont="1" applyFill="1" applyBorder="1" applyAlignment="1" applyProtection="1">
      <alignment horizontal="left" vertical="top"/>
    </xf>
    <xf numFmtId="0" fontId="43" fillId="19" borderId="0" xfId="0" applyFont="1" applyFill="1" applyBorder="1" applyAlignment="1" applyProtection="1">
      <alignment horizontal="center" vertical="center"/>
    </xf>
    <xf numFmtId="0" fontId="6" fillId="19" borderId="0" xfId="0" applyFont="1" applyFill="1" applyAlignment="1" applyProtection="1">
      <alignment vertical="center"/>
    </xf>
    <xf numFmtId="0" fontId="6" fillId="19" borderId="0" xfId="0" applyFont="1" applyFill="1" applyBorder="1" applyAlignment="1" applyProtection="1">
      <alignment vertical="center"/>
    </xf>
    <xf numFmtId="0" fontId="109" fillId="19" borderId="0" xfId="0" applyFont="1" applyFill="1" applyAlignment="1" applyProtection="1">
      <alignment horizontal="right" vertical="center"/>
    </xf>
    <xf numFmtId="0" fontId="71" fillId="19" borderId="0" xfId="0" applyFont="1" applyFill="1" applyBorder="1" applyAlignment="1" applyProtection="1">
      <alignment horizontal="center" vertical="center"/>
    </xf>
    <xf numFmtId="0" fontId="46" fillId="19" borderId="0" xfId="0" applyFont="1" applyFill="1" applyBorder="1" applyAlignment="1" applyProtection="1">
      <alignment horizontal="center" vertical="center"/>
    </xf>
    <xf numFmtId="14" fontId="110" fillId="19" borderId="0" xfId="0" applyNumberFormat="1" applyFont="1" applyFill="1" applyBorder="1" applyAlignment="1" applyProtection="1">
      <alignment horizontal="left" vertical="center"/>
    </xf>
    <xf numFmtId="164" fontId="3" fillId="19" borderId="0" xfId="0" applyNumberFormat="1" applyFont="1" applyFill="1" applyBorder="1" applyAlignment="1" applyProtection="1">
      <alignment horizontal="center" vertical="center" wrapText="1"/>
    </xf>
    <xf numFmtId="164" fontId="111" fillId="19" borderId="0" xfId="0" applyNumberFormat="1" applyFont="1" applyFill="1" applyBorder="1" applyAlignment="1" applyProtection="1">
      <alignment horizontal="center" wrapText="1"/>
    </xf>
    <xf numFmtId="0" fontId="20" fillId="19" borderId="0" xfId="0" applyFont="1" applyFill="1" applyBorder="1" applyAlignment="1">
      <alignment horizontal="center" vertical="center"/>
    </xf>
    <xf numFmtId="14" fontId="108" fillId="19" borderId="0" xfId="0" applyNumberFormat="1" applyFont="1" applyFill="1" applyBorder="1" applyAlignment="1" applyProtection="1">
      <alignment horizontal="left" vertical="center"/>
    </xf>
    <xf numFmtId="0" fontId="43" fillId="19" borderId="0" xfId="0" applyNumberFormat="1" applyFont="1" applyFill="1" applyBorder="1" applyAlignment="1" applyProtection="1">
      <alignment horizontal="right" vertical="center"/>
    </xf>
    <xf numFmtId="14" fontId="65" fillId="19" borderId="0" xfId="0" applyNumberFormat="1" applyFont="1" applyFill="1" applyBorder="1" applyAlignment="1" applyProtection="1">
      <alignment horizontal="center" vertical="center"/>
    </xf>
    <xf numFmtId="0" fontId="112" fillId="19" borderId="0" xfId="0" applyFont="1" applyFill="1" applyBorder="1" applyAlignment="1">
      <alignment horizontal="center" vertical="center"/>
    </xf>
    <xf numFmtId="0" fontId="113" fillId="12" borderId="0" xfId="0" applyFont="1" applyFill="1" applyBorder="1" applyAlignment="1" applyProtection="1">
      <alignment horizontal="right"/>
    </xf>
    <xf numFmtId="0" fontId="113" fillId="12" borderId="0" xfId="0" applyFont="1" applyFill="1" applyBorder="1" applyAlignment="1" applyProtection="1">
      <alignment horizontal="right" vertical="center"/>
    </xf>
    <xf numFmtId="0" fontId="114" fillId="12" borderId="0" xfId="0" applyFont="1" applyFill="1" applyBorder="1" applyAlignment="1" applyProtection="1">
      <alignment horizontal="center"/>
    </xf>
    <xf numFmtId="164" fontId="114" fillId="12" borderId="0" xfId="0" applyNumberFormat="1" applyFont="1" applyFill="1" applyBorder="1" applyAlignment="1" applyProtection="1">
      <alignment horizontal="center"/>
    </xf>
    <xf numFmtId="0" fontId="6" fillId="20" borderId="0" xfId="0" applyFont="1" applyFill="1" applyBorder="1" applyAlignment="1" applyProtection="1">
      <alignment vertical="center"/>
    </xf>
    <xf numFmtId="0" fontId="6" fillId="3" borderId="0" xfId="0" applyFont="1" applyFill="1" applyAlignment="1">
      <alignment vertical="center"/>
    </xf>
    <xf numFmtId="0" fontId="0" fillId="21" borderId="0" xfId="0" applyFont="1" applyFill="1" applyBorder="1" applyAlignment="1" applyProtection="1">
      <alignment vertical="center"/>
    </xf>
    <xf numFmtId="0" fontId="6" fillId="9" borderId="0" xfId="0" applyFont="1" applyFill="1" applyBorder="1" applyAlignment="1" applyProtection="1">
      <alignment vertical="center"/>
    </xf>
    <xf numFmtId="0" fontId="65" fillId="9" borderId="0" xfId="0" applyFont="1" applyFill="1" applyBorder="1" applyAlignment="1" applyProtection="1">
      <alignment vertical="center"/>
    </xf>
    <xf numFmtId="0" fontId="13"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3" fillId="12" borderId="0" xfId="0" applyFont="1" applyFill="1" applyBorder="1" applyAlignment="1" applyProtection="1">
      <alignment vertical="center"/>
    </xf>
    <xf numFmtId="0" fontId="13" fillId="12" borderId="0" xfId="0" applyFont="1" applyFill="1" applyBorder="1" applyAlignment="1" applyProtection="1">
      <alignment vertical="top"/>
    </xf>
    <xf numFmtId="0" fontId="13" fillId="12" borderId="0" xfId="0" applyFont="1" applyFill="1" applyBorder="1" applyAlignment="1" applyProtection="1">
      <alignment horizontal="left" vertical="center"/>
    </xf>
    <xf numFmtId="0" fontId="0" fillId="0" borderId="0" xfId="0" applyBorder="1"/>
    <xf numFmtId="0" fontId="117" fillId="0" borderId="0" xfId="0" applyFont="1"/>
    <xf numFmtId="0" fontId="63" fillId="0" borderId="0" xfId="1" applyFont="1" applyAlignment="1" applyProtection="1">
      <alignment horizontal="right"/>
    </xf>
    <xf numFmtId="0" fontId="52" fillId="0" borderId="112" xfId="0" applyFont="1" applyBorder="1"/>
    <xf numFmtId="0" fontId="39" fillId="0" borderId="0" xfId="1" applyFont="1" applyAlignment="1" applyProtection="1">
      <alignment horizontal="center" vertical="top"/>
    </xf>
    <xf numFmtId="0" fontId="0" fillId="2" borderId="57" xfId="0" applyFill="1" applyBorder="1"/>
    <xf numFmtId="0" fontId="0" fillId="2" borderId="109" xfId="0" applyFill="1" applyBorder="1" applyAlignment="1">
      <alignment vertical="top"/>
    </xf>
    <xf numFmtId="0" fontId="0" fillId="2" borderId="109" xfId="0" applyFill="1" applyBorder="1"/>
    <xf numFmtId="0" fontId="118" fillId="2" borderId="109" xfId="1" applyFont="1" applyFill="1" applyBorder="1" applyAlignment="1" applyProtection="1">
      <alignment horizontal="right"/>
    </xf>
    <xf numFmtId="0" fontId="0" fillId="2" borderId="117" xfId="0" applyFill="1" applyBorder="1"/>
    <xf numFmtId="0" fontId="0" fillId="2" borderId="58" xfId="0" applyFill="1" applyBorder="1" applyAlignment="1"/>
    <xf numFmtId="0" fontId="0" fillId="2" borderId="31" xfId="0" applyFont="1" applyFill="1" applyBorder="1" applyAlignment="1">
      <alignment horizontal="center"/>
    </xf>
    <xf numFmtId="0" fontId="61" fillId="2" borderId="31" xfId="0" applyFont="1" applyFill="1" applyBorder="1" applyAlignment="1">
      <alignment horizontal="center"/>
    </xf>
    <xf numFmtId="0" fontId="0" fillId="2" borderId="58" xfId="0" applyFill="1" applyBorder="1"/>
    <xf numFmtId="0" fontId="9" fillId="2" borderId="0" xfId="0" applyFont="1" applyFill="1" applyBorder="1" applyAlignment="1">
      <alignment horizontal="center" vertical="top"/>
    </xf>
    <xf numFmtId="0" fontId="9" fillId="2" borderId="0" xfId="0" applyFont="1" applyFill="1" applyBorder="1" applyAlignment="1">
      <alignment horizontal="center"/>
    </xf>
    <xf numFmtId="0" fontId="9" fillId="2" borderId="31" xfId="0" applyFont="1" applyFill="1" applyBorder="1" applyAlignment="1">
      <alignment horizontal="center"/>
    </xf>
    <xf numFmtId="0" fontId="9" fillId="2" borderId="0" xfId="0" applyFont="1" applyFill="1" applyBorder="1" applyAlignment="1">
      <alignment horizontal="right" vertical="top"/>
    </xf>
    <xf numFmtId="0" fontId="46" fillId="2" borderId="0" xfId="0" applyFont="1" applyFill="1" applyBorder="1" applyAlignment="1">
      <alignment horizontal="left"/>
    </xf>
    <xf numFmtId="0" fontId="46" fillId="2" borderId="31" xfId="0" applyFont="1" applyFill="1" applyBorder="1" applyAlignment="1">
      <alignment horizontal="left"/>
    </xf>
    <xf numFmtId="14" fontId="46" fillId="2" borderId="0" xfId="0" applyNumberFormat="1" applyFont="1" applyFill="1" applyBorder="1" applyAlignment="1">
      <alignment horizontal="left"/>
    </xf>
    <xf numFmtId="0" fontId="0" fillId="2" borderId="0" xfId="0" applyFill="1" applyBorder="1" applyAlignment="1">
      <alignment vertical="center" wrapText="1"/>
    </xf>
    <xf numFmtId="0" fontId="0" fillId="2" borderId="31" xfId="0" applyFill="1" applyBorder="1"/>
    <xf numFmtId="0" fontId="0" fillId="2" borderId="32" xfId="0" applyFill="1" applyBorder="1"/>
    <xf numFmtId="0" fontId="0" fillId="2" borderId="3" xfId="0" applyFill="1" applyBorder="1" applyAlignment="1">
      <alignment vertical="top"/>
    </xf>
    <xf numFmtId="0" fontId="0" fillId="2" borderId="3" xfId="0" applyFill="1" applyBorder="1"/>
    <xf numFmtId="0" fontId="0" fillId="2" borderId="4" xfId="0" applyFill="1" applyBorder="1"/>
    <xf numFmtId="0" fontId="116" fillId="12" borderId="0" xfId="1" applyNumberFormat="1" applyFont="1" applyFill="1" applyBorder="1" applyAlignment="1" applyProtection="1">
      <alignment horizontal="left" vertical="top"/>
    </xf>
    <xf numFmtId="0" fontId="0" fillId="21" borderId="0" xfId="0" applyFill="1"/>
    <xf numFmtId="0" fontId="6" fillId="12" borderId="0" xfId="0" applyFont="1" applyFill="1" applyAlignment="1">
      <alignment horizontal="right" vertical="center"/>
    </xf>
    <xf numFmtId="0" fontId="6" fillId="12" borderId="0" xfId="0" applyFont="1" applyFill="1" applyAlignment="1">
      <alignment horizontal="center" vertical="center"/>
    </xf>
    <xf numFmtId="0" fontId="13" fillId="12" borderId="0" xfId="0" applyFont="1" applyFill="1" applyAlignment="1">
      <alignment vertical="center"/>
    </xf>
    <xf numFmtId="0" fontId="20" fillId="12" borderId="58" xfId="0" applyFont="1" applyFill="1" applyBorder="1" applyAlignment="1" applyProtection="1">
      <alignment vertical="center" wrapText="1"/>
    </xf>
    <xf numFmtId="0" fontId="20" fillId="12" borderId="0" xfId="0" applyFont="1" applyFill="1" applyBorder="1" applyAlignment="1" applyProtection="1">
      <alignment vertical="center" wrapText="1"/>
    </xf>
    <xf numFmtId="0" fontId="20" fillId="12" borderId="0" xfId="0" applyFont="1" applyFill="1" applyBorder="1" applyAlignment="1" applyProtection="1">
      <alignment horizontal="left" vertical="center" wrapText="1"/>
    </xf>
    <xf numFmtId="0" fontId="20" fillId="12" borderId="0" xfId="0" applyFont="1" applyFill="1" applyBorder="1" applyAlignment="1" applyProtection="1">
      <alignment horizontal="center" vertical="center" wrapText="1"/>
    </xf>
    <xf numFmtId="0" fontId="43" fillId="12" borderId="0" xfId="0" applyFont="1" applyFill="1" applyBorder="1" applyAlignment="1" applyProtection="1">
      <alignment vertical="center" wrapText="1"/>
    </xf>
    <xf numFmtId="0" fontId="20" fillId="12" borderId="31" xfId="0" applyFont="1" applyFill="1" applyBorder="1" applyAlignment="1" applyProtection="1">
      <alignment vertical="center" wrapText="1"/>
    </xf>
    <xf numFmtId="0" fontId="120" fillId="12" borderId="30" xfId="0" applyFont="1" applyFill="1" applyBorder="1" applyAlignment="1" applyProtection="1">
      <alignment horizontal="left" vertical="center"/>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7" fillId="0" borderId="0" xfId="0" applyFont="1" applyBorder="1" applyAlignment="1">
      <alignment vertical="center"/>
    </xf>
    <xf numFmtId="0" fontId="66" fillId="0" borderId="0" xfId="0" applyFont="1" applyBorder="1"/>
    <xf numFmtId="0" fontId="78" fillId="0" borderId="0" xfId="0" applyFont="1" applyBorder="1"/>
    <xf numFmtId="0" fontId="52" fillId="0" borderId="57" xfId="0" applyFont="1" applyBorder="1" applyAlignment="1">
      <alignment vertical="center"/>
    </xf>
    <xf numFmtId="0" fontId="52" fillId="0" borderId="109" xfId="0" applyFont="1" applyBorder="1"/>
    <xf numFmtId="0" fontId="52" fillId="0" borderId="117" xfId="0" applyFont="1" applyBorder="1"/>
    <xf numFmtId="0" fontId="0" fillId="0" borderId="58" xfId="0" applyBorder="1"/>
    <xf numFmtId="0" fontId="0" fillId="0" borderId="32" xfId="0" applyBorder="1"/>
    <xf numFmtId="0" fontId="0" fillId="0" borderId="3" xfId="0" applyBorder="1"/>
    <xf numFmtId="0" fontId="0" fillId="0" borderId="4" xfId="0" applyBorder="1"/>
    <xf numFmtId="0" fontId="119" fillId="0" borderId="0" xfId="1" applyFont="1" applyAlignment="1" applyProtection="1"/>
    <xf numFmtId="0" fontId="25" fillId="0" borderId="0" xfId="0" applyFont="1" applyBorder="1" applyAlignment="1">
      <alignment vertical="center"/>
    </xf>
    <xf numFmtId="0" fontId="5" fillId="13" borderId="0" xfId="0" applyFont="1" applyFill="1" applyAlignment="1" applyProtection="1">
      <alignment horizontal="center" vertical="center" wrapText="1"/>
    </xf>
    <xf numFmtId="14" fontId="2" fillId="0" borderId="0"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22" fillId="0" borderId="0" xfId="0" applyNumberFormat="1" applyFont="1" applyBorder="1" applyAlignment="1" applyProtection="1">
      <alignment vertical="center"/>
    </xf>
    <xf numFmtId="14" fontId="122" fillId="0" borderId="0" xfId="0" applyNumberFormat="1" applyFont="1" applyFill="1" applyBorder="1" applyAlignment="1" applyProtection="1">
      <alignment vertical="center"/>
    </xf>
    <xf numFmtId="0" fontId="122" fillId="13" borderId="0" xfId="0" applyNumberFormat="1" applyFont="1" applyFill="1" applyAlignment="1" applyProtection="1">
      <alignment vertical="top" wrapText="1"/>
    </xf>
    <xf numFmtId="0" fontId="122" fillId="13" borderId="0" xfId="0" applyNumberFormat="1" applyFont="1" applyFill="1" applyAlignment="1" applyProtection="1">
      <alignment horizontal="justify" vertical="top" wrapText="1"/>
    </xf>
    <xf numFmtId="0" fontId="122" fillId="13" borderId="0" xfId="0" applyNumberFormat="1" applyFont="1" applyFill="1" applyAlignment="1" applyProtection="1">
      <alignment horizontal="center"/>
    </xf>
    <xf numFmtId="0" fontId="122" fillId="3" borderId="0" xfId="0" applyNumberFormat="1" applyFont="1" applyFill="1" applyAlignment="1" applyProtection="1">
      <alignment horizontal="left" vertical="top" wrapText="1"/>
    </xf>
    <xf numFmtId="0" fontId="122" fillId="0" borderId="0" xfId="0" applyFont="1" applyFill="1" applyBorder="1" applyAlignment="1" applyProtection="1">
      <alignment horizontal="left" vertical="top" wrapText="1"/>
      <protection locked="0"/>
    </xf>
    <xf numFmtId="14" fontId="122" fillId="0" borderId="0" xfId="0" applyNumberFormat="1" applyFont="1" applyFill="1" applyBorder="1" applyAlignment="1" applyProtection="1">
      <alignment horizontal="left" vertical="top" wrapText="1"/>
      <protection locked="0"/>
    </xf>
    <xf numFmtId="0" fontId="122" fillId="0" borderId="0" xfId="0" applyFont="1" applyFill="1" applyAlignment="1" applyProtection="1">
      <alignment horizontal="left" vertical="top" wrapText="1"/>
      <protection locked="0"/>
    </xf>
    <xf numFmtId="0" fontId="122" fillId="12" borderId="0" xfId="0" applyFont="1" applyFill="1" applyBorder="1" applyAlignment="1" applyProtection="1">
      <alignment horizontal="left" vertical="top"/>
    </xf>
    <xf numFmtId="0" fontId="122" fillId="12" borderId="0" xfId="0" applyFont="1" applyFill="1" applyBorder="1" applyAlignment="1" applyProtection="1">
      <alignment horizontal="left" vertical="top" wrapText="1"/>
    </xf>
    <xf numFmtId="0" fontId="13" fillId="12" borderId="0" xfId="0" applyFont="1" applyFill="1" applyBorder="1" applyAlignment="1" applyProtection="1">
      <alignment horizontal="left" vertical="center"/>
    </xf>
    <xf numFmtId="0" fontId="123" fillId="14" borderId="125" xfId="0" applyFont="1" applyFill="1" applyBorder="1" applyAlignment="1">
      <alignment horizontal="center" wrapText="1"/>
    </xf>
    <xf numFmtId="0" fontId="123" fillId="14" borderId="126" xfId="0" applyFont="1" applyFill="1" applyBorder="1" applyAlignment="1">
      <alignment wrapText="1"/>
    </xf>
    <xf numFmtId="0" fontId="123" fillId="14" borderId="126" xfId="0" applyFont="1" applyFill="1" applyBorder="1" applyAlignment="1">
      <alignment horizontal="center" vertical="center" wrapText="1"/>
    </xf>
    <xf numFmtId="0" fontId="123" fillId="14" borderId="127" xfId="0" applyFont="1" applyFill="1" applyBorder="1" applyAlignment="1">
      <alignment wrapText="1"/>
    </xf>
    <xf numFmtId="0" fontId="0" fillId="16" borderId="128" xfId="0" applyFont="1" applyFill="1" applyBorder="1" applyAlignment="1">
      <alignment horizontal="center" wrapText="1"/>
    </xf>
    <xf numFmtId="0" fontId="0" fillId="16" borderId="129" xfId="0" applyFont="1" applyFill="1" applyBorder="1"/>
    <xf numFmtId="0" fontId="0" fillId="16" borderId="129" xfId="0" applyFont="1" applyFill="1" applyBorder="1" applyAlignment="1">
      <alignment horizontal="center" vertical="center"/>
    </xf>
    <xf numFmtId="14" fontId="0" fillId="9" borderId="129" xfId="0" applyNumberFormat="1" applyFont="1" applyFill="1" applyBorder="1"/>
    <xf numFmtId="14" fontId="0" fillId="16" borderId="129" xfId="0" applyNumberFormat="1" applyFont="1" applyFill="1" applyBorder="1"/>
    <xf numFmtId="14" fontId="0" fillId="16" borderId="129" xfId="0" applyNumberFormat="1" applyFont="1" applyFill="1" applyBorder="1" applyAlignment="1">
      <alignment horizontal="center" vertical="center"/>
    </xf>
    <xf numFmtId="0" fontId="0" fillId="16" borderId="129" xfId="0" applyFont="1" applyFill="1" applyBorder="1" applyAlignment="1">
      <alignment wrapText="1"/>
    </xf>
    <xf numFmtId="0" fontId="0" fillId="16" borderId="130" xfId="0" applyFont="1" applyFill="1" applyBorder="1" applyAlignment="1">
      <alignment wrapText="1"/>
    </xf>
    <xf numFmtId="0" fontId="0" fillId="0" borderId="128" xfId="0" applyFont="1" applyBorder="1" applyAlignment="1">
      <alignment horizontal="center" wrapText="1"/>
    </xf>
    <xf numFmtId="0" fontId="0" fillId="0" borderId="129" xfId="0" applyFont="1" applyBorder="1"/>
    <xf numFmtId="0" fontId="0" fillId="0" borderId="129" xfId="0" applyFont="1" applyBorder="1" applyAlignment="1">
      <alignment horizontal="center" vertical="center"/>
    </xf>
    <xf numFmtId="14" fontId="0" fillId="0" borderId="129" xfId="0" applyNumberFormat="1" applyFont="1" applyBorder="1"/>
    <xf numFmtId="14" fontId="0" fillId="0" borderId="129" xfId="0" applyNumberFormat="1" applyFont="1" applyFill="1" applyBorder="1"/>
    <xf numFmtId="14" fontId="0" fillId="0" borderId="129" xfId="0" applyNumberFormat="1" applyFont="1" applyBorder="1" applyAlignment="1">
      <alignment horizontal="center" vertical="center"/>
    </xf>
    <xf numFmtId="0" fontId="0" fillId="0" borderId="130" xfId="0" applyFont="1" applyBorder="1"/>
    <xf numFmtId="0" fontId="0" fillId="16" borderId="128" xfId="0" applyFont="1" applyFill="1" applyBorder="1" applyAlignment="1">
      <alignment horizontal="center" vertical="center" wrapText="1"/>
    </xf>
    <xf numFmtId="0" fontId="0" fillId="16" borderId="130" xfId="0" applyFont="1" applyFill="1" applyBorder="1"/>
    <xf numFmtId="0" fontId="0" fillId="0" borderId="128" xfId="0" applyFont="1" applyBorder="1" applyAlignment="1">
      <alignment horizontal="center" vertical="center" wrapText="1"/>
    </xf>
    <xf numFmtId="0" fontId="0" fillId="0" borderId="129" xfId="0" applyFont="1" applyBorder="1" applyAlignment="1">
      <alignment horizontal="center" wrapText="1"/>
    </xf>
    <xf numFmtId="0" fontId="0" fillId="16" borderId="129" xfId="0" applyFont="1" applyFill="1" applyBorder="1" applyAlignment="1">
      <alignment horizontal="center" wrapText="1"/>
    </xf>
    <xf numFmtId="0" fontId="123" fillId="14" borderId="65" xfId="0" applyFont="1" applyFill="1" applyBorder="1" applyAlignment="1">
      <alignment wrapText="1"/>
    </xf>
    <xf numFmtId="0" fontId="123" fillId="14" borderId="66" xfId="0" applyFont="1" applyFill="1" applyBorder="1" applyAlignment="1">
      <alignment wrapText="1"/>
    </xf>
    <xf numFmtId="0" fontId="0" fillId="15" borderId="67" xfId="0" applyFont="1" applyFill="1" applyBorder="1" applyAlignment="1">
      <alignment wrapText="1"/>
    </xf>
    <xf numFmtId="0" fontId="12" fillId="15" borderId="67" xfId="0" applyFont="1" applyFill="1" applyBorder="1" applyAlignment="1">
      <alignment wrapText="1"/>
    </xf>
    <xf numFmtId="0" fontId="6" fillId="15" borderId="68" xfId="0" applyFont="1" applyFill="1" applyBorder="1" applyAlignment="1">
      <alignment vertical="center"/>
    </xf>
    <xf numFmtId="0" fontId="87" fillId="16" borderId="67" xfId="0" applyFont="1" applyFill="1" applyBorder="1" applyAlignment="1">
      <alignment wrapText="1"/>
    </xf>
    <xf numFmtId="0" fontId="0" fillId="16" borderId="67" xfId="0" applyFont="1" applyFill="1" applyBorder="1" applyAlignment="1">
      <alignment wrapText="1"/>
    </xf>
    <xf numFmtId="0" fontId="12" fillId="16" borderId="67" xfId="0" applyFont="1" applyFill="1" applyBorder="1" applyAlignment="1">
      <alignment wrapText="1"/>
    </xf>
    <xf numFmtId="0" fontId="87" fillId="16" borderId="68" xfId="0" applyFont="1" applyFill="1" applyBorder="1"/>
    <xf numFmtId="0" fontId="88" fillId="15" borderId="67" xfId="0" applyFont="1" applyFill="1" applyBorder="1" applyAlignment="1">
      <alignment vertical="center" wrapText="1"/>
    </xf>
    <xf numFmtId="0" fontId="0" fillId="15" borderId="67" xfId="0" applyFont="1" applyFill="1" applyBorder="1"/>
    <xf numFmtId="0" fontId="88" fillId="16" borderId="67" xfId="0" applyFont="1" applyFill="1" applyBorder="1" applyAlignment="1">
      <alignment vertical="center" wrapText="1"/>
    </xf>
    <xf numFmtId="0" fontId="0" fillId="16" borderId="67" xfId="0" applyFont="1" applyFill="1" applyBorder="1"/>
    <xf numFmtId="0" fontId="6" fillId="16" borderId="68" xfId="0" applyFont="1" applyFill="1" applyBorder="1" applyAlignment="1">
      <alignment vertical="center"/>
    </xf>
    <xf numFmtId="0" fontId="88" fillId="16" borderId="69" xfId="0" applyFont="1" applyFill="1" applyBorder="1" applyAlignment="1">
      <alignment vertical="center" wrapText="1"/>
    </xf>
    <xf numFmtId="0" fontId="0" fillId="16" borderId="69" xfId="0" applyFont="1" applyFill="1" applyBorder="1"/>
    <xf numFmtId="0" fontId="6" fillId="16" borderId="0" xfId="0" applyFont="1" applyFill="1" applyAlignment="1">
      <alignment vertical="center"/>
    </xf>
    <xf numFmtId="0" fontId="1" fillId="12" borderId="0" xfId="0" applyFont="1" applyFill="1" applyBorder="1" applyAlignment="1" applyProtection="1">
      <alignment vertical="center"/>
    </xf>
    <xf numFmtId="0" fontId="1" fillId="12" borderId="31" xfId="0" applyFont="1" applyFill="1" applyBorder="1" applyAlignment="1" applyProtection="1"/>
    <xf numFmtId="0" fontId="1" fillId="13" borderId="0" xfId="0" applyFont="1" applyFill="1" applyAlignment="1" applyProtection="1">
      <alignment horizontal="left" vertical="top" wrapText="1"/>
    </xf>
    <xf numFmtId="0" fontId="17" fillId="13" borderId="0" xfId="0" applyFont="1" applyFill="1" applyAlignment="1" applyProtection="1">
      <alignment horizontal="left" vertical="top" wrapText="1"/>
    </xf>
    <xf numFmtId="0" fontId="4" fillId="13" borderId="0" xfId="1" applyFill="1" applyAlignment="1" applyProtection="1">
      <alignment horizontal="left" vertical="top" wrapText="1"/>
    </xf>
    <xf numFmtId="0" fontId="4" fillId="2" borderId="0" xfId="1" applyFill="1" applyAlignment="1" applyProtection="1">
      <alignment horizontal="left" vertical="top" wrapText="1"/>
    </xf>
    <xf numFmtId="0" fontId="1" fillId="13"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4" fillId="11" borderId="0" xfId="0" applyFont="1" applyFill="1" applyAlignment="1" applyProtection="1">
      <alignment horizontal="center" vertical="center" wrapText="1"/>
    </xf>
    <xf numFmtId="0" fontId="54"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67" xfId="0" applyFill="1" applyBorder="1"/>
    <xf numFmtId="0" fontId="0" fillId="15" borderId="67" xfId="0" applyFill="1" applyBorder="1"/>
    <xf numFmtId="0" fontId="0" fillId="16" borderId="69" xfId="0" applyFill="1" applyBorder="1"/>
    <xf numFmtId="0" fontId="88" fillId="15" borderId="0" xfId="0" applyFont="1" applyFill="1" applyAlignment="1">
      <alignment vertical="center" wrapText="1"/>
    </xf>
    <xf numFmtId="0" fontId="126" fillId="0" borderId="67" xfId="0" applyFont="1" applyBorder="1"/>
    <xf numFmtId="0" fontId="88" fillId="16" borderId="0" xfId="0" applyFont="1" applyFill="1" applyAlignment="1">
      <alignment vertical="center" wrapText="1"/>
    </xf>
    <xf numFmtId="0" fontId="127" fillId="0" borderId="67" xfId="0" applyFont="1" applyBorder="1"/>
    <xf numFmtId="0" fontId="46" fillId="0" borderId="109" xfId="0" applyFont="1" applyBorder="1" applyAlignment="1">
      <alignment vertical="center"/>
    </xf>
    <xf numFmtId="1" fontId="1" fillId="0" borderId="59" xfId="0" applyNumberFormat="1" applyFont="1" applyBorder="1" applyAlignment="1" applyProtection="1">
      <alignment horizontal="center" vertical="center" wrapText="1"/>
      <protection locked="0"/>
    </xf>
    <xf numFmtId="1" fontId="1" fillId="0" borderId="60" xfId="0" applyNumberFormat="1"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2" fillId="2" borderId="109" xfId="0" applyFont="1" applyFill="1" applyBorder="1" applyAlignment="1" applyProtection="1">
      <alignment horizontal="left" vertical="center" wrapText="1"/>
    </xf>
    <xf numFmtId="1" fontId="5" fillId="2" borderId="131" xfId="0" applyNumberFormat="1" applyFont="1" applyFill="1" applyBorder="1" applyAlignment="1" applyProtection="1">
      <alignment horizontal="center" vertical="center" wrapText="1"/>
    </xf>
    <xf numFmtId="1" fontId="6" fillId="2" borderId="112"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1" fontId="6" fillId="2" borderId="0" xfId="0" applyNumberFormat="1"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1" fontId="3" fillId="2" borderId="0"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protection locked="0"/>
    </xf>
    <xf numFmtId="1" fontId="5" fillId="3" borderId="103"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1" fontId="6" fillId="2" borderId="26" xfId="0" applyNumberFormat="1" applyFont="1" applyFill="1" applyBorder="1" applyAlignment="1" applyProtection="1">
      <alignment horizontal="center" vertical="center" wrapText="1"/>
    </xf>
    <xf numFmtId="170" fontId="5" fillId="2" borderId="1" xfId="0" applyNumberFormat="1" applyFont="1" applyFill="1" applyBorder="1" applyAlignment="1" applyProtection="1">
      <alignment horizontal="center" vertical="center" wrapText="1"/>
    </xf>
    <xf numFmtId="1" fontId="6" fillId="2" borderId="16" xfId="0" applyNumberFormat="1" applyFont="1" applyFill="1" applyBorder="1" applyAlignment="1" applyProtection="1">
      <alignment horizontal="center" vertical="center" wrapText="1"/>
    </xf>
    <xf numFmtId="14" fontId="0" fillId="2" borderId="12" xfId="0" applyNumberFormat="1" applyFont="1" applyFill="1" applyBorder="1" applyAlignment="1" applyProtection="1">
      <alignment horizontal="center" vertical="center"/>
    </xf>
    <xf numFmtId="0" fontId="9" fillId="0" borderId="12" xfId="0" applyFont="1" applyBorder="1" applyAlignment="1" applyProtection="1">
      <alignment horizontal="center" vertical="center"/>
      <protection locked="0"/>
    </xf>
    <xf numFmtId="0" fontId="46" fillId="3" borderId="120" xfId="0" applyFont="1" applyFill="1" applyBorder="1" applyAlignment="1" applyProtection="1">
      <alignment horizontal="center" vertical="center"/>
      <protection locked="0"/>
    </xf>
    <xf numFmtId="0" fontId="0" fillId="3" borderId="121" xfId="0" applyFill="1" applyBorder="1" applyAlignment="1" applyProtection="1">
      <alignment horizontal="left" vertical="top"/>
      <protection locked="0"/>
    </xf>
    <xf numFmtId="0" fontId="46" fillId="3" borderId="122" xfId="0" applyFont="1" applyFill="1" applyBorder="1" applyAlignment="1" applyProtection="1">
      <alignment horizontal="center" vertical="center"/>
      <protection locked="0"/>
    </xf>
    <xf numFmtId="1" fontId="5" fillId="3" borderId="111" xfId="0" applyNumberFormat="1" applyFont="1" applyFill="1" applyBorder="1" applyAlignment="1" applyProtection="1">
      <alignment horizontal="center" vertical="center" wrapText="1"/>
      <protection locked="0"/>
    </xf>
    <xf numFmtId="1" fontId="5" fillId="2" borderId="132" xfId="0" applyNumberFormat="1" applyFont="1" applyFill="1" applyBorder="1" applyAlignment="1" applyProtection="1">
      <alignment horizontal="center" vertical="center" wrapText="1"/>
    </xf>
    <xf numFmtId="1" fontId="5" fillId="2" borderId="133" xfId="0" applyNumberFormat="1" applyFont="1" applyFill="1" applyBorder="1" applyAlignment="1" applyProtection="1">
      <alignment horizontal="center" vertical="center" wrapText="1"/>
    </xf>
    <xf numFmtId="1" fontId="5" fillId="2" borderId="134" xfId="0" applyNumberFormat="1" applyFont="1" applyFill="1" applyBorder="1" applyAlignment="1" applyProtection="1">
      <alignment horizontal="center" vertical="center" wrapText="1"/>
    </xf>
    <xf numFmtId="1" fontId="5" fillId="2" borderId="136" xfId="0" applyNumberFormat="1" applyFont="1" applyFill="1" applyBorder="1" applyAlignment="1" applyProtection="1">
      <alignment horizontal="center" vertical="center" wrapText="1"/>
    </xf>
    <xf numFmtId="1" fontId="5" fillId="2" borderId="135" xfId="0" applyNumberFormat="1" applyFont="1" applyFill="1" applyBorder="1" applyAlignment="1" applyProtection="1">
      <alignment horizontal="center" vertical="center" wrapText="1"/>
    </xf>
    <xf numFmtId="1" fontId="43" fillId="5" borderId="52" xfId="0" applyNumberFormat="1" applyFont="1" applyFill="1" applyBorder="1" applyAlignment="1" applyProtection="1">
      <alignment horizontal="left" vertical="center"/>
    </xf>
    <xf numFmtId="1" fontId="3" fillId="5" borderId="51" xfId="0" applyNumberFormat="1" applyFont="1" applyFill="1" applyBorder="1" applyAlignment="1" applyProtection="1">
      <alignment horizontal="left" vertical="center" wrapText="1"/>
    </xf>
    <xf numFmtId="1" fontId="43" fillId="5" borderId="51" xfId="0" applyNumberFormat="1" applyFont="1" applyFill="1" applyBorder="1" applyAlignment="1" applyProtection="1">
      <alignment horizontal="center" vertical="center" wrapText="1"/>
    </xf>
    <xf numFmtId="0" fontId="54" fillId="3" borderId="123" xfId="0" applyFont="1" applyFill="1" applyBorder="1" applyAlignment="1" applyProtection="1">
      <alignment horizontal="left" vertical="top" wrapText="1"/>
      <protection locked="0"/>
    </xf>
    <xf numFmtId="0" fontId="0" fillId="0" borderId="0" xfId="0" applyAlignment="1"/>
    <xf numFmtId="0" fontId="0" fillId="0" borderId="0" xfId="0" applyAlignment="1">
      <alignment vertical="center" wrapText="1"/>
    </xf>
    <xf numFmtId="0" fontId="116" fillId="12" borderId="0" xfId="1" applyFont="1" applyFill="1" applyBorder="1" applyAlignment="1" applyProtection="1">
      <alignment horizontal="left" vertical="center"/>
    </xf>
    <xf numFmtId="0" fontId="0" fillId="0" borderId="0" xfId="0" applyAlignment="1">
      <alignment vertical="center" wrapText="1"/>
    </xf>
    <xf numFmtId="0" fontId="8" fillId="12" borderId="0" xfId="0" applyFont="1" applyFill="1" applyBorder="1" applyAlignment="1" applyProtection="1">
      <alignment horizontal="left" vertical="center"/>
    </xf>
    <xf numFmtId="0" fontId="15" fillId="12" borderId="0" xfId="0" applyFont="1" applyFill="1" applyAlignment="1">
      <alignment vertical="center"/>
    </xf>
    <xf numFmtId="0" fontId="15" fillId="12" borderId="0" xfId="0" applyFont="1" applyFill="1"/>
    <xf numFmtId="0" fontId="116" fillId="12" borderId="0" xfId="1" applyFont="1" applyFill="1" applyAlignment="1" applyProtection="1"/>
    <xf numFmtId="0" fontId="116" fillId="12" borderId="0" xfId="1" applyFont="1" applyFill="1" applyBorder="1" applyAlignment="1" applyProtection="1">
      <alignment vertical="center"/>
    </xf>
    <xf numFmtId="14" fontId="46" fillId="0" borderId="0" xfId="0" applyNumberFormat="1" applyFont="1" applyAlignment="1">
      <alignment horizontal="right" vertical="center"/>
    </xf>
    <xf numFmtId="0" fontId="0" fillId="0" borderId="137" xfId="0" applyBorder="1"/>
    <xf numFmtId="0" fontId="0" fillId="0" borderId="138" xfId="0" applyBorder="1"/>
    <xf numFmtId="0" fontId="0" fillId="0" borderId="139" xfId="0" applyBorder="1"/>
    <xf numFmtId="0" fontId="0" fillId="0" borderId="140" xfId="0" applyBorder="1"/>
    <xf numFmtId="0" fontId="0" fillId="0" borderId="141" xfId="0" applyBorder="1"/>
    <xf numFmtId="0" fontId="0" fillId="0" borderId="142" xfId="0" applyBorder="1"/>
    <xf numFmtId="0" fontId="0" fillId="0" borderId="143" xfId="0" applyBorder="1"/>
    <xf numFmtId="0" fontId="0" fillId="0" borderId="144" xfId="0" applyBorder="1"/>
    <xf numFmtId="0" fontId="0" fillId="0" borderId="145" xfId="0" applyBorder="1"/>
    <xf numFmtId="0" fontId="0" fillId="0" borderId="0" xfId="0" applyNumberFormat="1" applyAlignment="1">
      <alignment horizontal="left" vertical="top" wrapText="1"/>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121" fillId="0" borderId="0" xfId="0" applyFont="1" applyAlignment="1">
      <alignment horizontal="left" vertical="top" wrapText="1"/>
    </xf>
    <xf numFmtId="0" fontId="121" fillId="0" borderId="0" xfId="0" applyFont="1"/>
    <xf numFmtId="0" fontId="0" fillId="0" borderId="0" xfId="0" applyAlignment="1">
      <alignment vertical="center" wrapText="1"/>
    </xf>
    <xf numFmtId="0" fontId="46" fillId="2" borderId="0" xfId="0" applyFont="1" applyFill="1" applyBorder="1" applyAlignment="1">
      <alignment horizontal="left" vertical="top" wrapText="1"/>
    </xf>
    <xf numFmtId="0" fontId="0" fillId="3" borderId="0" xfId="0" applyFont="1" applyFill="1"/>
    <xf numFmtId="0" fontId="0" fillId="3" borderId="0" xfId="0" applyFont="1" applyFill="1" applyAlignment="1"/>
    <xf numFmtId="0" fontId="0" fillId="0" borderId="0" xfId="0" applyFont="1" applyAlignment="1"/>
    <xf numFmtId="0" fontId="0" fillId="0" borderId="0" xfId="0" applyFont="1"/>
    <xf numFmtId="0" fontId="0" fillId="2" borderId="0" xfId="0" applyFont="1" applyFill="1"/>
    <xf numFmtId="0" fontId="0" fillId="2" borderId="0" xfId="0" applyFont="1" applyFill="1" applyAlignment="1"/>
    <xf numFmtId="49" fontId="9" fillId="2" borderId="0" xfId="0" applyNumberFormat="1" applyFont="1" applyFill="1" applyBorder="1" applyAlignment="1">
      <alignment horizontal="center" vertical="center"/>
    </xf>
    <xf numFmtId="0" fontId="97" fillId="2" borderId="0" xfId="0" applyFont="1" applyFill="1" applyBorder="1" applyAlignment="1">
      <alignment horizontal="center" vertical="center"/>
    </xf>
    <xf numFmtId="0" fontId="9" fillId="2" borderId="0" xfId="0" applyFont="1" applyFill="1" applyBorder="1" applyAlignment="1">
      <alignment horizontal="left" vertical="top"/>
    </xf>
    <xf numFmtId="0" fontId="0" fillId="2" borderId="0" xfId="0" applyFont="1" applyFill="1" applyBorder="1" applyAlignment="1"/>
    <xf numFmtId="0" fontId="46" fillId="2" borderId="0" xfId="0" applyFont="1" applyFill="1" applyBorder="1" applyAlignment="1"/>
    <xf numFmtId="0" fontId="128" fillId="2" borderId="0" xfId="0" applyFont="1" applyFill="1" applyBorder="1" applyAlignment="1">
      <alignment horizontal="left"/>
    </xf>
    <xf numFmtId="0" fontId="9" fillId="2" borderId="0" xfId="0" applyFont="1" applyFill="1" applyBorder="1" applyAlignment="1">
      <alignment horizontal="left"/>
    </xf>
    <xf numFmtId="0" fontId="128" fillId="2" borderId="0" xfId="0" applyFont="1" applyFill="1" applyBorder="1" applyAlignment="1">
      <alignment wrapText="1"/>
    </xf>
    <xf numFmtId="0" fontId="128" fillId="2" borderId="0" xfId="0" applyFont="1" applyFill="1" applyBorder="1" applyAlignment="1"/>
    <xf numFmtId="0" fontId="46" fillId="2" borderId="0" xfId="0" applyFont="1" applyFill="1" applyBorder="1" applyAlignment="1">
      <alignment wrapText="1"/>
    </xf>
    <xf numFmtId="0" fontId="129" fillId="2" borderId="0" xfId="0" applyFont="1" applyFill="1" applyBorder="1" applyAlignment="1">
      <alignment vertical="top" wrapText="1"/>
    </xf>
    <xf numFmtId="0" fontId="46" fillId="2" borderId="0" xfId="0" applyFont="1" applyFill="1" applyBorder="1" applyAlignment="1">
      <alignment vertical="top" wrapText="1"/>
    </xf>
    <xf numFmtId="0" fontId="131" fillId="2" borderId="0" xfId="0" applyFont="1" applyFill="1" applyBorder="1" applyAlignment="1">
      <alignment vertical="top" wrapText="1"/>
    </xf>
    <xf numFmtId="0" fontId="133" fillId="2" borderId="0" xfId="0" applyFont="1" applyFill="1" applyBorder="1" applyAlignment="1">
      <alignment vertical="top" wrapText="1"/>
    </xf>
    <xf numFmtId="0" fontId="9" fillId="2" borderId="0" xfId="0" applyFont="1" applyFill="1" applyBorder="1" applyAlignment="1">
      <alignment vertical="top" wrapText="1"/>
    </xf>
    <xf numFmtId="0" fontId="9" fillId="2" borderId="0" xfId="0" applyFont="1" applyFill="1" applyBorder="1" applyAlignment="1">
      <alignment wrapText="1"/>
    </xf>
    <xf numFmtId="0" fontId="128" fillId="2" borderId="146" xfId="0" applyFont="1" applyFill="1" applyBorder="1" applyAlignment="1">
      <alignment wrapText="1"/>
    </xf>
    <xf numFmtId="0" fontId="9" fillId="2" borderId="0" xfId="0" applyFont="1" applyFill="1" applyBorder="1" applyAlignment="1"/>
    <xf numFmtId="0" fontId="0" fillId="3" borderId="0" xfId="0" applyFont="1" applyFill="1" applyAlignment="1">
      <alignment wrapText="1"/>
    </xf>
    <xf numFmtId="0" fontId="0" fillId="2" borderId="0" xfId="0" applyFont="1" applyFill="1" applyAlignment="1">
      <alignment wrapText="1"/>
    </xf>
    <xf numFmtId="0" fontId="0" fillId="0" borderId="0" xfId="0" applyFont="1" applyAlignment="1">
      <alignment wrapText="1"/>
    </xf>
    <xf numFmtId="0" fontId="128" fillId="2" borderId="124" xfId="0" applyFont="1" applyFill="1" applyBorder="1" applyAlignment="1">
      <alignment wrapText="1"/>
    </xf>
    <xf numFmtId="0" fontId="46" fillId="3" borderId="0" xfId="0" applyFont="1" applyFill="1" applyAlignment="1">
      <alignment vertical="center" wrapText="1"/>
    </xf>
    <xf numFmtId="0" fontId="46" fillId="2" borderId="0" xfId="0" applyFont="1" applyFill="1" applyBorder="1" applyAlignment="1">
      <alignment horizontal="left" wrapText="1"/>
    </xf>
    <xf numFmtId="0" fontId="46" fillId="3" borderId="0" xfId="0" applyFont="1" applyFill="1" applyAlignment="1">
      <alignment horizontal="left" vertical="center" wrapText="1"/>
    </xf>
    <xf numFmtId="0" fontId="46" fillId="2" borderId="0" xfId="0" applyFont="1" applyFill="1" applyAlignment="1">
      <alignment vertical="center" wrapText="1"/>
    </xf>
    <xf numFmtId="0" fontId="71" fillId="2" borderId="0" xfId="0" applyFont="1" applyFill="1" applyBorder="1" applyAlignment="1">
      <alignment vertical="top" wrapText="1"/>
    </xf>
    <xf numFmtId="0" fontId="9" fillId="3" borderId="0" xfId="0" applyFont="1" applyFill="1" applyAlignment="1"/>
    <xf numFmtId="0" fontId="25" fillId="3" borderId="0" xfId="0" applyFont="1" applyFill="1" applyAlignment="1"/>
    <xf numFmtId="0" fontId="0" fillId="5" borderId="0" xfId="0" applyFont="1" applyFill="1" applyAlignment="1"/>
    <xf numFmtId="0" fontId="0" fillId="3" borderId="147" xfId="0" applyFont="1" applyFill="1" applyBorder="1" applyAlignment="1"/>
    <xf numFmtId="0" fontId="0" fillId="0" borderId="147" xfId="0" applyFont="1" applyBorder="1"/>
    <xf numFmtId="14" fontId="0" fillId="0" borderId="0" xfId="0" applyNumberFormat="1" applyFont="1"/>
    <xf numFmtId="1" fontId="0" fillId="0" borderId="0" xfId="0" applyNumberFormat="1" applyFont="1"/>
    <xf numFmtId="0" fontId="0"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51" fillId="0" borderId="0" xfId="0" applyFont="1" applyAlignment="1">
      <alignment horizontal="center"/>
    </xf>
    <xf numFmtId="0" fontId="51" fillId="3" borderId="0" xfId="0" applyFont="1" applyFill="1" applyAlignment="1">
      <alignment horizontal="center"/>
    </xf>
    <xf numFmtId="0" fontId="51" fillId="2" borderId="0" xfId="0" applyFont="1" applyFill="1" applyAlignment="1">
      <alignment horizontal="center"/>
    </xf>
    <xf numFmtId="0" fontId="137" fillId="2" borderId="0"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0" xfId="0" applyFont="1" applyFill="1" applyBorder="1" applyAlignment="1">
      <alignment horizontal="center"/>
    </xf>
    <xf numFmtId="0" fontId="51" fillId="2" borderId="0" xfId="0" applyFont="1" applyFill="1" applyBorder="1" applyAlignment="1">
      <alignment horizontal="center" wrapText="1"/>
    </xf>
    <xf numFmtId="0" fontId="138" fillId="2" borderId="0"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pplyAlignment="1">
      <alignment horizontal="center" vertical="center"/>
    </xf>
    <xf numFmtId="0" fontId="0" fillId="2" borderId="0" xfId="0" applyFont="1" applyFill="1" applyAlignment="1">
      <alignment horizontal="center" vertical="center"/>
    </xf>
    <xf numFmtId="0" fontId="0" fillId="5" borderId="0" xfId="0" quotePrefix="1" applyFont="1" applyFill="1" applyAlignment="1">
      <alignment horizontal="center" vertical="center" wrapText="1"/>
    </xf>
    <xf numFmtId="0" fontId="0" fillId="5" borderId="0" xfId="0" quotePrefix="1" applyFont="1" applyFill="1" applyAlignment="1">
      <alignment horizontal="center" vertical="center"/>
    </xf>
    <xf numFmtId="14" fontId="0" fillId="5" borderId="0" xfId="0" quotePrefix="1" applyNumberFormat="1" applyFont="1" applyFill="1" applyAlignment="1">
      <alignment horizontal="center" vertical="center"/>
    </xf>
    <xf numFmtId="0" fontId="46" fillId="2" borderId="0" xfId="0" applyFont="1" applyFill="1" applyBorder="1" applyAlignment="1">
      <alignment horizontal="center" vertical="center"/>
    </xf>
    <xf numFmtId="0" fontId="0" fillId="2" borderId="146" xfId="0" applyFont="1" applyFill="1" applyBorder="1" applyAlignment="1">
      <alignment horizontal="center" vertical="center"/>
    </xf>
    <xf numFmtId="0" fontId="0" fillId="2" borderId="124" xfId="0" applyFont="1" applyFill="1" applyBorder="1" applyAlignment="1">
      <alignment horizontal="center" vertical="center"/>
    </xf>
    <xf numFmtId="0" fontId="0" fillId="2" borderId="0" xfId="0" applyFont="1" applyFill="1" applyBorder="1" applyAlignment="1">
      <alignment horizontal="center" vertical="center" wrapText="1"/>
    </xf>
    <xf numFmtId="1" fontId="46" fillId="24" borderId="0" xfId="0" quotePrefix="1" applyNumberFormat="1" applyFont="1" applyFill="1" applyBorder="1" applyAlignment="1">
      <alignment horizontal="center" vertical="center"/>
    </xf>
    <xf numFmtId="0" fontId="0" fillId="24" borderId="147" xfId="0" applyFont="1" applyFill="1" applyBorder="1" applyAlignment="1"/>
    <xf numFmtId="1" fontId="0" fillId="24" borderId="0" xfId="0" quotePrefix="1" applyNumberFormat="1" applyFont="1" applyFill="1" applyBorder="1" applyAlignment="1">
      <alignment horizontal="center" vertical="center" wrapText="1"/>
    </xf>
    <xf numFmtId="0" fontId="4" fillId="3" borderId="0" xfId="1" applyFill="1" applyAlignment="1" applyProtection="1">
      <alignment horizontal="center"/>
    </xf>
    <xf numFmtId="0" fontId="46"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148" xfId="0" applyFont="1" applyBorder="1" applyAlignment="1" applyProtection="1">
      <alignment horizontal="center" vertical="center" wrapText="1"/>
      <protection locked="0"/>
    </xf>
    <xf numFmtId="0" fontId="0" fillId="0" borderId="109" xfId="0" applyFont="1" applyBorder="1" applyAlignment="1" applyProtection="1">
      <alignment horizontal="center" vertical="center" wrapText="1"/>
      <protection locked="0"/>
    </xf>
    <xf numFmtId="1" fontId="106" fillId="2" borderId="0" xfId="0" applyNumberFormat="1" applyFont="1" applyFill="1" applyBorder="1" applyAlignment="1" applyProtection="1">
      <alignment horizontal="center" vertical="center" wrapText="1"/>
      <protection hidden="1"/>
    </xf>
    <xf numFmtId="1" fontId="6" fillId="2" borderId="147" xfId="0" applyNumberFormat="1" applyFont="1" applyFill="1" applyBorder="1" applyAlignment="1" applyProtection="1">
      <alignment horizontal="center" vertical="center" wrapText="1"/>
    </xf>
    <xf numFmtId="1" fontId="6" fillId="2" borderId="149" xfId="0" applyNumberFormat="1" applyFont="1" applyFill="1" applyBorder="1" applyAlignment="1" applyProtection="1">
      <alignment horizontal="center" vertical="center" wrapText="1"/>
    </xf>
    <xf numFmtId="0" fontId="10" fillId="2" borderId="0" xfId="0" applyFont="1" applyFill="1" applyBorder="1" applyAlignment="1">
      <alignment vertical="center"/>
    </xf>
    <xf numFmtId="0" fontId="10" fillId="0" borderId="0" xfId="0" applyFont="1"/>
    <xf numFmtId="0" fontId="10" fillId="2" borderId="0" xfId="0" applyFont="1" applyFill="1" applyBorder="1" applyAlignment="1"/>
    <xf numFmtId="0" fontId="10" fillId="2" borderId="0" xfId="0" applyFont="1" applyFill="1" applyBorder="1" applyAlignment="1">
      <alignment wrapText="1"/>
    </xf>
    <xf numFmtId="0" fontId="139" fillId="2" borderId="0" xfId="0" applyFont="1" applyFill="1" applyBorder="1" applyAlignment="1">
      <alignment vertical="center" wrapText="1"/>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xf>
    <xf numFmtId="0" fontId="96" fillId="12" borderId="0" xfId="1" applyNumberFormat="1" applyFont="1" applyFill="1" applyBorder="1" applyAlignment="1" applyProtection="1">
      <alignment horizontal="left" vertical="top"/>
    </xf>
    <xf numFmtId="0" fontId="96" fillId="12" borderId="31" xfId="1" applyNumberFormat="1" applyFont="1" applyFill="1" applyBorder="1" applyAlignment="1" applyProtection="1">
      <alignment horizontal="left" vertical="top"/>
    </xf>
    <xf numFmtId="0" fontId="13" fillId="12" borderId="0" xfId="0" applyFont="1" applyFill="1" applyBorder="1" applyAlignment="1" applyProtection="1">
      <alignment horizontal="left" vertical="center"/>
    </xf>
    <xf numFmtId="0" fontId="99" fillId="12" borderId="0" xfId="0" applyFont="1" applyFill="1" applyBorder="1" applyAlignment="1" applyProtection="1">
      <alignment horizontal="left" vertical="center"/>
    </xf>
    <xf numFmtId="0" fontId="3"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96" fillId="12" borderId="0" xfId="1" applyFont="1" applyFill="1" applyBorder="1" applyAlignment="1" applyProtection="1">
      <alignment vertical="center"/>
    </xf>
    <xf numFmtId="0" fontId="8" fillId="23" borderId="0" xfId="0" applyFont="1" applyFill="1" applyBorder="1" applyAlignment="1" applyProtection="1">
      <alignment horizontal="center" vertical="center" textRotation="90"/>
    </xf>
    <xf numFmtId="0" fontId="115" fillId="12" borderId="0" xfId="0" applyFont="1" applyFill="1" applyBorder="1" applyAlignment="1" applyProtection="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96" fillId="12" borderId="0" xfId="1" applyFont="1" applyFill="1" applyBorder="1" applyAlignment="1" applyProtection="1">
      <alignment horizontal="left" vertical="top"/>
    </xf>
    <xf numFmtId="0" fontId="96" fillId="12" borderId="0" xfId="1" applyFont="1" applyFill="1" applyAlignment="1" applyProtection="1">
      <alignment vertical="center"/>
    </xf>
    <xf numFmtId="0" fontId="96" fillId="12" borderId="31" xfId="1" applyFont="1" applyFill="1" applyBorder="1" applyAlignment="1" applyProtection="1">
      <alignment vertical="center"/>
    </xf>
    <xf numFmtId="0" fontId="63" fillId="12" borderId="0" xfId="1" applyFont="1" applyFill="1" applyAlignment="1" applyProtection="1"/>
    <xf numFmtId="0" fontId="63" fillId="0" borderId="0" xfId="1" applyFont="1" applyAlignment="1" applyProtection="1"/>
    <xf numFmtId="0" fontId="8" fillId="22" borderId="0" xfId="0" applyFont="1" applyFill="1" applyBorder="1" applyAlignment="1" applyProtection="1">
      <alignment horizontal="left" textRotation="90"/>
    </xf>
    <xf numFmtId="0" fontId="96" fillId="12" borderId="0" xfId="1" applyFont="1" applyFill="1" applyBorder="1" applyAlignment="1" applyProtection="1">
      <alignment horizontal="left" vertical="center"/>
    </xf>
    <xf numFmtId="0" fontId="116" fillId="12" borderId="0" xfId="1" applyFont="1" applyFill="1" applyBorder="1" applyAlignment="1" applyProtection="1">
      <alignment horizontal="left" vertical="center"/>
    </xf>
    <xf numFmtId="0" fontId="121" fillId="0" borderId="0" xfId="0" applyFont="1" applyBorder="1" applyAlignment="1">
      <alignment wrapText="1"/>
    </xf>
    <xf numFmtId="0" fontId="0" fillId="0" borderId="0" xfId="0" applyAlignment="1"/>
    <xf numFmtId="0" fontId="0" fillId="0" borderId="31" xfId="0" applyBorder="1" applyAlignment="1"/>
    <xf numFmtId="0" fontId="86" fillId="17" borderId="0" xfId="1" applyFont="1" applyFill="1" applyBorder="1" applyAlignment="1" applyProtection="1"/>
    <xf numFmtId="0" fontId="86" fillId="0" borderId="0" xfId="1" applyFont="1" applyAlignment="1" applyProtection="1"/>
    <xf numFmtId="0" fontId="80" fillId="17" borderId="57" xfId="0" applyFont="1" applyFill="1" applyBorder="1" applyAlignment="1" applyProtection="1">
      <alignment horizontal="left" wrapText="1"/>
      <protection locked="0"/>
    </xf>
    <xf numFmtId="0" fontId="80" fillId="17" borderId="24" xfId="0" applyFont="1" applyFill="1" applyBorder="1" applyAlignment="1" applyProtection="1">
      <alignment horizontal="left" wrapText="1"/>
      <protection locked="0"/>
    </xf>
    <xf numFmtId="0" fontId="85" fillId="17" borderId="7" xfId="0" applyFont="1" applyFill="1" applyBorder="1" applyAlignment="1">
      <alignment horizontal="center"/>
    </xf>
    <xf numFmtId="0" fontId="85" fillId="17" borderId="8" xfId="0" applyFont="1" applyFill="1" applyBorder="1" applyAlignment="1">
      <alignment horizontal="center"/>
    </xf>
    <xf numFmtId="0" fontId="80" fillId="17" borderId="7" xfId="0" applyFont="1" applyFill="1" applyBorder="1" applyAlignment="1" applyProtection="1">
      <alignment horizontal="left" wrapText="1"/>
      <protection locked="0"/>
    </xf>
    <xf numFmtId="0" fontId="80" fillId="17" borderId="8" xfId="0" applyFont="1" applyFill="1" applyBorder="1" applyAlignment="1" applyProtection="1">
      <alignment horizontal="left" wrapText="1"/>
      <protection locked="0"/>
    </xf>
    <xf numFmtId="0" fontId="7" fillId="17" borderId="0" xfId="0" applyFont="1" applyFill="1" applyBorder="1" applyAlignment="1"/>
    <xf numFmtId="0" fontId="7" fillId="17" borderId="6" xfId="0" applyFont="1" applyFill="1" applyBorder="1" applyAlignment="1">
      <alignment horizontal="center"/>
    </xf>
    <xf numFmtId="0" fontId="7" fillId="17" borderId="6" xfId="0" applyFont="1" applyFill="1" applyBorder="1" applyAlignment="1"/>
    <xf numFmtId="0" fontId="81" fillId="17" borderId="73" xfId="0" applyFont="1" applyFill="1" applyBorder="1" applyAlignment="1">
      <alignment horizontal="left" wrapText="1"/>
    </xf>
    <xf numFmtId="0" fontId="0" fillId="0" borderId="74" xfId="0" applyBorder="1" applyAlignment="1">
      <alignment horizontal="left" wrapText="1"/>
    </xf>
    <xf numFmtId="0" fontId="0" fillId="0" borderId="75" xfId="0" applyBorder="1" applyAlignment="1">
      <alignment horizontal="left" wrapText="1"/>
    </xf>
    <xf numFmtId="0" fontId="81" fillId="17" borderId="76" xfId="0" applyFont="1" applyFill="1" applyBorder="1" applyAlignment="1">
      <alignment horizontal="left" wrapText="1"/>
    </xf>
    <xf numFmtId="0" fontId="0" fillId="0" borderId="0" xfId="0" applyBorder="1" applyAlignment="1">
      <alignment horizontal="left" wrapText="1"/>
    </xf>
    <xf numFmtId="0" fontId="0" fillId="0" borderId="77" xfId="0" applyBorder="1" applyAlignment="1">
      <alignment horizontal="left" wrapText="1"/>
    </xf>
    <xf numFmtId="0" fontId="0" fillId="0" borderId="0" xfId="0" applyBorder="1" applyAlignment="1">
      <alignment wrapText="1"/>
    </xf>
    <xf numFmtId="0" fontId="0" fillId="0" borderId="77" xfId="0" applyBorder="1" applyAlignment="1">
      <alignment wrapText="1"/>
    </xf>
    <xf numFmtId="0" fontId="85" fillId="17" borderId="3" xfId="0" applyFont="1" applyFill="1" applyBorder="1" applyAlignment="1">
      <alignment horizontal="center"/>
    </xf>
    <xf numFmtId="0" fontId="0" fillId="17" borderId="3" xfId="0" applyFill="1" applyBorder="1" applyAlignment="1"/>
    <xf numFmtId="0" fontId="80" fillId="17" borderId="7" xfId="0"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wrapText="1"/>
    </xf>
    <xf numFmtId="0" fontId="7" fillId="17" borderId="8" xfId="0" applyFont="1" applyFill="1" applyBorder="1" applyAlignment="1">
      <alignment wrapText="1"/>
    </xf>
    <xf numFmtId="0" fontId="85" fillId="17" borderId="30" xfId="0" applyFont="1" applyFill="1" applyBorder="1" applyAlignment="1" applyProtection="1">
      <alignment horizontal="center"/>
      <protection locked="0"/>
    </xf>
    <xf numFmtId="0" fontId="0" fillId="17" borderId="30" xfId="0" applyFill="1" applyBorder="1" applyAlignment="1" applyProtection="1">
      <alignment horizontal="center"/>
      <protection locked="0"/>
    </xf>
    <xf numFmtId="0" fontId="0" fillId="17" borderId="24" xfId="0"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6" xfId="0" applyFill="1" applyBorder="1" applyAlignment="1" applyProtection="1">
      <protection locked="0"/>
    </xf>
    <xf numFmtId="0" fontId="85" fillId="17" borderId="10" xfId="0" applyFont="1" applyFill="1" applyBorder="1" applyAlignment="1" applyProtection="1">
      <alignment horizontal="center" wrapText="1"/>
      <protection locked="0"/>
    </xf>
    <xf numFmtId="0" fontId="0" fillId="17" borderId="22" xfId="0" applyFill="1" applyBorder="1" applyAlignment="1" applyProtection="1">
      <protection locked="0"/>
    </xf>
    <xf numFmtId="0" fontId="80" fillId="17" borderId="81" xfId="0" applyFont="1" applyFill="1" applyBorder="1" applyAlignment="1" applyProtection="1">
      <protection locked="0"/>
    </xf>
    <xf numFmtId="0" fontId="80" fillId="17" borderId="3" xfId="0" applyFont="1" applyFill="1" applyBorder="1" applyAlignment="1" applyProtection="1">
      <protection locked="0"/>
    </xf>
    <xf numFmtId="0" fontId="80" fillId="17" borderId="86" xfId="0" applyFont="1" applyFill="1" applyBorder="1" applyAlignment="1" applyProtection="1">
      <protection locked="0"/>
    </xf>
    <xf numFmtId="0" fontId="80" fillId="17" borderId="6" xfId="0" applyFont="1" applyFill="1" applyBorder="1" applyAlignment="1" applyProtection="1">
      <protection locked="0"/>
    </xf>
    <xf numFmtId="173" fontId="80" fillId="17" borderId="0" xfId="0" applyNumberFormat="1" applyFont="1" applyFill="1" applyBorder="1" applyAlignment="1"/>
    <xf numFmtId="0" fontId="0" fillId="17" borderId="0" xfId="0" applyFill="1" applyBorder="1" applyAlignment="1"/>
    <xf numFmtId="0" fontId="85" fillId="17" borderId="30" xfId="0" applyFont="1" applyFill="1" applyBorder="1" applyAlignment="1">
      <alignment horizontal="center"/>
    </xf>
    <xf numFmtId="0" fontId="0" fillId="17" borderId="30" xfId="0" applyFill="1" applyBorder="1" applyAlignment="1">
      <alignment horizontal="center"/>
    </xf>
    <xf numFmtId="0" fontId="0" fillId="17" borderId="24" xfId="0" applyFill="1" applyBorder="1" applyAlignment="1">
      <alignment horizontal="center"/>
    </xf>
    <xf numFmtId="0" fontId="85" fillId="17" borderId="6" xfId="0" applyFont="1" applyFill="1" applyBorder="1" applyAlignment="1">
      <alignment horizontal="center"/>
    </xf>
    <xf numFmtId="0" fontId="0" fillId="17" borderId="6" xfId="0" applyFill="1" applyBorder="1" applyAlignment="1"/>
    <xf numFmtId="0" fontId="0" fillId="17" borderId="8" xfId="0" applyFill="1" applyBorder="1" applyAlignment="1"/>
    <xf numFmtId="0" fontId="85" fillId="17" borderId="10" xfId="0" applyFont="1" applyFill="1" applyBorder="1" applyAlignment="1">
      <alignment horizontal="center" wrapText="1"/>
    </xf>
    <xf numFmtId="0" fontId="0" fillId="17" borderId="22" xfId="0" applyFill="1" applyBorder="1" applyAlignment="1"/>
    <xf numFmtId="0" fontId="0" fillId="17" borderId="32" xfId="0" applyFill="1" applyBorder="1" applyAlignment="1"/>
    <xf numFmtId="0" fontId="80" fillId="17" borderId="78" xfId="0" applyFont="1" applyFill="1" applyBorder="1" applyAlignment="1" applyProtection="1">
      <protection locked="0"/>
    </xf>
    <xf numFmtId="0" fontId="80" fillId="17" borderId="30" xfId="0" applyFont="1" applyFill="1" applyBorder="1" applyAlignment="1" applyProtection="1">
      <protection locked="0"/>
    </xf>
    <xf numFmtId="0" fontId="80" fillId="17" borderId="76" xfId="0" applyFont="1" applyFill="1" applyBorder="1" applyAlignment="1"/>
    <xf numFmtId="0" fontId="85" fillId="17" borderId="78" xfId="0" applyFont="1" applyFill="1" applyBorder="1" applyAlignment="1">
      <alignment horizontal="center"/>
    </xf>
    <xf numFmtId="0" fontId="0" fillId="17" borderId="81"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85" fillId="17" borderId="10" xfId="0" applyFont="1" applyFill="1" applyBorder="1" applyAlignment="1">
      <alignment horizontal="center"/>
    </xf>
    <xf numFmtId="0" fontId="0" fillId="17" borderId="4" xfId="0" applyFill="1" applyBorder="1" applyAlignment="1"/>
    <xf numFmtId="0" fontId="0" fillId="17" borderId="8" xfId="0" applyFill="1" applyBorder="1" applyAlignment="1" applyProtection="1">
      <protection locked="0"/>
    </xf>
    <xf numFmtId="173" fontId="80" fillId="17" borderId="7" xfId="0" applyNumberFormat="1" applyFont="1" applyFill="1" applyBorder="1" applyAlignment="1"/>
    <xf numFmtId="173" fontId="80" fillId="17" borderId="8" xfId="0" applyNumberFormat="1" applyFont="1" applyFill="1" applyBorder="1" applyAlignment="1"/>
    <xf numFmtId="0" fontId="80" fillId="17" borderId="0" xfId="0" applyFont="1" applyFill="1" applyBorder="1" applyAlignment="1"/>
    <xf numFmtId="0" fontId="80" fillId="17" borderId="78" xfId="0" applyFont="1" applyFill="1" applyBorder="1" applyAlignment="1"/>
    <xf numFmtId="0" fontId="80" fillId="17" borderId="30" xfId="0" applyFont="1" applyFill="1" applyBorder="1" applyAlignment="1"/>
    <xf numFmtId="0" fontId="85" fillId="17" borderId="78" xfId="0" applyFont="1" applyFill="1" applyBorder="1" applyAlignment="1">
      <alignment horizontal="left"/>
    </xf>
    <xf numFmtId="0" fontId="85" fillId="17" borderId="30" xfId="0" applyFont="1" applyFill="1" applyBorder="1" applyAlignment="1">
      <alignment horizontal="left"/>
    </xf>
    <xf numFmtId="0" fontId="0" fillId="17" borderId="30" xfId="0" applyFill="1" applyBorder="1" applyAlignment="1">
      <alignment horizontal="left"/>
    </xf>
    <xf numFmtId="0" fontId="0" fillId="17" borderId="24" xfId="0" applyFill="1" applyBorder="1" applyAlignment="1">
      <alignment horizontal="left"/>
    </xf>
    <xf numFmtId="0" fontId="0" fillId="17" borderId="81" xfId="0" applyFill="1" applyBorder="1" applyAlignment="1">
      <alignment horizontal="left"/>
    </xf>
    <xf numFmtId="0" fontId="0" fillId="17" borderId="3" xfId="0" applyFill="1" applyBorder="1" applyAlignment="1">
      <alignment horizontal="left"/>
    </xf>
    <xf numFmtId="0" fontId="0" fillId="17" borderId="4" xfId="0" applyFill="1" applyBorder="1" applyAlignment="1">
      <alignment horizontal="left"/>
    </xf>
    <xf numFmtId="0" fontId="0" fillId="17" borderId="6" xfId="0" applyFill="1" applyBorder="1" applyAlignment="1">
      <alignment horizontal="center"/>
    </xf>
    <xf numFmtId="173" fontId="7" fillId="17" borderId="86" xfId="0" applyNumberFormat="1" applyFont="1" applyFill="1" applyBorder="1" applyAlignment="1" applyProtection="1">
      <alignment wrapText="1"/>
      <protection locked="0"/>
    </xf>
    <xf numFmtId="0" fontId="7" fillId="17" borderId="86" xfId="0" applyFont="1" applyFill="1" applyBorder="1" applyAlignment="1" applyProtection="1">
      <protection locked="0"/>
    </xf>
    <xf numFmtId="0" fontId="7" fillId="17" borderId="6" xfId="0" applyFont="1" applyFill="1" applyBorder="1" applyAlignment="1" applyProtection="1">
      <protection locked="0"/>
    </xf>
    <xf numFmtId="173" fontId="80" fillId="17" borderId="6" xfId="0" applyNumberFormat="1" applyFont="1" applyFill="1" applyBorder="1" applyAlignment="1" applyProtection="1">
      <protection locked="0"/>
    </xf>
    <xf numFmtId="0" fontId="80" fillId="17" borderId="86" xfId="0" applyFont="1" applyFill="1" applyBorder="1" applyAlignment="1" applyProtection="1">
      <alignment wrapText="1"/>
      <protection locked="0"/>
    </xf>
    <xf numFmtId="0" fontId="80" fillId="17" borderId="6" xfId="0" applyFont="1" applyFill="1" applyBorder="1" applyAlignment="1" applyProtection="1">
      <alignment wrapText="1"/>
      <protection locked="0"/>
    </xf>
    <xf numFmtId="0" fontId="4" fillId="17" borderId="76" xfId="1" applyFill="1" applyBorder="1" applyAlignment="1" applyProtection="1">
      <alignment wrapText="1"/>
    </xf>
    <xf numFmtId="0" fontId="4" fillId="17" borderId="0" xfId="1" applyFill="1" applyBorder="1" applyAlignment="1" applyProtection="1">
      <alignment wrapText="1"/>
    </xf>
    <xf numFmtId="0" fontId="80" fillId="17" borderId="84" xfId="0" applyFont="1" applyFill="1" applyBorder="1" applyAlignment="1" applyProtection="1">
      <protection locked="0"/>
    </xf>
    <xf numFmtId="0" fontId="80" fillId="17" borderId="1" xfId="0" applyFont="1" applyFill="1" applyBorder="1" applyAlignment="1" applyProtection="1">
      <protection locked="0"/>
    </xf>
    <xf numFmtId="0" fontId="80" fillId="17" borderId="82" xfId="0" applyFont="1" applyFill="1" applyBorder="1" applyAlignment="1" applyProtection="1">
      <protection locked="0"/>
    </xf>
    <xf numFmtId="0" fontId="80" fillId="17" borderId="10" xfId="0" applyFont="1" applyFill="1" applyBorder="1" applyAlignment="1" applyProtection="1">
      <protection locked="0"/>
    </xf>
    <xf numFmtId="0" fontId="80" fillId="17" borderId="76" xfId="0" applyFont="1" applyFill="1" applyBorder="1" applyAlignment="1">
      <alignment wrapText="1"/>
    </xf>
    <xf numFmtId="0" fontId="80" fillId="17" borderId="81" xfId="0" applyFont="1" applyFill="1" applyBorder="1" applyAlignment="1">
      <alignment wrapText="1"/>
    </xf>
    <xf numFmtId="0" fontId="0" fillId="0" borderId="76" xfId="0" applyBorder="1"/>
    <xf numFmtId="0" fontId="0" fillId="0" borderId="0" xfId="0" applyBorder="1"/>
    <xf numFmtId="43" fontId="7" fillId="17" borderId="1" xfId="3" applyNumberFormat="1" applyFont="1" applyFill="1" applyBorder="1" applyAlignment="1" applyProtection="1">
      <protection locked="0"/>
    </xf>
    <xf numFmtId="0" fontId="81" fillId="17" borderId="0" xfId="0" applyFont="1" applyFill="1" applyBorder="1" applyAlignment="1" applyProtection="1">
      <protection locked="0"/>
    </xf>
    <xf numFmtId="0" fontId="0" fillId="0" borderId="0" xfId="0" applyBorder="1" applyAlignment="1"/>
    <xf numFmtId="0" fontId="81"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5" fillId="17" borderId="1" xfId="0" applyFont="1" applyFill="1" applyBorder="1" applyAlignment="1">
      <alignment horizontal="center" wrapText="1"/>
    </xf>
    <xf numFmtId="171" fontId="80" fillId="17" borderId="7" xfId="0" applyNumberFormat="1" applyFont="1" applyFill="1" applyBorder="1" applyAlignment="1">
      <alignment horizontal="center" wrapText="1"/>
    </xf>
    <xf numFmtId="0" fontId="80" fillId="17" borderId="6" xfId="0" applyFont="1" applyFill="1" applyBorder="1" applyAlignment="1">
      <alignment horizontal="center" wrapText="1"/>
    </xf>
    <xf numFmtId="0" fontId="80" fillId="17" borderId="8" xfId="0" applyFont="1" applyFill="1" applyBorder="1" applyAlignment="1">
      <alignment horizontal="center" wrapText="1"/>
    </xf>
    <xf numFmtId="0" fontId="85" fillId="17" borderId="82" xfId="0" applyFont="1" applyFill="1" applyBorder="1" applyAlignment="1">
      <alignment horizontal="center"/>
    </xf>
    <xf numFmtId="0" fontId="80" fillId="17" borderId="10" xfId="0" applyFont="1" applyFill="1" applyBorder="1" applyAlignment="1">
      <alignment horizontal="center"/>
    </xf>
    <xf numFmtId="174" fontId="85" fillId="17" borderId="1" xfId="3" applyNumberFormat="1" applyFont="1" applyFill="1" applyBorder="1" applyAlignment="1">
      <alignment horizontal="center"/>
    </xf>
    <xf numFmtId="174" fontId="80" fillId="17" borderId="1" xfId="3" applyNumberFormat="1" applyFont="1" applyFill="1" applyBorder="1" applyAlignment="1">
      <alignment horizontal="center"/>
    </xf>
    <xf numFmtId="174" fontId="80" fillId="17" borderId="30" xfId="3" applyNumberFormat="1" applyFont="1" applyFill="1" applyBorder="1" applyAlignment="1"/>
    <xf numFmtId="174" fontId="80" fillId="17" borderId="0" xfId="3" applyNumberFormat="1" applyFont="1" applyFill="1" applyBorder="1" applyAlignment="1"/>
    <xf numFmtId="174" fontId="80" fillId="17" borderId="3" xfId="3" applyNumberFormat="1" applyFont="1" applyFill="1" applyBorder="1" applyAlignment="1"/>
    <xf numFmtId="0" fontId="85" fillId="17" borderId="84" xfId="0" applyFont="1" applyFill="1" applyBorder="1" applyAlignment="1">
      <alignment horizontal="center"/>
    </xf>
    <xf numFmtId="0" fontId="80" fillId="17" borderId="1" xfId="0" applyFont="1" applyFill="1" applyBorder="1" applyAlignment="1">
      <alignment horizontal="center"/>
    </xf>
    <xf numFmtId="0" fontId="80" fillId="17" borderId="85" xfId="0" applyFont="1" applyFill="1" applyBorder="1" applyAlignment="1" applyProtection="1">
      <protection locked="0"/>
    </xf>
    <xf numFmtId="0" fontId="80" fillId="17" borderId="9" xfId="0" applyFont="1" applyFill="1" applyBorder="1" applyAlignment="1" applyProtection="1">
      <protection locked="0"/>
    </xf>
    <xf numFmtId="0" fontId="52" fillId="2" borderId="0" xfId="0" applyFont="1" applyFill="1" applyAlignment="1">
      <alignment horizontal="center" vertical="center" wrapText="1"/>
    </xf>
    <xf numFmtId="0" fontId="0" fillId="2" borderId="0" xfId="0" applyFill="1" applyAlignment="1">
      <alignment horizontal="center" vertical="center" wrapText="1"/>
    </xf>
    <xf numFmtId="0" fontId="29" fillId="2" borderId="5" xfId="1"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29" fillId="2" borderId="6" xfId="1" applyFont="1" applyFill="1" applyBorder="1" applyAlignment="1" applyProtection="1">
      <alignment horizontal="left" vertical="center" wrapText="1"/>
    </xf>
    <xf numFmtId="0" fontId="29" fillId="2" borderId="8" xfId="1" applyFont="1" applyFill="1" applyBorder="1" applyAlignment="1" applyProtection="1">
      <alignment horizontal="left" vertical="center" wrapText="1"/>
    </xf>
    <xf numFmtId="0" fontId="30" fillId="5" borderId="20" xfId="0" applyFont="1" applyFill="1" applyBorder="1" applyAlignment="1" applyProtection="1">
      <alignment horizontal="left" vertical="center" wrapText="1"/>
    </xf>
    <xf numFmtId="0" fontId="10" fillId="5" borderId="12" xfId="0" applyFont="1" applyFill="1" applyBorder="1" applyProtection="1"/>
    <xf numFmtId="0" fontId="10" fillId="5" borderId="35" xfId="0" applyFont="1" applyFill="1" applyBorder="1" applyProtection="1"/>
    <xf numFmtId="0" fontId="37" fillId="2" borderId="71" xfId="1" applyFont="1" applyFill="1" applyBorder="1" applyAlignment="1" applyProtection="1">
      <alignment horizontal="left" vertical="center" wrapText="1"/>
    </xf>
    <xf numFmtId="0" fontId="37" fillId="2" borderId="72" xfId="1" applyFont="1" applyFill="1" applyBorder="1" applyAlignment="1" applyProtection="1">
      <alignment horizontal="left" vertical="center" wrapText="1"/>
    </xf>
    <xf numFmtId="0" fontId="29" fillId="2" borderId="58" xfId="1" applyFont="1" applyFill="1" applyBorder="1" applyAlignment="1" applyProtection="1">
      <alignment horizontal="left" vertical="center" wrapText="1"/>
    </xf>
    <xf numFmtId="0" fontId="29" fillId="2" borderId="0" xfId="1" applyFont="1" applyFill="1" applyBorder="1" applyAlignment="1" applyProtection="1">
      <alignment horizontal="left" vertical="center" wrapText="1"/>
    </xf>
    <xf numFmtId="0" fontId="29" fillId="2" borderId="37" xfId="1" applyFont="1" applyFill="1" applyBorder="1" applyAlignment="1" applyProtection="1">
      <alignment horizontal="left" vertical="center" wrapText="1"/>
    </xf>
    <xf numFmtId="0" fontId="29" fillId="2" borderId="31" xfId="1" applyFont="1" applyFill="1" applyBorder="1" applyAlignment="1" applyProtection="1">
      <alignment horizontal="left" vertical="center" wrapText="1"/>
    </xf>
    <xf numFmtId="0" fontId="29" fillId="2" borderId="57" xfId="1" applyFont="1" applyFill="1" applyBorder="1" applyAlignment="1" applyProtection="1">
      <alignment horizontal="left" vertical="center" wrapText="1"/>
    </xf>
    <xf numFmtId="0" fontId="29" fillId="2" borderId="30" xfId="1" applyFont="1" applyFill="1" applyBorder="1" applyAlignment="1" applyProtection="1">
      <alignment horizontal="left" vertical="center" wrapText="1"/>
    </xf>
    <xf numFmtId="0" fontId="29" fillId="2" borderId="61" xfId="1" applyFont="1" applyFill="1" applyBorder="1" applyAlignment="1" applyProtection="1">
      <alignment horizontal="left" vertical="center" wrapText="1"/>
    </xf>
    <xf numFmtId="0" fontId="29" fillId="2" borderId="51" xfId="1" applyFont="1" applyFill="1" applyBorder="1" applyAlignment="1" applyProtection="1">
      <alignment horizontal="left" vertical="center" wrapText="1"/>
    </xf>
    <xf numFmtId="0" fontId="28" fillId="2" borderId="116" xfId="1" applyFont="1" applyFill="1" applyBorder="1" applyAlignment="1" applyProtection="1">
      <alignment horizontal="left" vertical="center" wrapText="1"/>
    </xf>
    <xf numFmtId="0" fontId="0" fillId="2" borderId="109" xfId="0"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29" fillId="2" borderId="20" xfId="1" applyFont="1" applyFill="1" applyBorder="1" applyAlignment="1" applyProtection="1">
      <alignment horizontal="left" vertical="center" wrapText="1"/>
    </xf>
    <xf numFmtId="0" fontId="29" fillId="2" borderId="12" xfId="1" applyFont="1" applyFill="1" applyBorder="1" applyAlignment="1" applyProtection="1">
      <alignment horizontal="left" vertical="center" wrapText="1"/>
    </xf>
    <xf numFmtId="0" fontId="29" fillId="2" borderId="21" xfId="1" applyFont="1" applyFill="1" applyBorder="1" applyAlignment="1" applyProtection="1">
      <alignment horizontal="left" vertical="center" wrapText="1"/>
    </xf>
    <xf numFmtId="0" fontId="28" fillId="2" borderId="34" xfId="1" applyFont="1" applyFill="1" applyBorder="1" applyAlignment="1" applyProtection="1">
      <alignment horizontal="left" vertical="center" wrapText="1"/>
    </xf>
    <xf numFmtId="0" fontId="28" fillId="2" borderId="3" xfId="1" applyFont="1" applyFill="1" applyBorder="1" applyAlignment="1" applyProtection="1">
      <alignment horizontal="left" vertical="center" wrapText="1"/>
    </xf>
    <xf numFmtId="0" fontId="28" fillId="2" borderId="4" xfId="1" applyFont="1" applyFill="1" applyBorder="1" applyAlignment="1" applyProtection="1">
      <alignment horizontal="left" vertical="center" wrapText="1"/>
    </xf>
    <xf numFmtId="0" fontId="29" fillId="2" borderId="23" xfId="1" applyFont="1" applyFill="1" applyBorder="1" applyAlignment="1" applyProtection="1">
      <alignment horizontal="left" vertical="center" wrapText="1"/>
    </xf>
    <xf numFmtId="0" fontId="29" fillId="2" borderId="24" xfId="1" applyFont="1" applyFill="1" applyBorder="1" applyAlignment="1" applyProtection="1">
      <alignment horizontal="left" vertical="center" wrapText="1"/>
    </xf>
    <xf numFmtId="0" fontId="41" fillId="2" borderId="98" xfId="0" applyFont="1" applyFill="1" applyBorder="1" applyAlignment="1" applyProtection="1">
      <alignment horizontal="center" vertical="center" wrapText="1"/>
    </xf>
    <xf numFmtId="0" fontId="40" fillId="2" borderId="99" xfId="0" applyFont="1" applyFill="1" applyBorder="1" applyAlignment="1" applyProtection="1">
      <alignment horizontal="center" vertical="center" wrapText="1"/>
    </xf>
    <xf numFmtId="0" fontId="40" fillId="2" borderId="41" xfId="0" applyFont="1" applyFill="1" applyBorder="1" applyAlignment="1" applyProtection="1">
      <alignment horizontal="center" vertical="center" wrapText="1"/>
    </xf>
    <xf numFmtId="0" fontId="40" fillId="2" borderId="55" xfId="0" applyFont="1" applyFill="1" applyBorder="1" applyAlignment="1" applyProtection="1">
      <alignment horizontal="center" vertical="center" wrapText="1"/>
    </xf>
    <xf numFmtId="0" fontId="3" fillId="2" borderId="37"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52" fillId="2" borderId="104" xfId="0" applyFont="1" applyFill="1" applyBorder="1" applyAlignment="1">
      <alignment horizontal="center" wrapText="1"/>
    </xf>
    <xf numFmtId="0" fontId="52" fillId="2" borderId="41" xfId="0" applyFont="1" applyFill="1" applyBorder="1" applyAlignment="1">
      <alignment horizontal="center" wrapText="1"/>
    </xf>
    <xf numFmtId="0" fontId="52" fillId="2" borderId="55" xfId="0" applyFont="1" applyFill="1" applyBorder="1" applyAlignment="1">
      <alignment horizontal="center" wrapText="1"/>
    </xf>
    <xf numFmtId="0" fontId="52" fillId="2" borderId="61" xfId="0" applyFont="1" applyFill="1" applyBorder="1" applyAlignment="1">
      <alignment horizontal="center" wrapText="1"/>
    </xf>
    <xf numFmtId="0" fontId="52" fillId="2" borderId="51" xfId="0" applyFont="1" applyFill="1" applyBorder="1" applyAlignment="1">
      <alignment horizontal="center" wrapText="1"/>
    </xf>
    <xf numFmtId="0" fontId="52" fillId="2" borderId="50" xfId="0" applyFont="1" applyFill="1" applyBorder="1" applyAlignment="1">
      <alignment horizontal="center" wrapText="1"/>
    </xf>
    <xf numFmtId="0" fontId="3" fillId="7" borderId="20"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 fillId="7" borderId="42" xfId="0" applyFont="1" applyFill="1" applyBorder="1" applyAlignment="1" applyProtection="1">
      <alignment horizontal="center" vertical="center" wrapText="1"/>
    </xf>
    <xf numFmtId="0" fontId="3" fillId="7" borderId="119" xfId="0" applyFont="1" applyFill="1" applyBorder="1" applyAlignment="1" applyProtection="1">
      <alignment horizontal="center" vertical="center" wrapText="1"/>
    </xf>
    <xf numFmtId="0" fontId="32" fillId="5" borderId="98" xfId="0" applyFont="1" applyFill="1" applyBorder="1" applyAlignment="1" applyProtection="1"/>
    <xf numFmtId="0" fontId="70" fillId="5" borderId="99" xfId="0" applyFont="1" applyFill="1" applyBorder="1" applyAlignment="1" applyProtection="1"/>
    <xf numFmtId="0" fontId="28" fillId="2" borderId="5" xfId="1" applyFont="1"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29" fillId="2" borderId="18" xfId="1" applyFont="1"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27" xfId="0" applyFill="1" applyBorder="1" applyAlignment="1" applyProtection="1">
      <alignment horizontal="left" vertical="center" wrapText="1"/>
    </xf>
    <xf numFmtId="0" fontId="29" fillId="4" borderId="5" xfId="1" applyFont="1" applyFill="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47" fillId="2" borderId="20" xfId="0" applyNumberFormat="1" applyFont="1" applyFill="1" applyBorder="1" applyAlignment="1" applyProtection="1">
      <alignment horizontal="center" vertical="center" wrapText="1"/>
    </xf>
    <xf numFmtId="0" fontId="47" fillId="2" borderId="12" xfId="0" applyNumberFormat="1" applyFont="1" applyFill="1" applyBorder="1" applyAlignment="1" applyProtection="1">
      <alignment horizontal="center" vertical="center" wrapText="1"/>
    </xf>
    <xf numFmtId="0" fontId="47" fillId="2" borderId="35" xfId="0" applyNumberFormat="1" applyFont="1" applyFill="1" applyBorder="1" applyAlignment="1" applyProtection="1">
      <alignment horizontal="center" vertical="center" wrapText="1"/>
    </xf>
    <xf numFmtId="0" fontId="29" fillId="4" borderId="6" xfId="1" applyFont="1" applyFill="1" applyBorder="1" applyAlignment="1" applyProtection="1">
      <alignment horizontal="left" vertical="center" wrapText="1"/>
    </xf>
    <xf numFmtId="0" fontId="29" fillId="4" borderId="8" xfId="1" applyFont="1" applyFill="1" applyBorder="1" applyAlignment="1" applyProtection="1">
      <alignment horizontal="left" vertical="center" wrapText="1"/>
    </xf>
    <xf numFmtId="0" fontId="36" fillId="8" borderId="20" xfId="0" applyFont="1" applyFill="1" applyBorder="1" applyAlignment="1" applyProtection="1">
      <alignment horizontal="center" wrapText="1"/>
    </xf>
    <xf numFmtId="0" fontId="28" fillId="8" borderId="12" xfId="0" applyFont="1" applyFill="1" applyBorder="1" applyAlignment="1" applyProtection="1">
      <alignment horizontal="center" wrapText="1"/>
    </xf>
    <xf numFmtId="0" fontId="28" fillId="8" borderId="35" xfId="0" applyFont="1" applyFill="1" applyBorder="1" applyAlignment="1" applyProtection="1">
      <alignment horizontal="center" wrapText="1"/>
    </xf>
    <xf numFmtId="0" fontId="29" fillId="4" borderId="37" xfId="0" applyFont="1" applyFill="1" applyBorder="1" applyAlignment="1" applyProtection="1">
      <alignment horizontal="left" wrapText="1"/>
    </xf>
    <xf numFmtId="0" fontId="29" fillId="4" borderId="0" xfId="0" applyFont="1" applyFill="1" applyBorder="1" applyAlignment="1" applyProtection="1">
      <alignment horizontal="left" wrapText="1"/>
    </xf>
    <xf numFmtId="0" fontId="29" fillId="4" borderId="34" xfId="1" applyFont="1" applyFill="1" applyBorder="1" applyAlignment="1" applyProtection="1">
      <alignment horizontal="left" vertical="center" wrapText="1"/>
    </xf>
    <xf numFmtId="0" fontId="29" fillId="4" borderId="3" xfId="1" applyFont="1" applyFill="1" applyBorder="1" applyAlignment="1" applyProtection="1">
      <alignment horizontal="left" vertical="center" wrapText="1"/>
    </xf>
    <xf numFmtId="0" fontId="29" fillId="4" borderId="4" xfId="1" applyFont="1" applyFill="1" applyBorder="1" applyAlignment="1" applyProtection="1">
      <alignment horizontal="left" vertical="center" wrapText="1"/>
    </xf>
    <xf numFmtId="0" fontId="29" fillId="4" borderId="116" xfId="1" applyFont="1" applyFill="1" applyBorder="1" applyAlignment="1" applyProtection="1">
      <alignment horizontal="right" vertical="center" wrapText="1"/>
    </xf>
    <xf numFmtId="0" fontId="0" fillId="4" borderId="109" xfId="0" applyFill="1" applyBorder="1" applyAlignment="1" applyProtection="1">
      <alignment horizontal="right" vertical="center" wrapText="1"/>
    </xf>
    <xf numFmtId="0" fontId="0" fillId="4" borderId="52" xfId="0" applyFill="1" applyBorder="1" applyAlignment="1" applyProtection="1">
      <alignment horizontal="right" vertical="center" wrapText="1"/>
    </xf>
    <xf numFmtId="0" fontId="0" fillId="4" borderId="51" xfId="0" applyFill="1" applyBorder="1" applyAlignment="1" applyProtection="1">
      <alignment horizontal="right" vertical="center" wrapText="1"/>
    </xf>
    <xf numFmtId="0" fontId="3" fillId="6" borderId="42"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9" fillId="4" borderId="43" xfId="1" applyFont="1" applyFill="1" applyBorder="1" applyAlignment="1" applyProtection="1">
      <alignment horizontal="center" wrapText="1"/>
    </xf>
    <xf numFmtId="0" fontId="39" fillId="4" borderId="41" xfId="1" applyFont="1" applyFill="1" applyBorder="1" applyAlignment="1" applyProtection="1">
      <alignment horizontal="center" wrapText="1"/>
    </xf>
    <xf numFmtId="0" fontId="39" fillId="4" borderId="55" xfId="1" applyFont="1" applyFill="1" applyBorder="1" applyAlignment="1" applyProtection="1">
      <alignment horizontal="center" wrapText="1"/>
    </xf>
    <xf numFmtId="0" fontId="39" fillId="4" borderId="52" xfId="1" applyFont="1" applyFill="1" applyBorder="1" applyAlignment="1" applyProtection="1">
      <alignment horizontal="center" wrapText="1"/>
    </xf>
    <xf numFmtId="0" fontId="39" fillId="4" borderId="51" xfId="1" applyFont="1" applyFill="1" applyBorder="1" applyAlignment="1" applyProtection="1">
      <alignment horizontal="center" wrapText="1"/>
    </xf>
    <xf numFmtId="0" fontId="39" fillId="4" borderId="50" xfId="1" applyFont="1" applyFill="1" applyBorder="1" applyAlignment="1" applyProtection="1">
      <alignment horizontal="center" wrapText="1"/>
    </xf>
    <xf numFmtId="0" fontId="29" fillId="4" borderId="23" xfId="1" applyFont="1" applyFill="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4" borderId="6"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3" fillId="2" borderId="20" xfId="0" applyFont="1" applyFill="1" applyBorder="1" applyAlignment="1" applyProtection="1">
      <alignment horizontal="right" vertical="center" wrapText="1"/>
    </xf>
    <xf numFmtId="0" fontId="3" fillId="2" borderId="12" xfId="0" applyFont="1" applyFill="1" applyBorder="1" applyAlignment="1" applyProtection="1">
      <alignment horizontal="right" vertical="center" wrapText="1"/>
    </xf>
    <xf numFmtId="0" fontId="98" fillId="0" borderId="37" xfId="0" applyFont="1" applyBorder="1" applyAlignment="1" applyProtection="1"/>
    <xf numFmtId="0" fontId="29" fillId="4" borderId="18" xfId="1" applyFont="1" applyFill="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7" xfId="0" applyFont="1" applyBorder="1" applyAlignment="1" applyProtection="1">
      <alignment horizontal="left" vertical="center" wrapText="1"/>
    </xf>
    <xf numFmtId="0" fontId="0" fillId="0" borderId="110" xfId="0" applyFont="1" applyBorder="1" applyAlignment="1" applyProtection="1">
      <alignment horizontal="left" vertical="center" wrapText="1"/>
    </xf>
    <xf numFmtId="0" fontId="0" fillId="0" borderId="115" xfId="0" applyFont="1" applyBorder="1" applyAlignment="1" applyProtection="1">
      <alignment horizontal="left" vertical="center" wrapText="1"/>
    </xf>
    <xf numFmtId="0" fontId="29" fillId="4" borderId="110" xfId="1" applyFont="1" applyFill="1" applyBorder="1" applyAlignment="1" applyProtection="1">
      <alignment horizontal="left" vertical="center" wrapText="1"/>
    </xf>
    <xf numFmtId="0" fontId="29" fillId="4" borderId="115" xfId="1" applyFont="1" applyFill="1" applyBorder="1" applyAlignment="1" applyProtection="1">
      <alignment horizontal="left" vertical="center" wrapText="1"/>
    </xf>
    <xf numFmtId="0" fontId="0" fillId="4" borderId="37"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29" fillId="4" borderId="47" xfId="1" applyFont="1" applyFill="1" applyBorder="1" applyAlignment="1" applyProtection="1">
      <alignment horizontal="left" vertical="center" wrapText="1"/>
    </xf>
    <xf numFmtId="0" fontId="29" fillId="4" borderId="46" xfId="1" applyFont="1" applyFill="1" applyBorder="1" applyAlignment="1" applyProtection="1">
      <alignment horizontal="left" vertical="center" wrapText="1"/>
    </xf>
    <xf numFmtId="0" fontId="29" fillId="4" borderId="45" xfId="1" applyFont="1" applyFill="1" applyBorder="1" applyAlignment="1" applyProtection="1">
      <alignment horizontal="left" vertical="center" wrapText="1"/>
    </xf>
    <xf numFmtId="0" fontId="29" fillId="4" borderId="116" xfId="1" applyFont="1" applyFill="1" applyBorder="1" applyAlignment="1" applyProtection="1">
      <alignment horizontal="left" vertical="center" wrapText="1"/>
    </xf>
    <xf numFmtId="0" fontId="0" fillId="0" borderId="109" xfId="0" applyFont="1" applyBorder="1" applyAlignment="1" applyProtection="1">
      <alignment horizontal="left" vertical="center" wrapText="1"/>
    </xf>
    <xf numFmtId="0" fontId="0" fillId="0" borderId="117" xfId="0" applyFont="1" applyBorder="1" applyAlignment="1" applyProtection="1">
      <alignment horizontal="left" vertical="center" wrapText="1"/>
    </xf>
    <xf numFmtId="0" fontId="83" fillId="0" borderId="43" xfId="1" applyFont="1" applyFill="1" applyBorder="1" applyAlignment="1" applyProtection="1">
      <alignment horizontal="left" vertical="center" wrapText="1"/>
    </xf>
    <xf numFmtId="0" fontId="0" fillId="0" borderId="41" xfId="0" applyBorder="1" applyAlignment="1">
      <alignment horizontal="left" vertical="center" wrapText="1"/>
    </xf>
    <xf numFmtId="0" fontId="98" fillId="0" borderId="37" xfId="1" applyFont="1" applyFill="1" applyBorder="1" applyAlignment="1" applyProtection="1">
      <alignment horizontal="left" vertical="center" wrapText="1"/>
    </xf>
    <xf numFmtId="0" fontId="0" fillId="0" borderId="0" xfId="0" applyAlignment="1">
      <alignment vertical="center" wrapText="1"/>
    </xf>
    <xf numFmtId="0" fontId="99" fillId="0" borderId="18" xfId="0" applyFont="1" applyFill="1" applyBorder="1" applyAlignment="1" applyProtection="1"/>
    <xf numFmtId="0" fontId="0" fillId="0" borderId="19" xfId="0" applyBorder="1" applyAlignment="1"/>
    <xf numFmtId="0" fontId="95" fillId="2" borderId="0" xfId="0" applyFont="1" applyFill="1" applyAlignment="1" applyProtection="1">
      <alignment horizontal="center" vertical="center" textRotation="180"/>
      <protection hidden="1"/>
    </xf>
    <xf numFmtId="0" fontId="0" fillId="2" borderId="0" xfId="0" applyFill="1" applyAlignment="1"/>
    <xf numFmtId="0" fontId="9" fillId="0" borderId="110" xfId="0" applyFont="1" applyBorder="1" applyAlignment="1">
      <alignment horizontal="center" vertical="center"/>
    </xf>
    <xf numFmtId="0" fontId="0" fillId="0" borderId="110" xfId="0" applyBorder="1" applyAlignment="1">
      <alignment horizontal="center"/>
    </xf>
    <xf numFmtId="0" fontId="0" fillId="0" borderId="111" xfId="0" applyBorder="1" applyAlignment="1">
      <alignment horizontal="center"/>
    </xf>
    <xf numFmtId="0" fontId="39" fillId="4" borderId="0" xfId="1" applyFont="1" applyFill="1" applyAlignment="1" applyProtection="1">
      <alignment horizontal="center" wrapText="1"/>
    </xf>
    <xf numFmtId="0" fontId="34" fillId="2" borderId="5" xfId="1" applyFont="1" applyFill="1" applyBorder="1" applyAlignment="1" applyProtection="1">
      <alignment horizontal="left" vertical="center" wrapText="1"/>
    </xf>
    <xf numFmtId="0" fontId="12" fillId="2" borderId="110" xfId="0" applyFont="1" applyFill="1" applyBorder="1" applyAlignment="1" applyProtection="1">
      <alignment horizontal="left" vertical="center" wrapText="1"/>
    </xf>
    <xf numFmtId="0" fontId="12" fillId="2" borderId="115" xfId="0" applyFont="1" applyFill="1" applyBorder="1" applyAlignment="1" applyProtection="1">
      <alignment horizontal="left" vertical="center" wrapText="1"/>
    </xf>
    <xf numFmtId="0" fontId="34" fillId="2" borderId="18" xfId="1"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34" fillId="2" borderId="110" xfId="1" applyFont="1" applyFill="1" applyBorder="1" applyAlignment="1" applyProtection="1">
      <alignment horizontal="left" vertical="center" wrapText="1"/>
    </xf>
    <xf numFmtId="0" fontId="34" fillId="2" borderId="115" xfId="1" applyFont="1" applyFill="1" applyBorder="1" applyAlignment="1" applyProtection="1">
      <alignment horizontal="left" vertical="center" wrapText="1"/>
    </xf>
    <xf numFmtId="0" fontId="34" fillId="2" borderId="47" xfId="0" applyFont="1" applyFill="1" applyBorder="1" applyAlignment="1" applyProtection="1">
      <alignment horizontal="left" vertical="center" wrapText="1"/>
    </xf>
    <xf numFmtId="0" fontId="34" fillId="2" borderId="46" xfId="0" applyFont="1" applyFill="1" applyBorder="1" applyAlignment="1" applyProtection="1">
      <alignment horizontal="left" vertical="center" wrapText="1"/>
    </xf>
    <xf numFmtId="0" fontId="34" fillId="2" borderId="45" xfId="0" applyFont="1" applyFill="1" applyBorder="1" applyAlignment="1" applyProtection="1">
      <alignment horizontal="left" vertical="center" wrapText="1"/>
    </xf>
    <xf numFmtId="0" fontId="34" fillId="2" borderId="116" xfId="1" applyFont="1" applyFill="1" applyBorder="1" applyAlignment="1" applyProtection="1">
      <alignment horizontal="left" vertical="center" wrapText="1"/>
    </xf>
    <xf numFmtId="0" fontId="12" fillId="2" borderId="109" xfId="0" applyFont="1" applyFill="1" applyBorder="1" applyAlignment="1" applyProtection="1">
      <alignment horizontal="left" vertical="center" wrapText="1"/>
    </xf>
    <xf numFmtId="0" fontId="12" fillId="2" borderId="40"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34" fillId="2" borderId="47" xfId="1" applyFont="1" applyFill="1" applyBorder="1" applyAlignment="1" applyProtection="1">
      <alignment horizontal="left" vertical="center" wrapText="1"/>
    </xf>
    <xf numFmtId="0" fontId="34" fillId="2" borderId="46" xfId="1" applyFont="1" applyFill="1" applyBorder="1" applyAlignment="1" applyProtection="1">
      <alignment horizontal="left" vertical="center" wrapText="1"/>
    </xf>
    <xf numFmtId="0" fontId="34" fillId="2" borderId="45" xfId="1" applyFont="1" applyFill="1" applyBorder="1" applyAlignment="1" applyProtection="1">
      <alignment horizontal="left" vertical="center" wrapText="1"/>
    </xf>
    <xf numFmtId="0" fontId="12" fillId="2" borderId="43" xfId="0" applyFont="1" applyFill="1" applyBorder="1" applyAlignment="1" applyProtection="1">
      <alignment vertical="center" wrapText="1"/>
    </xf>
    <xf numFmtId="0" fontId="12" fillId="2" borderId="41" xfId="0" applyFont="1" applyFill="1" applyBorder="1" applyAlignment="1" applyProtection="1">
      <alignment vertical="center" wrapText="1"/>
    </xf>
    <xf numFmtId="0" fontId="12" fillId="2" borderId="55" xfId="0" applyFont="1" applyFill="1" applyBorder="1" applyAlignment="1" applyProtection="1">
      <alignment vertical="center" wrapText="1"/>
    </xf>
    <xf numFmtId="0" fontId="12" fillId="2" borderId="40"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54" xfId="0" applyFont="1" applyFill="1" applyBorder="1" applyAlignment="1" applyProtection="1">
      <alignment vertical="center" wrapText="1"/>
    </xf>
    <xf numFmtId="0" fontId="43" fillId="2" borderId="43"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4" fillId="2" borderId="42" xfId="0" applyFont="1" applyFill="1" applyBorder="1" applyAlignment="1" applyProtection="1">
      <alignment horizontal="center" vertical="center" wrapText="1"/>
    </xf>
    <xf numFmtId="0" fontId="0" fillId="0" borderId="101" xfId="0" applyBorder="1" applyAlignment="1" applyProtection="1">
      <alignment horizontal="center"/>
    </xf>
    <xf numFmtId="0" fontId="41" fillId="2" borderId="20" xfId="0" applyFont="1" applyFill="1" applyBorder="1" applyAlignment="1" applyProtection="1">
      <alignment horizontal="center" vertical="center"/>
    </xf>
    <xf numFmtId="0" fontId="59" fillId="0" borderId="12" xfId="0" applyFont="1" applyBorder="1" applyAlignment="1" applyProtection="1">
      <alignment horizontal="center"/>
    </xf>
    <xf numFmtId="0" fontId="59" fillId="0" borderId="41" xfId="0" applyFont="1" applyBorder="1" applyAlignment="1" applyProtection="1">
      <alignment horizontal="center"/>
    </xf>
    <xf numFmtId="0" fontId="59" fillId="0" borderId="35" xfId="0" applyFont="1" applyBorder="1" applyAlignment="1" applyProtection="1">
      <alignment horizontal="center"/>
    </xf>
    <xf numFmtId="0" fontId="34" fillId="2" borderId="113" xfId="0" applyFont="1" applyFill="1" applyBorder="1" applyAlignment="1" applyProtection="1">
      <alignment horizontal="left" vertical="center" wrapText="1"/>
    </xf>
    <xf numFmtId="0" fontId="34" fillId="2" borderId="114"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0" fillId="2" borderId="20" xfId="0" applyFill="1" applyBorder="1" applyAlignment="1" applyProtection="1">
      <alignment horizontal="center" wrapText="1"/>
    </xf>
    <xf numFmtId="0" fontId="0" fillId="2" borderId="12" xfId="0" applyFill="1" applyBorder="1" applyAlignment="1" applyProtection="1">
      <alignment horizontal="center"/>
    </xf>
    <xf numFmtId="0" fontId="0" fillId="2" borderId="35" xfId="0" applyFill="1" applyBorder="1" applyAlignment="1" applyProtection="1">
      <alignment horizontal="center"/>
    </xf>
    <xf numFmtId="0" fontId="34" fillId="2" borderId="6" xfId="1" applyFont="1" applyFill="1" applyBorder="1" applyAlignment="1" applyProtection="1">
      <alignment horizontal="left" vertical="center" wrapText="1"/>
    </xf>
    <xf numFmtId="0" fontId="34" fillId="2" borderId="34" xfId="1" applyFont="1" applyFill="1" applyBorder="1" applyAlignment="1" applyProtection="1">
      <alignment horizontal="left" vertical="center" wrapText="1"/>
    </xf>
    <xf numFmtId="0" fontId="34" fillId="2" borderId="3" xfId="1" applyFont="1" applyFill="1" applyBorder="1" applyAlignment="1" applyProtection="1">
      <alignment horizontal="left" vertical="center" wrapText="1"/>
    </xf>
    <xf numFmtId="0" fontId="34" fillId="2" borderId="43" xfId="1" applyFont="1" applyFill="1" applyBorder="1" applyAlignment="1" applyProtection="1">
      <alignment horizontal="left" vertical="center" wrapText="1"/>
    </xf>
    <xf numFmtId="0" fontId="12" fillId="2" borderId="4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35" xfId="0" applyFill="1" applyBorder="1" applyAlignment="1" applyProtection="1">
      <alignment horizontal="center" vertical="center"/>
    </xf>
    <xf numFmtId="0" fontId="12" fillId="2" borderId="37"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39" xfId="0" applyFont="1" applyFill="1" applyBorder="1" applyAlignment="1" applyProtection="1">
      <alignment vertical="center" wrapText="1"/>
    </xf>
    <xf numFmtId="0" fontId="43" fillId="2" borderId="43" xfId="0" applyFont="1" applyFill="1" applyBorder="1" applyAlignment="1" applyProtection="1">
      <alignment horizontal="left" vertical="center"/>
    </xf>
    <xf numFmtId="0" fontId="0" fillId="0" borderId="41" xfId="0" applyBorder="1" applyAlignment="1" applyProtection="1">
      <alignment vertical="center"/>
    </xf>
    <xf numFmtId="0" fontId="0" fillId="0" borderId="37" xfId="0" applyBorder="1" applyAlignment="1" applyProtection="1">
      <alignment vertical="center"/>
    </xf>
    <xf numFmtId="0" fontId="0" fillId="0" borderId="0" xfId="0" applyAlignment="1" applyProtection="1">
      <alignment vertical="center"/>
    </xf>
    <xf numFmtId="0" fontId="34" fillId="2" borderId="98" xfId="0" applyFont="1" applyFill="1" applyBorder="1" applyAlignment="1" applyProtection="1">
      <alignment horizontal="left" wrapText="1"/>
    </xf>
    <xf numFmtId="0" fontId="34" fillId="2" borderId="99" xfId="0" applyFont="1" applyFill="1" applyBorder="1" applyAlignment="1" applyProtection="1">
      <alignment horizontal="left" wrapText="1"/>
    </xf>
    <xf numFmtId="0" fontId="34" fillId="2" borderId="8" xfId="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34" fillId="2" borderId="4" xfId="1" applyFont="1" applyFill="1" applyBorder="1" applyAlignment="1" applyProtection="1">
      <alignment horizontal="left" vertical="center" wrapText="1"/>
    </xf>
    <xf numFmtId="0" fontId="0" fillId="0" borderId="0" xfId="0" applyBorder="1" applyAlignment="1" applyProtection="1">
      <alignment vertical="center"/>
    </xf>
    <xf numFmtId="0" fontId="34" fillId="2" borderId="47" xfId="0" applyFont="1" applyFill="1" applyBorder="1" applyAlignment="1" applyProtection="1">
      <alignment horizontal="left" wrapText="1"/>
    </xf>
    <xf numFmtId="0" fontId="34" fillId="2" borderId="46" xfId="0" applyFont="1" applyFill="1" applyBorder="1" applyAlignment="1" applyProtection="1">
      <alignment horizontal="left" wrapText="1"/>
    </xf>
    <xf numFmtId="0" fontId="34" fillId="2" borderId="45" xfId="0" applyFont="1" applyFill="1" applyBorder="1" applyAlignment="1" applyProtection="1">
      <alignment horizontal="left" wrapText="1"/>
    </xf>
    <xf numFmtId="0" fontId="46" fillId="2" borderId="0" xfId="0" applyFont="1" applyFill="1" applyAlignment="1"/>
    <xf numFmtId="0" fontId="46" fillId="2" borderId="0" xfId="0" applyFont="1" applyFill="1" applyAlignment="1">
      <alignment wrapText="1"/>
    </xf>
    <xf numFmtId="0" fontId="46" fillId="2" borderId="0" xfId="0" applyFont="1" applyFill="1" applyAlignment="1">
      <alignment horizontal="left" vertical="top" wrapText="1"/>
    </xf>
    <xf numFmtId="0" fontId="46" fillId="2" borderId="0" xfId="0" applyFont="1" applyFill="1" applyBorder="1" applyAlignment="1">
      <alignment horizontal="left" vertical="top" wrapText="1"/>
    </xf>
    <xf numFmtId="0" fontId="121" fillId="0" borderId="41" xfId="0" applyFont="1" applyBorder="1" applyAlignment="1">
      <alignment horizontal="left" wrapText="1"/>
    </xf>
    <xf numFmtId="0" fontId="121" fillId="0" borderId="0" xfId="0" applyFont="1" applyBorder="1" applyAlignment="1">
      <alignment horizontal="left" wrapText="1"/>
    </xf>
    <xf numFmtId="0" fontId="0" fillId="2" borderId="0" xfId="0" applyFont="1" applyFill="1" applyBorder="1" applyAlignment="1">
      <alignment horizontal="center"/>
    </xf>
    <xf numFmtId="0" fontId="61" fillId="2" borderId="0" xfId="0" applyFont="1" applyFill="1" applyBorder="1" applyAlignment="1">
      <alignment horizontal="center"/>
    </xf>
    <xf numFmtId="0" fontId="0" fillId="2" borderId="0" xfId="0" applyFont="1" applyFill="1" applyAlignment="1">
      <alignment horizontal="center" vertical="top"/>
    </xf>
    <xf numFmtId="0" fontId="61" fillId="2" borderId="0" xfId="0" applyFont="1" applyFill="1" applyBorder="1" applyAlignment="1">
      <alignment horizontal="center" vertical="center"/>
    </xf>
    <xf numFmtId="0" fontId="121" fillId="0" borderId="0" xfId="0" applyFont="1" applyAlignment="1">
      <alignment vertical="top" wrapText="1"/>
    </xf>
  </cellXfs>
  <cellStyles count="5">
    <cellStyle name="Comma" xfId="3" builtinId="3"/>
    <cellStyle name="Currency" xfId="4" builtinId="4"/>
    <cellStyle name="Hyperlink" xfId="1" builtinId="8"/>
    <cellStyle name="Normal" xfId="0" builtinId="0"/>
    <cellStyle name="Percent" xfId="2" builtinId="5"/>
  </cellStyles>
  <dxfs count="369">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bottom" readingOrder="0"/>
    </dxf>
    <dxf>
      <fill>
        <patternFill>
          <bgColor theme="3" tint="0.79998168889431442"/>
        </patternFill>
      </fill>
    </dxf>
    <dxf>
      <fill>
        <patternFill patternType="solid">
          <bgColor theme="4" tint="0.79998168889431442"/>
        </patternFill>
      </fill>
    </dxf>
    <dxf>
      <alignment wrapText="1" readingOrder="0"/>
    </dxf>
    <dxf>
      <alignment wrapText="1" readingOrder="0"/>
    </dxf>
    <dxf>
      <numFmt numFmtId="0" formatCode="General"/>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horizontal="left" readingOrder="0"/>
    </dxf>
    <dxf>
      <font>
        <i/>
      </font>
    </dxf>
    <dxf>
      <font>
        <i/>
      </font>
    </dxf>
    <dxf>
      <font>
        <i/>
      </font>
    </dxf>
    <dxf>
      <font>
        <name val="Calibri"/>
        <scheme val="none"/>
      </font>
    </dxf>
    <dxf>
      <font>
        <name val="Calibri"/>
        <scheme val="none"/>
      </font>
    </dxf>
    <dxf>
      <font>
        <name val="Calibri"/>
        <scheme val="none"/>
      </font>
    </dxf>
    <dxf>
      <alignment horizontal="center" readingOrder="0"/>
    </dxf>
    <dxf>
      <alignment horizontal="center" readingOrder="0"/>
    </dxf>
    <dxf>
      <alignment horizontal="center" readingOrder="0"/>
    </dxf>
    <dxf>
      <alignment vertical="center" readingOrder="0"/>
    </dxf>
    <dxf>
      <alignment horizontal="center" readingOrder="0"/>
    </dxf>
    <dxf>
      <alignment horizontal="center" readingOrder="0"/>
    </dxf>
    <dxf>
      <alignment vertical="bottom" readingOrder="0"/>
    </dxf>
    <dxf>
      <alignment vertical="bottom" readingOrder="0"/>
    </dxf>
    <dxf>
      <alignment vertical="top"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shrinkToFi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shrinkToFit="0" readingOrder="0"/>
    </dxf>
    <dxf>
      <alignment wrapText="1" shrinkToFi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center"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vertical="top" readingOrder="0"/>
    </dxf>
    <dxf>
      <alignment vertical="top" readingOrder="0"/>
    </dxf>
    <dxf>
      <font>
        <b/>
      </font>
    </dxf>
    <dxf>
      <alignment vertical="center"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0" readingOrder="0"/>
    </dxf>
    <dxf>
      <alignment wrapText="0" readingOrder="0"/>
    </dxf>
    <dxf>
      <alignment wrapText="0" readingOrder="0"/>
    </dxf>
    <dxf>
      <numFmt numFmtId="19" formatCode="m/d/yyyy"/>
    </dxf>
    <dxf>
      <numFmt numFmtId="19" formatCode="m/d/yyyy"/>
      <alignment wrapText="0" readingOrder="0"/>
    </dxf>
    <dxf>
      <numFmt numFmtId="19" formatCode="m/d/yyyy"/>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ont>
        <b/>
      </font>
    </dxf>
    <dxf>
      <font>
        <b/>
      </font>
    </dxf>
    <dxf>
      <font>
        <b/>
      </font>
    </dxf>
    <dxf>
      <font>
        <b/>
      </font>
    </dxf>
    <dxf>
      <font>
        <b/>
      </font>
    </dxf>
    <dxf>
      <alignment wrapText="0" readingOrder="0"/>
    </dxf>
    <dxf>
      <numFmt numFmtId="30" formatCode="@"/>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vertical="top"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wrapText="0" readingOrder="0"/>
    </dxf>
    <dxf>
      <alignment wrapText="0" readingOrder="0"/>
    </dxf>
    <dxf>
      <alignment wrapText="0" readingOrder="0"/>
    </dxf>
    <dxf>
      <alignment wrapText="0" readingOrder="0"/>
    </dxf>
    <dxf>
      <alignment vertical="center" readingOrder="0"/>
    </dxf>
    <dxf>
      <alignment wrapText="0" readingOrder="0"/>
    </dxf>
    <dxf>
      <alignment wrapText="0" readingOrder="0"/>
    </dxf>
    <dxf>
      <alignment horizontal="general" readingOrder="0"/>
    </dxf>
    <dxf>
      <alignment vertical="top" readingOrder="0"/>
    </dxf>
    <dxf>
      <alignment vertical="top" readingOrder="0"/>
    </dxf>
    <dxf>
      <alignment vertical="top" readingOrder="0"/>
    </dxf>
    <dxf>
      <alignment vertical="top"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2"/>
      </font>
    </dxf>
    <dxf>
      <alignment wrapText="1" indent="0" readingOrder="0"/>
    </dxf>
    <dxf>
      <alignment vertical="top" readingOrder="0"/>
    </dxf>
    <dxf>
      <alignment vertical="center" readingOrder="0"/>
    </dxf>
    <dxf>
      <alignment wrapText="1" shrinkToFit="1"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tint="-4.9989318521683403E-2"/>
        </patternFill>
      </fill>
      <alignment horizontal="general" vertical="bottom" textRotation="0" wrapText="0" indent="0" justifyLastLine="0" shrinkToFit="0" readingOrder="0"/>
    </dxf>
    <dxf>
      <font>
        <color rgb="FF00B050"/>
      </font>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s>
  <tableStyles count="0" defaultTableStyle="TableStyleMedium9" defaultPivotStyle="PivotStyleLight16"/>
  <colors>
    <mruColors>
      <color rgb="FFFFC7CE"/>
      <color rgb="FF003399"/>
      <color rgb="FF000046"/>
      <color rgb="FF29297B"/>
      <color rgb="FF001D58"/>
      <color rgb="FF333399"/>
      <color rgb="FFECF1F8"/>
      <color rgb="FF0000FF"/>
      <color rgb="FFFDB9B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133350</xdr:rowOff>
        </xdr:from>
        <xdr:to>
          <xdr:col>2</xdr:col>
          <xdr:colOff>228600</xdr:colOff>
          <xdr:row>7</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381000</xdr:colOff>
      <xdr:row>1</xdr:row>
      <xdr:rowOff>85725</xdr:rowOff>
    </xdr:from>
    <xdr:ext cx="7498080" cy="314326"/>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381000" y="276225"/>
          <a:ext cx="7498080" cy="314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tx1"/>
              </a:solidFill>
              <a:effectLst/>
              <a:latin typeface="+mn-lt"/>
              <a:ea typeface="+mn-ea"/>
              <a:cs typeface="+mn-cs"/>
            </a:rPr>
            <a:t>Paperwork Reduction Act Notice 																</a:t>
          </a:r>
        </a:p>
        <a:p>
          <a:r>
            <a:rPr lang="en-US" sz="1100">
              <a:solidFill>
                <a:schemeClr val="tx1"/>
              </a:solidFill>
              <a:effectLst/>
              <a:latin typeface="+mn-lt"/>
              <a:ea typeface="+mn-ea"/>
              <a:cs typeface="+mn-cs"/>
            </a:rPr>
            <a:t>													</a:t>
          </a:r>
        </a:p>
        <a:p>
          <a:r>
            <a:rPr lang="en-US">
              <a:effectLst/>
            </a:rPr>
            <a:t>	</a:t>
          </a:r>
          <a:endParaRPr lang="en-US"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610.593754166664" createdVersion="3" refreshedVersion="3" minRefreshableVersion="3" recordCount="11" xr:uid="{00000000-000A-0000-FFFF-FFFF00000000}">
  <cacheSource type="worksheet">
    <worksheetSource name="Table3[#All]"/>
  </cacheSource>
  <cacheFields count="23">
    <cacheField name="Rpt" numFmtId="0">
      <sharedItems/>
    </cacheField>
    <cacheField name="InspType" numFmtId="0">
      <sharedItems count="16">
        <s v="AgUse"/>
        <s v="AgUseFC"/>
        <s v="NonAgUse"/>
        <s v="NonAgUseFC"/>
        <s v="EUP "/>
        <s v="PEI "/>
        <s v="Market"/>
        <s v="IMP "/>
        <s v="EXP "/>
        <s v="CAR"/>
        <s v="RUP"/>
        <s v="AUFC" u="1"/>
        <s v="NAFC" u="1"/>
        <s v="AU" u="1"/>
        <s v="NA" u="1"/>
        <s v="MSI" u="1"/>
      </sharedItems>
    </cacheField>
    <cacheField name="ProjInsp" numFmtId="1">
      <sharedItems containsSemiMixedTypes="0" containsString="0" containsNumber="1" containsInteger="1" minValue="1" maxValue="23"/>
    </cacheField>
    <cacheField name="ProjSamp" numFmtId="1">
      <sharedItems containsSemiMixedTypes="0" containsString="0" containsNumber="1" containsInteger="1" minValue="0" maxValue="20"/>
    </cacheField>
    <cacheField name="TotSamp" numFmtId="1">
      <sharedItems containsSemiMixedTypes="0" containsString="0" containsNumber="1" containsInteger="1" minValue="0" maxValue="5"/>
    </cacheField>
    <cacheField name="SampPhy" numFmtId="1">
      <sharedItems containsSemiMixedTypes="0" containsString="0" containsNumber="1" containsInteger="1" minValue="0" maxValue="3"/>
    </cacheField>
    <cacheField name="SampDoc" numFmtId="1">
      <sharedItems containsSemiMixedTypes="0" containsString="0" containsNumber="1" containsInteger="1" minValue="0" maxValue="5"/>
    </cacheField>
    <cacheField name="TotInsp" numFmtId="0">
      <sharedItems containsSemiMixedTypes="0" containsString="0" containsNumber="1" containsInteger="1" minValue="0" maxValue="57"/>
    </cacheField>
    <cacheField name="TotActions" numFmtId="168">
      <sharedItems containsSemiMixedTypes="0" containsString="0" containsNumber="1" containsInteger="1" minValue="0" maxValue="3"/>
    </cacheField>
    <cacheField name="CC" numFmtId="1">
      <sharedItems containsSemiMixedTypes="0" containsString="0" containsNumber="1" containsInteger="1" minValue="0" maxValue="0"/>
    </cacheField>
    <cacheField name="CRIM" numFmtId="1">
      <sharedItems containsSemiMixedTypes="0" containsString="0" containsNumber="1" containsInteger="1" minValue="0" maxValue="0"/>
    </cacheField>
    <cacheField name="Admin" numFmtId="1">
      <sharedItems containsSemiMixedTypes="0" containsString="0" containsNumber="1" containsInteger="1" minValue="0" maxValue="2"/>
    </cacheField>
    <cacheField name="CertSusp" numFmtId="1">
      <sharedItems containsSemiMixedTypes="0" containsString="0" containsNumber="1" containsInteger="1" minValue="0" maxValue="0"/>
    </cacheField>
    <cacheField name="CertRev" numFmtId="1">
      <sharedItems containsSemiMixedTypes="0" containsString="0" containsNumber="1" containsInteger="1" minValue="0" maxValue="0"/>
    </cacheField>
    <cacheField name="CertMod" numFmtId="1">
      <sharedItems containsSemiMixedTypes="0" containsString="0" containsNumber="1" containsInteger="1" minValue="0" maxValue="0"/>
    </cacheField>
    <cacheField name="WL" numFmtId="1">
      <sharedItems containsSemiMixedTypes="0" containsString="0" containsNumber="1" containsInteger="1" minValue="0" maxValue="2"/>
    </cacheField>
    <cacheField name="SSURO" numFmtId="1">
      <sharedItems containsSemiMixedTypes="0" containsString="0" containsNumber="1" containsInteger="1" minValue="0" maxValue="0"/>
    </cacheField>
    <cacheField name="CsFwd" numFmtId="1">
      <sharedItems containsSemiMixedTypes="0" containsString="0" containsNumber="1" containsInteger="1" minValue="0" maxValue="1"/>
    </cacheField>
    <cacheField name="OthrEnf" numFmtId="1">
      <sharedItems containsSemiMixedTypes="0" containsString="0" containsNumber="1" containsInteger="1" minValue="0" maxValue="0"/>
    </cacheField>
    <cacheField name="#Fines" numFmtId="1">
      <sharedItems containsSemiMixedTypes="0" containsString="0" containsNumber="1" containsInteger="1" minValue="0" maxValue="0"/>
    </cacheField>
    <cacheField name="RptPerStart" numFmtId="14">
      <sharedItems containsSemiMixedTypes="0" containsNonDate="0" containsDate="1" containsString="0" minDate="2014-10-01T00:00:00" maxDate="2014-10-02T00:00:00"/>
    </cacheField>
    <cacheField name="RptPerEnd" numFmtId="14">
      <sharedItems containsSemiMixedTypes="0" containsNonDate="0" containsDate="1" containsString="0" minDate="2015-09-30T00:00:00" maxDate="2015-10-01T00:00:00"/>
    </cacheField>
    <cacheField name="Accomp-Proj" numFmtId="0">
      <sharedItems containsSemiMixedTypes="0" containsString="0" containsNumber="1" containsInteger="1" minValue="-8" maxValue="4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62037039" createdVersion="3" refreshedVersion="3" minRefreshableVersion="3" recordCount="80" xr:uid="{00000000-000A-0000-FFFF-FFFF01000000}">
  <cacheSource type="worksheet">
    <worksheetSource name="WorkPlan[#All]"/>
  </cacheSource>
  <cacheFields count="18">
    <cacheField name="Entity" numFmtId="0">
      <sharedItems count="4">
        <s v=""/>
        <s v="CUDPR" u="1"/>
        <s v="DDA" u="1"/>
        <s v="ADA" u="1"/>
      </sharedItems>
    </cacheField>
    <cacheField name="WPStart " numFmtId="14">
      <sharedItems containsSemiMixedTypes="0" containsNonDate="0" containsDate="1" containsString="0" minDate="2016-10-01T00:00:00" maxDate="2016-10-02T00:00:00"/>
    </cacheField>
    <cacheField name="WPEnd" numFmtId="14">
      <sharedItems containsSemiMixedTypes="0" containsNonDate="0" containsDate="1" containsString="0" minDate="2017-09-30T00:00:00" maxDate="2017-10-01T00:00:00"/>
    </cacheField>
    <cacheField name="WPExtnd" numFmtId="14">
      <sharedItems containsNonDate="0" containsString="0" containsBlank="1"/>
    </cacheField>
    <cacheField name="Program Area" numFmtId="0">
      <sharedItems containsBlank="1" count="34">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m u="1"/>
        <s v="Promotion and adoption of School IPM Practices" u="1"/>
        <s v="Supplemental " u="1"/>
        <s v="Regional" u="1"/>
        <s v="Tribal Coordination &amp; Outreach" u="1"/>
        <s v="Pesticide Applicator Certification (WS)" u="1"/>
        <s v="Worker Protection Standard (WS)" u="1"/>
        <s v="Water" u="1"/>
        <s v="Basic" u="1"/>
        <s v="Pesticide Container Containment Regulations" u="1"/>
        <s v="School IPM" u="1"/>
        <s v="WPS" u="1"/>
        <s v="Fumigants" u="1"/>
        <s v="Endangered Species" u="1"/>
        <s v="C&amp;T" u="1"/>
        <s v="Bedbugs" u="1"/>
      </sharedItems>
    </cacheField>
    <cacheField name="NPM" numFmtId="0">
      <sharedItems count="3">
        <s v="OPP &amp; OECA"/>
        <s v="OPP"/>
        <s v="OECA"/>
      </sharedItems>
    </cacheField>
    <cacheField name="Activity #" numFmtId="0">
      <sharedItems count="107">
        <s v="01.00.01.0"/>
        <s v="01.00.02.0"/>
        <s v="01.00.03.0"/>
        <s v="01.01.01.0"/>
        <s v="01.01.02.0"/>
        <s v="01.02.01.0"/>
        <s v="01.02.02.0"/>
        <s v="01.02.03.0"/>
        <s v="01.02.04.0"/>
        <s v="01.02.05.0"/>
        <s v="01.02.06.0"/>
        <s v="01.02.07.0"/>
        <s v="01.02.08.0"/>
        <s v="01.02.09.0"/>
        <s v="01.02.10.0"/>
        <s v="01.02.11.0"/>
        <s v="01.02.12.0"/>
        <s v="01.02.13.0"/>
        <s v="01.02.14.0"/>
        <s v="01.02.15.0"/>
        <s v="01.02.16.0"/>
        <s v="02.01.01.0"/>
        <s v="02.01.02.0"/>
        <s v="02.01.03.0"/>
        <s v="02.01.04.0"/>
        <s v="02.02.01.0"/>
        <s v="02.02.02.0"/>
        <s v="03.01.01.0"/>
        <s v="03.01.02.0"/>
        <s v="03.01.03.0"/>
        <s v="03.02.01.0"/>
        <s v="04.01.01.0"/>
        <s v="04.01.02.0"/>
        <s v="04.02.01.0"/>
        <s v="05.01.01.0"/>
        <s v="05.02.01.0"/>
        <s v="06.01.01.0"/>
        <s v="06.01.02.0"/>
        <s v="06.01.03.0"/>
        <s v="06.01.04.0"/>
        <s v="06.01.05.0"/>
        <s v="06.01.06.0"/>
        <s v="06.01.07.0"/>
        <s v="06.02.01.0"/>
        <s v="07.01.01.0"/>
        <s v="07.01.02.0"/>
        <s v="07.01.02.1"/>
        <s v="07.01.02.2"/>
        <s v="07.01.02.3"/>
        <s v="07.01.02.4"/>
        <s v="07.01.03.0"/>
        <s v="07.01.04.0"/>
        <s v="07.02.01.0"/>
        <s v="08.01.01.0"/>
        <s v="08.02.01.0"/>
        <s v="09.01.01.0"/>
        <s v="09.01.02.0"/>
        <s v="09.02.01.0"/>
        <s v="09.02.02.0"/>
        <s v="10.01.01.0"/>
        <s v="10.01.02.0"/>
        <s v="11.01.01.0"/>
        <s v="11.01.02.0"/>
        <s v="11.01.03.0"/>
        <s v="11.02.01.0"/>
        <s v="12.01.01.0"/>
        <s v="12.01.02.0"/>
        <s v="12.01.03.0"/>
        <s v="12.01.04.0"/>
        <s v="12.01.05.0"/>
        <s v="12.01.06.0"/>
        <s v="12.02.01.0"/>
        <s v="13.02.01.0"/>
        <s v="14.02.01.0"/>
        <s v="15.02.01.0"/>
        <s v="16.02.01.0"/>
        <s v="17.01.01.0"/>
        <s v="17.02.01.0"/>
        <s v="18.01.01.0"/>
        <s v="18.02.01.0"/>
        <s v="10.01.06.0" u="1"/>
        <s v="02.01.09.0" u="1"/>
        <s v="03.01.06.0" u="1"/>
        <s v="13.01.03.0" u="1"/>
        <s v="10.01.05.0" u="1"/>
        <s v="02.01.08.0" u="1"/>
        <s v="13.01.03.1" u="1"/>
        <s v="03.01.05.0" u="1"/>
        <s v="13.01.02.0" u="1"/>
        <s v="10.01.04.0" u="1"/>
        <s v="02.01.07.0" u="1"/>
        <s v="19.02.01.0" u="1"/>
        <s v="03.01.04.0" u="1"/>
        <s v="13.01.01.0" u="1"/>
        <s v="13.01.06.0" u="1"/>
        <s v="17.02.01.1" u="1"/>
        <s v="10.01.03.0" u="1"/>
        <s v="01.02.03.1" u="1"/>
        <s v="02.01.06.0" u="1"/>
        <s v="17.02.01.2" u="1"/>
        <s v="19.01.01.0" u="1"/>
        <s v="03.01.08.0" u="1"/>
        <s v="13.01.05.0" u="1"/>
        <s v="02.01.05.0" u="1"/>
        <s v="09.01.03.0" u="1"/>
        <s v="03.01.07.0" u="1"/>
        <s v="13.01.04.0" u="1"/>
      </sharedItems>
    </cacheField>
    <cacheField name="Prog #" numFmtId="0">
      <sharedItems containsSemiMixedTypes="0" containsString="0" containsNumber="1" containsInteger="1" minValue="1" maxValue="19" count="19">
        <n v="1"/>
        <n v="2"/>
        <n v="3"/>
        <n v="4"/>
        <n v="5"/>
        <n v="6"/>
        <n v="7"/>
        <n v="8"/>
        <n v="9"/>
        <n v="10"/>
        <n v="11"/>
        <n v="12"/>
        <n v="13"/>
        <n v="14"/>
        <n v="15"/>
        <n v="16"/>
        <n v="17"/>
        <n v="18"/>
        <n v="19" u="1"/>
      </sharedItems>
    </cacheField>
    <cacheField name=" '15 - '17 Grant Guidance Activity " numFmtId="0">
      <sharedItems longText="1"/>
    </cacheField>
    <cacheField name="Activity Type" numFmtId="0">
      <sharedItems containsBlank="1" count="7">
        <s v="Required"/>
        <s v="Picklist"/>
        <s v="Optional"/>
        <m/>
        <s v="Selected" u="1"/>
        <s v="Not Selected" u="1"/>
        <s v="Picklist   " u="1"/>
      </sharedItems>
    </cacheField>
    <cacheField name="Work Plan Activity Description (Outputs)" numFmtId="0">
      <sharedItems containsBlank="1" count="2">
        <s v="gxhk  dgttlk"/>
        <m/>
      </sharedItems>
    </cacheField>
    <cacheField name="Due Date" numFmtId="14">
      <sharedItems containsSemiMixedTypes="0" containsNonDate="0" containsDate="1" containsString="0" minDate="2013-09-20T00:00:00" maxDate="2017-10-01T00:00:00" count="59">
        <d v="2017-09-30T00:00:00"/>
        <d v="2014-06-10T00:00:00" u="1"/>
        <d v="2014-09-06T00:00:00" u="1"/>
        <d v="2013-11-16T00:00:00" u="1"/>
        <d v="2013-11-09T00:00:00" u="1"/>
        <d v="2013-11-28T00:00:00" u="1"/>
        <d v="2014-06-15T00:00:00" u="1"/>
        <d v="2014-02-07T00:00:00" u="1"/>
        <d v="2014-09-11T00:00:00" u="1"/>
        <d v="2013-11-21T00:00:00" u="1"/>
        <d v="2014-06-08T00:00:00" u="1"/>
        <d v="2014-09-04T00:00:00" u="1"/>
        <d v="2015-09-30T00:00:00" u="1"/>
        <d v="2013-11-14T00:00:00" u="1"/>
        <d v="2014-06-20T00:00:00" u="1"/>
        <d v="2014-02-12T00:00:00" u="1"/>
        <d v="2013-11-26T00:00:00" u="1"/>
        <d v="2014-06-13T00:00:00" u="1"/>
        <d v="2014-02-05T00:00:00" u="1"/>
        <d v="2014-09-09T00:00:00" u="1"/>
        <d v="2013-11-19T00:00:00" u="1"/>
        <d v="2014-06-18T00:00:00" u="1"/>
        <d v="2014-02-10T00:00:00" u="1"/>
        <d v="2014-09-14T00:00:00" u="1"/>
        <d v="2016-01-31T00:00:00" u="1"/>
        <d v="2013-11-24T00:00:00" u="1"/>
        <d v="2014-06-11T00:00:00" u="1"/>
        <d v="2014-02-03T00:00:00" u="1"/>
        <d v="2014-09-07T00:00:00" u="1"/>
        <d v="2013-11-17T00:00:00" u="1"/>
        <d v="2013-11-10T00:00:00" u="1"/>
        <d v="2014-06-16T00:00:00" u="1"/>
        <d v="2014-02-08T00:00:00" u="1"/>
        <d v="2014-09-12T00:00:00" u="1"/>
        <d v="2013-11-22T00:00:00" u="1"/>
        <d v="2014-06-09T00:00:00" u="1"/>
        <d v="2013-11-15T00:00:00" u="1"/>
        <d v="2013-11-08T00:00:00" u="1"/>
        <d v="2014-06-21T00:00:00" u="1"/>
        <d v="2014-02-13T00:00:00" u="1"/>
        <d v="2013-11-27T00:00:00" u="1"/>
        <d v="2014-06-14T00:00:00" u="1"/>
        <d v="2014-02-06T00:00:00" u="1"/>
        <d v="2014-09-10T00:00:00" u="1"/>
        <d v="2013-11-20T00:00:00" u="1"/>
        <d v="2014-09-03T00:00:00" u="1"/>
        <d v="2013-11-13T00:00:00" u="1"/>
        <d v="2014-06-19T00:00:00" u="1"/>
        <d v="2014-02-11T00:00:00" u="1"/>
        <d v="2013-11-25T00:00:00" u="1"/>
        <d v="2014-06-12T00:00:00" u="1"/>
        <d v="2014-02-04T00:00:00" u="1"/>
        <d v="2014-09-08T00:00:00" u="1"/>
        <d v="2013-11-18T00:00:00" u="1"/>
        <d v="2013-09-20T00:00:00" u="1"/>
        <d v="2014-06-17T00:00:00" u="1"/>
        <d v="2014-02-09T00:00:00" u="1"/>
        <d v="2014-09-13T00:00:00" u="1"/>
        <d v="2013-11-23T00:00:00" u="1"/>
      </sharedItems>
    </cacheField>
    <cacheField name="Status" numFmtId="0">
      <sharedItems containsNonDate="0" containsBlank="1" count="5">
        <m/>
        <s v="Ongoing/As Needed" u="1"/>
        <s v="Complete" u="1"/>
        <s v="Not Complete" u="1"/>
        <s v="Partially Complete" u="1"/>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ount="5">
        <s v="None"/>
        <m/>
        <s v="Both" u="1"/>
        <s v="Significant Issue" u="1"/>
        <s v="Innovative" u="1"/>
      </sharedItems>
    </cacheField>
    <cacheField name="EPA Review of Status" numFmtId="0">
      <sharedItems containsNonDate="0" containsString="0" containsBlank="1"/>
    </cacheField>
    <cacheField name="EPA Comment(s)" numFmtId="0">
      <sharedItems containsNonDate="0" containsString="0" containsBlank="1"/>
    </cacheField>
    <cacheField name="EPA Recommendation (s)"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emores" refreshedDate="41701.581376736111" createdVersion="3" refreshedVersion="3" minRefreshableVersion="3" recordCount="80" xr:uid="{00000000-000A-0000-FFFF-FFFF02000000}">
  <cacheSource type="worksheet">
    <worksheetSource name="WorkPlan[[#All],[Program Area]:[EPA Recommendation (s)]]"/>
  </cacheSource>
  <cacheFields count="14">
    <cacheField name="Program Area" numFmtId="0">
      <sharedItems count="18">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sharedItems>
    </cacheField>
    <cacheField name="NPM" numFmtId="0">
      <sharedItems count="3">
        <s v="OPP &amp; OECA"/>
        <s v="OPP"/>
        <s v="OECA"/>
      </sharedItems>
    </cacheField>
    <cacheField name="Activity #" numFmtId="0">
      <sharedItems/>
    </cacheField>
    <cacheField name="Prog #" numFmtId="0">
      <sharedItems containsSemiMixedTypes="0" containsString="0" containsNumber="1" containsInteger="1" minValue="1" maxValue="18"/>
    </cacheField>
    <cacheField name=" '15 - '17 Grant Guidance Activity " numFmtId="0">
      <sharedItems longText="1"/>
    </cacheField>
    <cacheField name="Activity Type" numFmtId="0">
      <sharedItems containsBlank="1"/>
    </cacheField>
    <cacheField name="Work Plan Activity Description (Outputs)" numFmtId="0">
      <sharedItems containsBlank="1"/>
    </cacheField>
    <cacheField name="Due Date" numFmtId="14">
      <sharedItems containsSemiMixedTypes="0" containsNonDate="0" containsDate="1" containsString="0" minDate="2017-09-30T00:00:00" maxDate="2017-10-01T00:00:00"/>
    </cacheField>
    <cacheField name="Status" numFmtId="0">
      <sharedItems containsNonDate="0" containsString="0" containsBlank="1" count="1">
        <m/>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acheField>
    <cacheField name="EPA Review of Status" numFmtId="0">
      <sharedItems containsNonDate="0" containsString="0" containsBlank="1"/>
    </cacheField>
    <cacheField name="EPA Comment(s)" numFmtId="0">
      <sharedItems containsNonDate="0" containsString="0" containsBlank="1" count="1">
        <m/>
      </sharedItems>
    </cacheField>
    <cacheField name="EPA Recommendation (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e v="#REF!"/>
    <x v="0"/>
    <n v="16"/>
    <n v="5"/>
    <n v="1"/>
    <n v="1"/>
    <n v="0"/>
    <n v="57"/>
    <n v="3"/>
    <n v="0"/>
    <n v="0"/>
    <n v="0"/>
    <n v="0"/>
    <n v="0"/>
    <n v="0"/>
    <n v="2"/>
    <n v="0"/>
    <n v="1"/>
    <n v="0"/>
    <n v="0"/>
    <d v="2014-10-01T00:00:00"/>
    <d v="2015-09-30T00:00:00"/>
    <n v="41"/>
  </r>
  <r>
    <e v="#REF!"/>
    <x v="1"/>
    <n v="2"/>
    <n v="20"/>
    <n v="0"/>
    <n v="0"/>
    <n v="0"/>
    <n v="8"/>
    <n v="2"/>
    <n v="0"/>
    <n v="0"/>
    <n v="2"/>
    <n v="0"/>
    <n v="0"/>
    <n v="0"/>
    <n v="0"/>
    <n v="0"/>
    <n v="0"/>
    <n v="0"/>
    <n v="0"/>
    <d v="2014-10-01T00:00:00"/>
    <d v="2015-09-30T00:00:00"/>
    <n v="6"/>
  </r>
  <r>
    <e v="#REF!"/>
    <x v="2"/>
    <n v="23"/>
    <n v="4"/>
    <n v="5"/>
    <n v="0"/>
    <n v="5"/>
    <n v="32"/>
    <n v="0"/>
    <n v="0"/>
    <n v="0"/>
    <n v="0"/>
    <n v="0"/>
    <n v="0"/>
    <n v="0"/>
    <n v="0"/>
    <n v="0"/>
    <n v="0"/>
    <n v="0"/>
    <n v="0"/>
    <d v="2014-10-01T00:00:00"/>
    <d v="2015-09-30T00:00:00"/>
    <n v="9"/>
  </r>
  <r>
    <e v="#REF!"/>
    <x v="3"/>
    <n v="4"/>
    <n v="12"/>
    <n v="3"/>
    <n v="3"/>
    <n v="0"/>
    <n v="2"/>
    <n v="0"/>
    <n v="0"/>
    <n v="0"/>
    <n v="0"/>
    <n v="0"/>
    <n v="0"/>
    <n v="0"/>
    <n v="0"/>
    <n v="0"/>
    <n v="0"/>
    <n v="0"/>
    <n v="0"/>
    <d v="2014-10-01T00:00:00"/>
    <d v="2015-09-30T00:00:00"/>
    <n v="-2"/>
  </r>
  <r>
    <e v="#REF!"/>
    <x v="4"/>
    <n v="2"/>
    <n v="0"/>
    <n v="0"/>
    <n v="0"/>
    <n v="0"/>
    <n v="0"/>
    <n v="0"/>
    <n v="0"/>
    <n v="0"/>
    <n v="0"/>
    <n v="0"/>
    <n v="0"/>
    <n v="0"/>
    <n v="0"/>
    <n v="0"/>
    <n v="0"/>
    <n v="0"/>
    <n v="0"/>
    <d v="2014-10-01T00:00:00"/>
    <d v="2015-09-30T00:00:00"/>
    <n v="-2"/>
  </r>
  <r>
    <e v="#REF!"/>
    <x v="5"/>
    <n v="6"/>
    <n v="10"/>
    <n v="0"/>
    <n v="0"/>
    <n v="0"/>
    <n v="4"/>
    <n v="0"/>
    <n v="0"/>
    <n v="0"/>
    <n v="0"/>
    <n v="0"/>
    <n v="0"/>
    <n v="0"/>
    <n v="0"/>
    <n v="0"/>
    <n v="0"/>
    <n v="0"/>
    <n v="0"/>
    <d v="2014-10-01T00:00:00"/>
    <d v="2015-09-30T00:00:00"/>
    <n v="-2"/>
  </r>
  <r>
    <e v="#REF!"/>
    <x v="6"/>
    <n v="7"/>
    <n v="0"/>
    <n v="0"/>
    <n v="0"/>
    <n v="0"/>
    <n v="10"/>
    <n v="0"/>
    <n v="0"/>
    <n v="0"/>
    <n v="0"/>
    <n v="0"/>
    <n v="0"/>
    <n v="0"/>
    <n v="0"/>
    <n v="0"/>
    <n v="0"/>
    <n v="0"/>
    <n v="0"/>
    <d v="2014-10-01T00:00:00"/>
    <d v="2015-09-30T00:00:00"/>
    <n v="3"/>
  </r>
  <r>
    <e v="#REF!"/>
    <x v="7"/>
    <n v="8"/>
    <n v="0"/>
    <n v="0"/>
    <n v="0"/>
    <n v="0"/>
    <n v="0"/>
    <n v="0"/>
    <n v="0"/>
    <n v="0"/>
    <n v="0"/>
    <n v="0"/>
    <n v="0"/>
    <n v="0"/>
    <n v="0"/>
    <n v="0"/>
    <n v="0"/>
    <n v="0"/>
    <n v="0"/>
    <d v="2014-10-01T00:00:00"/>
    <d v="2015-09-30T00:00:00"/>
    <n v="-8"/>
  </r>
  <r>
    <e v="#REF!"/>
    <x v="8"/>
    <n v="1"/>
    <n v="0"/>
    <n v="0"/>
    <n v="0"/>
    <n v="0"/>
    <n v="0"/>
    <n v="0"/>
    <n v="0"/>
    <n v="0"/>
    <n v="0"/>
    <n v="0"/>
    <n v="0"/>
    <n v="0"/>
    <n v="0"/>
    <n v="0"/>
    <n v="0"/>
    <n v="0"/>
    <n v="0"/>
    <d v="2014-10-01T00:00:00"/>
    <d v="2015-09-30T00:00:00"/>
    <n v="-1"/>
  </r>
  <r>
    <e v="#REF!"/>
    <x v="9"/>
    <n v="10"/>
    <n v="0"/>
    <n v="0"/>
    <n v="0"/>
    <n v="0"/>
    <n v="26"/>
    <n v="0"/>
    <n v="0"/>
    <n v="0"/>
    <n v="0"/>
    <n v="0"/>
    <n v="0"/>
    <n v="0"/>
    <n v="0"/>
    <n v="0"/>
    <n v="0"/>
    <n v="0"/>
    <n v="0"/>
    <d v="2014-10-01T00:00:00"/>
    <d v="2015-09-30T00:00:00"/>
    <n v="16"/>
  </r>
  <r>
    <e v="#REF!"/>
    <x v="10"/>
    <n v="11"/>
    <n v="0"/>
    <n v="0"/>
    <n v="0"/>
    <n v="0"/>
    <n v="4"/>
    <n v="1"/>
    <n v="0"/>
    <n v="0"/>
    <n v="0"/>
    <n v="0"/>
    <n v="0"/>
    <n v="0"/>
    <n v="0"/>
    <n v="0"/>
    <n v="1"/>
    <n v="0"/>
    <n v="0"/>
    <d v="2014-10-01T00:00:00"/>
    <d v="2015-09-30T00:00:00"/>
    <n v="-7"/>
  </r>
</pivotCacheRecords>
</file>

<file path=xl/pivotCache/pivotCacheRecords2.xml><?xml version="1.0" encoding="utf-8"?>
<pivotCacheRecords xmlns="http://schemas.openxmlformats.org/spreadsheetml/2006/main" xmlns:r="http://schemas.openxmlformats.org/officeDocument/2006/relationships" count="80">
  <r>
    <x v="0"/>
    <d v="2016-10-01T00:00:00"/>
    <d v="2017-09-30T00:00:00"/>
    <m/>
    <x v="0"/>
    <x v="0"/>
    <x v="0"/>
    <x v="0"/>
    <s v="Complete administrative/management, fiduciary and reporting requirements associated with this cooperative agreement."/>
    <x v="0"/>
    <x v="0"/>
    <x v="0"/>
    <x v="0"/>
    <m/>
    <x v="0"/>
    <m/>
    <m/>
    <x v="0"/>
  </r>
  <r>
    <x v="0"/>
    <d v="2016-10-01T00:00:00"/>
    <d v="2017-09-30T00:00:00"/>
    <m/>
    <x v="0"/>
    <x v="0"/>
    <x v="1"/>
    <x v="0"/>
    <s v="Build or maintain staff and management expertise on pesticide program issues and enforcement (e.g. attend training opportunities through PREP, PIRT, in-service training, etc. or other appropriate activities)."/>
    <x v="0"/>
    <x v="1"/>
    <x v="0"/>
    <x v="0"/>
    <m/>
    <x v="0"/>
    <m/>
    <m/>
    <x v="0"/>
  </r>
  <r>
    <x v="0"/>
    <d v="2016-10-01T00:00:00"/>
    <d v="2017-09-30T00:00:00"/>
    <m/>
    <x v="0"/>
    <x v="0"/>
    <x v="2"/>
    <x v="0"/>
    <s v="Respond to pesticide inquiries, concerns, tips, and complaints from the public."/>
    <x v="0"/>
    <x v="1"/>
    <x v="0"/>
    <x v="0"/>
    <m/>
    <x v="0"/>
    <m/>
    <m/>
    <x v="0"/>
  </r>
  <r>
    <x v="0"/>
    <d v="2016-10-01T00:00:00"/>
    <d v="2017-09-30T00:00:00"/>
    <m/>
    <x v="0"/>
    <x v="1"/>
    <x v="3"/>
    <x v="0"/>
    <s v="Provide outreach, communication, and training as appropriate as a result of new emerging issues, rules, regulations, and registration and registration review decisions."/>
    <x v="0"/>
    <x v="1"/>
    <x v="0"/>
    <x v="0"/>
    <m/>
    <x v="0"/>
    <m/>
    <m/>
    <x v="0"/>
  </r>
  <r>
    <x v="0"/>
    <d v="2016-10-01T00:00:00"/>
    <d v="2017-09-30T00:00:00"/>
    <m/>
    <x v="0"/>
    <x v="1"/>
    <x v="4"/>
    <x v="0"/>
    <s v="Report information on all known or suspected pesticide incidents involving pollinators to OPP (beekill@epa.gov) with a copy to the regional office."/>
    <x v="0"/>
    <x v="1"/>
    <x v="0"/>
    <x v="0"/>
    <m/>
    <x v="0"/>
    <m/>
    <m/>
    <x v="0"/>
  </r>
  <r>
    <x v="0"/>
    <d v="2016-10-01T00:00:00"/>
    <d v="2017-09-30T00:00:00"/>
    <m/>
    <x v="0"/>
    <x v="2"/>
    <x v="5"/>
    <x v="0"/>
    <s v="Project inspection numbers using the 5700-33H form; report on inspection and enforcement accomplishments using the various 5700 forms, the ES Inspection Report and the PART measures form. "/>
    <x v="0"/>
    <x v="1"/>
    <x v="0"/>
    <x v="0"/>
    <m/>
    <x v="0"/>
    <m/>
    <m/>
    <x v="0"/>
  </r>
  <r>
    <x v="0"/>
    <d v="2016-10-01T00:00:00"/>
    <d v="2017-09-30T00:00:00"/>
    <m/>
    <x v="0"/>
    <x v="2"/>
    <x v="6"/>
    <x v="0"/>
    <s v="Maintain adequate pesticide laws, rules, and associated implementation procedures."/>
    <x v="0"/>
    <x v="1"/>
    <x v="0"/>
    <x v="0"/>
    <m/>
    <x v="0"/>
    <m/>
    <m/>
    <x v="0"/>
  </r>
  <r>
    <x v="0"/>
    <d v="2016-10-01T00:00:00"/>
    <d v="2017-09-30T00:00:00"/>
    <m/>
    <x v="0"/>
    <x v="2"/>
    <x v="7"/>
    <x v="0"/>
    <s v="Provide outreach and compliance assistance."/>
    <x v="0"/>
    <x v="1"/>
    <x v="0"/>
    <x v="0"/>
    <m/>
    <x v="0"/>
    <m/>
    <m/>
    <x v="0"/>
  </r>
  <r>
    <x v="0"/>
    <d v="2016-10-01T00:00:00"/>
    <d v="2017-09-30T00:00:00"/>
    <m/>
    <x v="0"/>
    <x v="2"/>
    <x v="8"/>
    <x v="0"/>
    <s v="Draft, modify, or maintain a priority setting plan for inspections &amp; investigations, addressing grantee and EPA- identified priorities (see Appendix 4, Enforcement Priority Setting Guidance)."/>
    <x v="0"/>
    <x v="1"/>
    <x v="0"/>
    <x v="0"/>
    <m/>
    <x v="0"/>
    <m/>
    <m/>
    <x v="0"/>
  </r>
  <r>
    <x v="0"/>
    <d v="2016-10-01T00:00:00"/>
    <d v="2017-09-30T00:00:00"/>
    <m/>
    <x v="0"/>
    <x v="2"/>
    <x v="9"/>
    <x v="0"/>
    <s v="During use inspections, monitor compliance with the label, including any ESA bulletins, if applicable."/>
    <x v="0"/>
    <x v="1"/>
    <x v="0"/>
    <x v="0"/>
    <m/>
    <x v="0"/>
    <m/>
    <m/>
    <x v="0"/>
  </r>
  <r>
    <x v="0"/>
    <d v="2016-10-01T00:00:00"/>
    <d v="2017-09-30T00:00:00"/>
    <m/>
    <x v="0"/>
    <x v="2"/>
    <x v="10"/>
    <x v="0"/>
    <s v="Develop/maintain a searchable inspection/investigation and case tracking system and track all inspections/investigations and cases."/>
    <x v="0"/>
    <x v="1"/>
    <x v="0"/>
    <x v="0"/>
    <m/>
    <x v="0"/>
    <m/>
    <m/>
    <x v="0"/>
  </r>
  <r>
    <x v="0"/>
    <d v="2016-10-01T00:00:00"/>
    <d v="2017-09-30T00:00:00"/>
    <m/>
    <x v="0"/>
    <x v="2"/>
    <x v="11"/>
    <x v="0"/>
    <s v="Ensure a minimum of one state employee obtains and maintains an EPA inspector’s credential. Where state authority is inappropriate or inadequate, or at EPA's request, conduct FIFRA inspections with EPA credentials, according to EPA procedures and guidance documents."/>
    <x v="0"/>
    <x v="1"/>
    <x v="0"/>
    <x v="0"/>
    <m/>
    <x v="0"/>
    <m/>
    <m/>
    <x v="0"/>
  </r>
  <r>
    <x v="0"/>
    <d v="2016-10-01T00:00:00"/>
    <d v="2017-09-30T00:00:00"/>
    <m/>
    <x v="0"/>
    <x v="2"/>
    <x v="12"/>
    <x v="0"/>
    <s v="Refer all inspections conducted with federal credentials to the region."/>
    <x v="0"/>
    <x v="1"/>
    <x v="0"/>
    <x v="0"/>
    <m/>
    <x v="0"/>
    <m/>
    <m/>
    <x v="0"/>
  </r>
  <r>
    <x v="0"/>
    <d v="2016-10-01T00:00:00"/>
    <d v="2017-09-30T00:00:00"/>
    <m/>
    <x v="0"/>
    <x v="2"/>
    <x v="13"/>
    <x v="0"/>
    <s v="Refer FIFRA cases to the region for enforcement consideration according to a mutually identified referral priority scheme."/>
    <x v="0"/>
    <x v="1"/>
    <x v="0"/>
    <x v="0"/>
    <m/>
    <x v="0"/>
    <m/>
    <m/>
    <x v="0"/>
  </r>
  <r>
    <x v="0"/>
    <d v="2016-10-01T00:00:00"/>
    <d v="2017-09-30T00:00:00"/>
    <m/>
    <x v="0"/>
    <x v="2"/>
    <x v="14"/>
    <x v="0"/>
    <s v="Maintain and follow a matrix to develop and issue enforcement actions."/>
    <x v="0"/>
    <x v="1"/>
    <x v="0"/>
    <x v="0"/>
    <m/>
    <x v="0"/>
    <m/>
    <m/>
    <x v="0"/>
  </r>
  <r>
    <x v="0"/>
    <d v="2016-10-01T00:00:00"/>
    <d v="2017-09-30T00:00:00"/>
    <m/>
    <x v="0"/>
    <x v="2"/>
    <x v="15"/>
    <x v="0"/>
    <s v="Follow up on significant or grantee and region agreed upon pesticide incidents referred by EPA as required by FIFRA Sections 26 and 27."/>
    <x v="0"/>
    <x v="1"/>
    <x v="0"/>
    <x v="0"/>
    <m/>
    <x v="0"/>
    <m/>
    <m/>
    <x v="0"/>
  </r>
  <r>
    <x v="0"/>
    <d v="2016-10-01T00:00:00"/>
    <d v="2017-09-30T00:00:00"/>
    <m/>
    <x v="0"/>
    <x v="2"/>
    <x v="16"/>
    <x v="0"/>
    <s v="Conduct inspections consistent with the FIFRA Inspection Manual including collection of the appropriate amount of sale and distribution records as discussed in Chapter 6 &quot;Product Sampling&quot;."/>
    <x v="0"/>
    <x v="1"/>
    <x v="0"/>
    <x v="0"/>
    <m/>
    <x v="0"/>
    <m/>
    <m/>
    <x v="0"/>
  </r>
  <r>
    <x v="0"/>
    <d v="2016-10-01T00:00:00"/>
    <d v="2017-09-30T00:00:00"/>
    <m/>
    <x v="0"/>
    <x v="2"/>
    <x v="17"/>
    <x v="0"/>
    <s v="Maintain and follow a Quality Management Plan for the overall pesticide enforcement program."/>
    <x v="0"/>
    <x v="1"/>
    <x v="0"/>
    <x v="0"/>
    <m/>
    <x v="0"/>
    <m/>
    <m/>
    <x v="0"/>
  </r>
  <r>
    <x v="0"/>
    <d v="2016-10-01T00:00:00"/>
    <d v="2017-09-30T00:00:00"/>
    <m/>
    <x v="0"/>
    <x v="2"/>
    <x v="18"/>
    <x v="0"/>
    <s v="Maintain and follow Quality Assurance Project Plan(s) for pesticide sample collection and analysis."/>
    <x v="0"/>
    <x v="1"/>
    <x v="0"/>
    <x v="0"/>
    <m/>
    <x v="0"/>
    <m/>
    <m/>
    <x v="0"/>
  </r>
  <r>
    <x v="0"/>
    <d v="2016-10-01T00:00:00"/>
    <d v="2017-09-30T00:00:00"/>
    <m/>
    <x v="0"/>
    <x v="2"/>
    <x v="19"/>
    <x v="0"/>
    <s v="Maintain access to adequate laboratory support capacity."/>
    <x v="0"/>
    <x v="1"/>
    <x v="0"/>
    <x v="0"/>
    <m/>
    <x v="0"/>
    <m/>
    <m/>
    <x v="0"/>
  </r>
  <r>
    <x v="0"/>
    <d v="2016-10-01T00:00:00"/>
    <d v="2017-09-30T00:00:00"/>
    <m/>
    <x v="0"/>
    <x v="2"/>
    <x v="20"/>
    <x v="0"/>
    <s v="Assist EPA in enforcing regulatory actions and monitoring Section 18, Section 24(c), and Experimental Use Permits."/>
    <x v="0"/>
    <x v="1"/>
    <x v="0"/>
    <x v="0"/>
    <m/>
    <x v="0"/>
    <m/>
    <m/>
    <x v="0"/>
  </r>
  <r>
    <x v="0"/>
    <d v="2016-10-01T00:00:00"/>
    <d v="2017-09-30T00:00:00"/>
    <m/>
    <x v="1"/>
    <x v="1"/>
    <x v="21"/>
    <x v="1"/>
    <s v="Implement Part 170 worker protection standard (WPS) rule requirements and carry out program implementation requirements."/>
    <x v="0"/>
    <x v="1"/>
    <x v="0"/>
    <x v="0"/>
    <m/>
    <x v="0"/>
    <m/>
    <m/>
    <x v="0"/>
  </r>
  <r>
    <x v="0"/>
    <d v="2016-10-01T00:00:00"/>
    <d v="2017-09-30T00:00:00"/>
    <m/>
    <x v="1"/>
    <x v="1"/>
    <x v="22"/>
    <x v="1"/>
    <s v="Conduct WPS-related Outreach and Education. This includes communicating existing requirements to the regulated community and  informing  co-regulators, the regulated community, and other program stakeholders of any proposed changes or new requirements."/>
    <x v="0"/>
    <x v="1"/>
    <x v="0"/>
    <x v="0"/>
    <m/>
    <x v="0"/>
    <m/>
    <m/>
    <x v="0"/>
  </r>
  <r>
    <x v="0"/>
    <d v="2016-10-01T00:00:00"/>
    <d v="2017-09-30T00:00:00"/>
    <m/>
    <x v="1"/>
    <x v="1"/>
    <x v="23"/>
    <x v="1"/>
    <s v="Support WPS worker &amp; handler training."/>
    <x v="0"/>
    <x v="1"/>
    <x v="0"/>
    <x v="0"/>
    <m/>
    <x v="0"/>
    <m/>
    <m/>
    <x v="0"/>
  </r>
  <r>
    <x v="0"/>
    <d v="2016-10-01T00:00:00"/>
    <d v="2017-09-30T00:00:00"/>
    <m/>
    <x v="1"/>
    <x v="1"/>
    <x v="24"/>
    <x v="1"/>
    <s v="Assure mechanisms and procedures are in place to enable coordination and follow-up on reports of occupational pesticide exposure, incidents or illnesses that may be related to pesticide use/misuse or WPS violations.  "/>
    <x v="0"/>
    <x v="1"/>
    <x v="0"/>
    <x v="0"/>
    <m/>
    <x v="0"/>
    <m/>
    <m/>
    <x v="0"/>
  </r>
  <r>
    <x v="0"/>
    <d v="2016-10-01T00:00:00"/>
    <d v="2017-09-30T00:00:00"/>
    <m/>
    <x v="1"/>
    <x v="2"/>
    <x v="25"/>
    <x v="1"/>
    <s v="Monitor compliance with the WPS requirements associated with use of high risk pesticides, high exposure scenarios or repeat offenders. Include activities that support both WPS and product use compliance."/>
    <x v="0"/>
    <x v="1"/>
    <x v="0"/>
    <x v="0"/>
    <m/>
    <x v="0"/>
    <m/>
    <m/>
    <x v="0"/>
  </r>
  <r>
    <x v="0"/>
    <d v="2016-10-01T00:00:00"/>
    <d v="2017-09-30T00:00:00"/>
    <m/>
    <x v="1"/>
    <x v="2"/>
    <x v="26"/>
    <x v="1"/>
    <s v="Grantees may refer potential violations to the regional office for appropriate action."/>
    <x v="0"/>
    <x v="1"/>
    <x v="0"/>
    <x v="0"/>
    <m/>
    <x v="1"/>
    <m/>
    <m/>
    <x v="0"/>
  </r>
  <r>
    <x v="0"/>
    <d v="2016-10-01T00:00:00"/>
    <d v="2017-09-30T00:00:00"/>
    <m/>
    <x v="2"/>
    <x v="1"/>
    <x v="27"/>
    <x v="2"/>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x v="0"/>
    <x v="1"/>
    <x v="0"/>
    <x v="0"/>
    <m/>
    <x v="0"/>
    <m/>
    <m/>
    <x v="0"/>
  </r>
  <r>
    <x v="0"/>
    <d v="2016-10-01T00:00:00"/>
    <d v="2017-09-30T00:00:00"/>
    <m/>
    <x v="2"/>
    <x v="1"/>
    <x v="28"/>
    <x v="2"/>
    <s v="Meet state/and tribal certification plan requirements for plan maintenance and annual reporting using the Certification Plan and Reporting Database (CPARD)."/>
    <x v="0"/>
    <x v="1"/>
    <x v="0"/>
    <x v="0"/>
    <m/>
    <x v="0"/>
    <m/>
    <m/>
    <x v="0"/>
  </r>
  <r>
    <x v="0"/>
    <d v="2016-10-01T00:00:00"/>
    <d v="2017-09-30T00:00:00"/>
    <m/>
    <x v="2"/>
    <x v="1"/>
    <x v="29"/>
    <x v="2"/>
    <s v="Monitor applicator training for quality assurance. "/>
    <x v="0"/>
    <x v="1"/>
    <x v="0"/>
    <x v="0"/>
    <m/>
    <x v="0"/>
    <m/>
    <m/>
    <x v="0"/>
  </r>
  <r>
    <x v="0"/>
    <d v="2016-10-01T00:00:00"/>
    <d v="2017-09-30T00:00:00"/>
    <m/>
    <x v="2"/>
    <x v="2"/>
    <x v="30"/>
    <x v="2"/>
    <s v="Monitor compliance with the pesticide applicator certification requirements. Focus on sale/distribution of restricted use pesticides (RUPs) to applicators. One example is the fumigation sector(s) of concern."/>
    <x v="0"/>
    <x v="1"/>
    <x v="0"/>
    <x v="0"/>
    <m/>
    <x v="0"/>
    <m/>
    <m/>
    <x v="0"/>
  </r>
  <r>
    <x v="0"/>
    <d v="2016-10-01T00:00:00"/>
    <d v="2017-09-30T00:00:00"/>
    <m/>
    <x v="3"/>
    <x v="1"/>
    <x v="31"/>
    <x v="3"/>
    <s v="Provide technical assistance for the regulated community, as appropriate."/>
    <x v="0"/>
    <x v="1"/>
    <x v="0"/>
    <x v="0"/>
    <m/>
    <x v="0"/>
    <m/>
    <m/>
    <x v="0"/>
  </r>
  <r>
    <x v="0"/>
    <d v="2016-10-01T00:00:00"/>
    <d v="2017-09-30T00:00:00"/>
    <m/>
    <x v="3"/>
    <x v="1"/>
    <x v="32"/>
    <x v="3"/>
    <s v="Alert EPA to changes in state regulations and tribal codes."/>
    <x v="0"/>
    <x v="1"/>
    <x v="0"/>
    <x v="0"/>
    <m/>
    <x v="0"/>
    <m/>
    <m/>
    <x v="0"/>
  </r>
  <r>
    <x v="0"/>
    <d v="2016-10-01T00:00:00"/>
    <d v="2017-09-30T00:00:00"/>
    <m/>
    <x v="3"/>
    <x v="2"/>
    <x v="33"/>
    <x v="3"/>
    <s v="Monitor compliance with C/C requirements.  Focus on product and user compliance with special emphasis on agricultural retailers/distributors that repackage pesticides into refillable containers, as well as RUP and Tox 1 category products."/>
    <x v="0"/>
    <x v="1"/>
    <x v="0"/>
    <x v="0"/>
    <m/>
    <x v="0"/>
    <m/>
    <m/>
    <x v="0"/>
  </r>
  <r>
    <x v="0"/>
    <d v="2016-10-01T00:00:00"/>
    <d v="2017-09-30T00:00:00"/>
    <m/>
    <x v="4"/>
    <x v="1"/>
    <x v="34"/>
    <x v="4"/>
    <s v="For High Use States only (CA, WA, ID, OR, WI, MI, FL, MN, NC, VA, AZ, NV, GA, CO, ND) As appropriate, provide technical assistance, education, and outreach, to the regulated community."/>
    <x v="0"/>
    <x v="1"/>
    <x v="0"/>
    <x v="0"/>
    <m/>
    <x v="0"/>
    <m/>
    <m/>
    <x v="0"/>
  </r>
  <r>
    <x v="0"/>
    <d v="2016-10-01T00:00:00"/>
    <d v="2017-09-30T00:00:00"/>
    <m/>
    <x v="4"/>
    <x v="2"/>
    <x v="35"/>
    <x v="4"/>
    <s v="Monitor compliance with soil fumigation labels.  Focus on product and user compliance with special emphasis on new label requirements."/>
    <x v="0"/>
    <x v="1"/>
    <x v="0"/>
    <x v="0"/>
    <m/>
    <x v="0"/>
    <m/>
    <m/>
    <x v="0"/>
  </r>
  <r>
    <x v="0"/>
    <d v="2016-10-01T00:00:00"/>
    <d v="2017-09-30T00:00:00"/>
    <m/>
    <x v="5"/>
    <x v="1"/>
    <x v="36"/>
    <x v="5"/>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x v="0"/>
    <x v="1"/>
    <x v="0"/>
    <x v="0"/>
    <m/>
    <x v="0"/>
    <m/>
    <m/>
    <x v="0"/>
  </r>
  <r>
    <x v="0"/>
    <d v="2016-10-01T00:00:00"/>
    <d v="2017-09-30T00:00:00"/>
    <m/>
    <x v="5"/>
    <x v="1"/>
    <x v="37"/>
    <x v="5"/>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x v="0"/>
    <x v="1"/>
    <x v="0"/>
    <x v="0"/>
    <m/>
    <x v="0"/>
    <m/>
    <m/>
    <x v="0"/>
  </r>
  <r>
    <x v="0"/>
    <d v="2016-10-01T00:00:00"/>
    <d v="2017-09-30T00:00:00"/>
    <m/>
    <x v="5"/>
    <x v="1"/>
    <x v="38"/>
    <x v="5"/>
    <s v="Manage: Actively manage pesticides of concern beyond the label to reduce or prevent further contamination of local water resources."/>
    <x v="0"/>
    <x v="1"/>
    <x v="0"/>
    <x v="0"/>
    <m/>
    <x v="0"/>
    <m/>
    <m/>
    <x v="0"/>
  </r>
  <r>
    <x v="0"/>
    <d v="2016-10-01T00:00:00"/>
    <d v="2017-09-30T00:00:00"/>
    <m/>
    <x v="5"/>
    <x v="1"/>
    <x v="39"/>
    <x v="5"/>
    <s v="Demonstrate Progress: Show the management strategy has been effective in reducing or maintaining concentrations below reference points."/>
    <x v="0"/>
    <x v="1"/>
    <x v="0"/>
    <x v="0"/>
    <m/>
    <x v="0"/>
    <m/>
    <m/>
    <x v="0"/>
  </r>
  <r>
    <x v="0"/>
    <d v="2016-10-01T00:00:00"/>
    <d v="2017-09-30T00:00:00"/>
    <m/>
    <x v="5"/>
    <x v="1"/>
    <x v="40"/>
    <x v="5"/>
    <s v="Re-evaluate pesticides if there is new information that could affect risk (e.g., new hazard data, significant increase in use, a new OPP risk assessment or registration decision involving a water quality concern).   "/>
    <x v="0"/>
    <x v="1"/>
    <x v="0"/>
    <x v="0"/>
    <m/>
    <x v="0"/>
    <m/>
    <m/>
    <x v="0"/>
  </r>
  <r>
    <x v="0"/>
    <d v="2016-10-01T00:00:00"/>
    <d v="2017-09-30T00:00:00"/>
    <m/>
    <x v="5"/>
    <x v="1"/>
    <x v="41"/>
    <x v="5"/>
    <s v="Report progress of activities in 06.01.02 – 06.01.05 in POINTS."/>
    <x v="0"/>
    <x v="1"/>
    <x v="0"/>
    <x v="0"/>
    <m/>
    <x v="0"/>
    <m/>
    <m/>
    <x v="0"/>
  </r>
  <r>
    <x v="0"/>
    <d v="2016-10-01T00:00:00"/>
    <d v="2017-09-30T00:00:00"/>
    <m/>
    <x v="5"/>
    <x v="1"/>
    <x v="42"/>
    <x v="5"/>
    <s v="Where appropriate, consult with and/or coordinate prevention and protection of water resources with other agencies responsible for water resource protection. "/>
    <x v="0"/>
    <x v="1"/>
    <x v="0"/>
    <x v="0"/>
    <m/>
    <x v="0"/>
    <m/>
    <m/>
    <x v="0"/>
  </r>
  <r>
    <x v="0"/>
    <d v="2016-10-01T00:00:00"/>
    <d v="2017-09-30T00:00:00"/>
    <m/>
    <x v="5"/>
    <x v="2"/>
    <x v="43"/>
    <x v="5"/>
    <s v="Monitor compliance with pesticide water quality risk mitigation measures, and respond to pesticide water contamination events especially where water quality standards or other reference points are threatened. "/>
    <x v="0"/>
    <x v="1"/>
    <x v="0"/>
    <x v="0"/>
    <m/>
    <x v="0"/>
    <m/>
    <m/>
    <x v="0"/>
  </r>
  <r>
    <x v="0"/>
    <d v="2016-10-01T00:00:00"/>
    <d v="2017-09-30T00:00:00"/>
    <m/>
    <x v="6"/>
    <x v="1"/>
    <x v="44"/>
    <x v="6"/>
    <s v="Provide outreach and education on the Endangered Species Protection Program to current and potential pesticide users and pesticide inspectors."/>
    <x v="1"/>
    <x v="1"/>
    <x v="0"/>
    <x v="0"/>
    <m/>
    <x v="0"/>
    <m/>
    <m/>
    <x v="0"/>
  </r>
  <r>
    <x v="0"/>
    <d v="2016-10-01T00:00:00"/>
    <d v="2017-09-30T00:00:00"/>
    <m/>
    <x v="6"/>
    <x v="1"/>
    <x v="45"/>
    <x v="6"/>
    <s v="Provide risk assessment and risk mitigation support using using EPA’s stakeholder engagement process at: http://www.regulations.gov/#!documentDetail;D=EPA-HQ-OPP-2012-0442-0038 "/>
    <x v="1"/>
    <x v="1"/>
    <x v="0"/>
    <x v="0"/>
    <m/>
    <x v="0"/>
    <m/>
    <m/>
    <x v="0"/>
  </r>
  <r>
    <x v="0"/>
    <d v="2016-10-01T00:00:00"/>
    <d v="2017-09-30T00:00:00"/>
    <m/>
    <x v="6"/>
    <x v="1"/>
    <x v="46"/>
    <x v="6"/>
    <s v="Provide information such as crop data, pesticide use data, and species location data to OPP for use in listed species-specific risk assessments for upcoming registration review cases. "/>
    <x v="1"/>
    <x v="1"/>
    <x v="0"/>
    <x v="0"/>
    <m/>
    <x v="0"/>
    <m/>
    <m/>
    <x v="0"/>
  </r>
  <r>
    <x v="0"/>
    <d v="2016-10-01T00:00:00"/>
    <d v="2017-09-30T00:00:00"/>
    <m/>
    <x v="6"/>
    <x v="1"/>
    <x v="47"/>
    <x v="6"/>
    <s v="Comment on exposure assumptions used in risk assessments. "/>
    <x v="1"/>
    <x v="1"/>
    <x v="0"/>
    <x v="0"/>
    <m/>
    <x v="0"/>
    <m/>
    <m/>
    <x v="0"/>
  </r>
  <r>
    <x v="0"/>
    <d v="2016-10-01T00:00:00"/>
    <d v="2017-09-30T00:00:00"/>
    <m/>
    <x v="6"/>
    <x v="1"/>
    <x v="48"/>
    <x v="6"/>
    <s v="Comment on the feasibility of proposed, listed species-specific mitigation measures during OPP’s standard processes of registration and registration review."/>
    <x v="1"/>
    <x v="1"/>
    <x v="0"/>
    <x v="0"/>
    <m/>
    <x v="0"/>
    <m/>
    <m/>
    <x v="0"/>
  </r>
  <r>
    <x v="0"/>
    <d v="2016-10-01T00:00:00"/>
    <d v="2017-09-30T00:00:00"/>
    <m/>
    <x v="6"/>
    <x v="1"/>
    <x v="49"/>
    <x v="6"/>
    <s v="Review draft bulletins, should any be developed in a state’s area."/>
    <x v="1"/>
    <x v="1"/>
    <x v="0"/>
    <x v="0"/>
    <m/>
    <x v="0"/>
    <m/>
    <m/>
    <x v="0"/>
  </r>
  <r>
    <x v="0"/>
    <d v="2016-10-01T00:00:00"/>
    <d v="2017-09-30T00:00:00"/>
    <m/>
    <x v="6"/>
    <x v="1"/>
    <x v="50"/>
    <x v="6"/>
    <s v="Establish and maintain relationships with local and regional fish and wildlife agencies."/>
    <x v="1"/>
    <x v="1"/>
    <x v="0"/>
    <x v="0"/>
    <m/>
    <x v="0"/>
    <m/>
    <m/>
    <x v="0"/>
  </r>
  <r>
    <x v="0"/>
    <d v="2016-10-01T00:00:00"/>
    <d v="2017-09-30T00:00:00"/>
    <m/>
    <x v="6"/>
    <x v="1"/>
    <x v="51"/>
    <x v="6"/>
    <s v="Work with certification and training staff and cooperative extension services to provide endangered species information for pesticide applicator training."/>
    <x v="1"/>
    <x v="1"/>
    <x v="0"/>
    <x v="0"/>
    <m/>
    <x v="0"/>
    <m/>
    <m/>
    <x v="0"/>
  </r>
  <r>
    <x v="0"/>
    <d v="2016-10-01T00:00:00"/>
    <d v="2017-09-30T00:00:00"/>
    <m/>
    <x v="6"/>
    <x v="2"/>
    <x v="52"/>
    <x v="6"/>
    <s v="Monitor compliance with Endangered Species Bulletins, and track and report compliance information on the Endangered Species Inspection Report Form as described in Appendix 1, Section D (Reporting Requirements) and E (Performance Measures), on page 41 of the Guidance."/>
    <x v="1"/>
    <x v="1"/>
    <x v="0"/>
    <x v="0"/>
    <m/>
    <x v="0"/>
    <m/>
    <m/>
    <x v="0"/>
  </r>
  <r>
    <x v="0"/>
    <d v="2016-10-01T00:00:00"/>
    <d v="2017-09-30T00:00:00"/>
    <m/>
    <x v="7"/>
    <x v="1"/>
    <x v="53"/>
    <x v="7"/>
    <s v="Provide education, outreach and technical assistance on pesticide and integrated pest management control approaches, and guidance for responses to bed bug infestations."/>
    <x v="1"/>
    <x v="1"/>
    <x v="0"/>
    <x v="0"/>
    <m/>
    <x v="0"/>
    <m/>
    <m/>
    <x v="0"/>
  </r>
  <r>
    <x v="0"/>
    <d v="2016-10-01T00:00:00"/>
    <d v="2017-09-30T00:00:00"/>
    <m/>
    <x v="7"/>
    <x v="2"/>
    <x v="54"/>
    <x v="7"/>
    <s v="Monitor product and user compliance.  Focus on illegal claims and illegal use of products not registered for control of bed bugs with special emphasis on RUP and Tox 1 category products."/>
    <x v="1"/>
    <x v="1"/>
    <x v="0"/>
    <x v="0"/>
    <m/>
    <x v="0"/>
    <m/>
    <m/>
    <x v="0"/>
  </r>
  <r>
    <x v="0"/>
    <d v="2016-10-01T00:00:00"/>
    <d v="2017-09-30T00:00:00"/>
    <m/>
    <x v="8"/>
    <x v="1"/>
    <x v="55"/>
    <x v="8"/>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x v="1"/>
    <x v="1"/>
    <x v="0"/>
    <x v="0"/>
    <m/>
    <x v="0"/>
    <m/>
    <m/>
    <x v="0"/>
  </r>
  <r>
    <x v="0"/>
    <d v="2016-10-01T00:00:00"/>
    <d v="2017-09-30T00:00:00"/>
    <m/>
    <x v="8"/>
    <x v="1"/>
    <x v="56"/>
    <x v="8"/>
    <s v="Provide continuing educational opportunities and outreach to keep growers, applicators, and handlers up-to-date on the most recent methods to protect pollinators, such as IPM, BMPs, or softer applications. "/>
    <x v="1"/>
    <x v="1"/>
    <x v="0"/>
    <x v="0"/>
    <m/>
    <x v="0"/>
    <m/>
    <m/>
    <x v="0"/>
  </r>
  <r>
    <x v="0"/>
    <d v="2016-10-01T00:00:00"/>
    <d v="2017-09-30T00:00:00"/>
    <m/>
    <x v="8"/>
    <x v="2"/>
    <x v="57"/>
    <x v="8"/>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x v="1"/>
    <x v="1"/>
    <x v="0"/>
    <x v="0"/>
    <m/>
    <x v="0"/>
    <m/>
    <m/>
    <x v="0"/>
  </r>
  <r>
    <x v="0"/>
    <d v="2016-10-01T00:00:00"/>
    <d v="2017-09-30T00:00:00"/>
    <m/>
    <x v="8"/>
    <x v="2"/>
    <x v="58"/>
    <x v="8"/>
    <s v="Conduct inspections and take enforcement actions directed at detecting and stopping distribution of unregistered or misbranded pesticides that could adversely affect pollinators and/or the quality of hive products."/>
    <x v="1"/>
    <x v="1"/>
    <x v="0"/>
    <x v="0"/>
    <m/>
    <x v="0"/>
    <m/>
    <m/>
    <x v="0"/>
  </r>
  <r>
    <x v="0"/>
    <d v="2016-10-01T00:00:00"/>
    <d v="2017-09-30T00:00:00"/>
    <m/>
    <x v="9"/>
    <x v="1"/>
    <x v="59"/>
    <x v="9"/>
    <s v="Provide education, outreach and/or training on School IPM approaches to public schools or educational organizations working with public schools."/>
    <x v="1"/>
    <x v="1"/>
    <x v="0"/>
    <x v="0"/>
    <m/>
    <x v="0"/>
    <m/>
    <m/>
    <x v="0"/>
  </r>
  <r>
    <x v="0"/>
    <d v="2016-10-01T00:00:00"/>
    <d v="2017-09-30T00:00:00"/>
    <m/>
    <x v="9"/>
    <x v="1"/>
    <x v="60"/>
    <x v="9"/>
    <s v="Forge partnerships with other agencies and/or organizations to promote adoption of IPM in public schools. "/>
    <x v="1"/>
    <x v="1"/>
    <x v="0"/>
    <x v="0"/>
    <m/>
    <x v="0"/>
    <m/>
    <m/>
    <x v="0"/>
  </r>
  <r>
    <x v="0"/>
    <d v="2016-10-01T00:00:00"/>
    <d v="2017-09-30T00:00:00"/>
    <m/>
    <x v="10"/>
    <x v="1"/>
    <x v="61"/>
    <x v="10"/>
    <s v="Conduct education and outreach activities that increase awareness and adoption of spray drift reduction techniques and technologies.  "/>
    <x v="1"/>
    <x v="1"/>
    <x v="0"/>
    <x v="0"/>
    <m/>
    <x v="0"/>
    <m/>
    <m/>
    <x v="0"/>
  </r>
  <r>
    <x v="0"/>
    <d v="2016-10-01T00:00:00"/>
    <d v="2017-09-30T00:00:00"/>
    <m/>
    <x v="10"/>
    <x v="1"/>
    <x v="62"/>
    <x v="10"/>
    <s v="Gather spray draft incident data from the past 2-3 years to form an incident baseline and then gather additional incident data during the grant period.  "/>
    <x v="1"/>
    <x v="1"/>
    <x v="0"/>
    <x v="0"/>
    <m/>
    <x v="0"/>
    <m/>
    <m/>
    <x v="0"/>
  </r>
  <r>
    <x v="0"/>
    <d v="2016-10-01T00:00:00"/>
    <d v="2017-09-30T00:00:00"/>
    <m/>
    <x v="10"/>
    <x v="1"/>
    <x v="63"/>
    <x v="10"/>
    <s v="Report gathered data annually via a data file attached to the end-of-year report."/>
    <x v="1"/>
    <x v="1"/>
    <x v="0"/>
    <x v="0"/>
    <m/>
    <x v="1"/>
    <m/>
    <m/>
    <x v="0"/>
  </r>
  <r>
    <x v="0"/>
    <d v="2016-10-01T00:00:00"/>
    <d v="2017-09-30T00:00:00"/>
    <m/>
    <x v="10"/>
    <x v="2"/>
    <x v="64"/>
    <x v="10"/>
    <s v="Monitor compliance with spray drift label language and report investigation findings as part of year–end reporting."/>
    <x v="1"/>
    <x v="1"/>
    <x v="0"/>
    <x v="0"/>
    <m/>
    <x v="0"/>
    <m/>
    <m/>
    <x v="0"/>
  </r>
  <r>
    <x v="0"/>
    <d v="2016-10-01T00:00:00"/>
    <d v="2017-09-30T00:00:00"/>
    <m/>
    <x v="11"/>
    <x v="1"/>
    <x v="65"/>
    <x v="11"/>
    <s v="When conducting training of state staff, offer tribal pesticide staff an opportunity to participate if space is available or can be made available."/>
    <x v="1"/>
    <x v="1"/>
    <x v="0"/>
    <x v="0"/>
    <m/>
    <x v="0"/>
    <m/>
    <m/>
    <x v="0"/>
  </r>
  <r>
    <x v="0"/>
    <d v="2016-10-01T00:00:00"/>
    <d v="2017-09-30T00:00:00"/>
    <m/>
    <x v="11"/>
    <x v="1"/>
    <x v="66"/>
    <x v="11"/>
    <s v="Offer tribes an opportunity to ride along with state pesticide inspectors as training for tribal pesticide inspectors."/>
    <x v="1"/>
    <x v="1"/>
    <x v="0"/>
    <x v="0"/>
    <m/>
    <x v="0"/>
    <m/>
    <m/>
    <x v="0"/>
  </r>
  <r>
    <x v="0"/>
    <d v="2016-10-01T00:00:00"/>
    <d v="2017-09-30T00:00:00"/>
    <m/>
    <x v="11"/>
    <x v="1"/>
    <x v="67"/>
    <x v="11"/>
    <s v="Share information on tips, complaints, violators, and/or incidents that may be relevant in Indian country."/>
    <x v="1"/>
    <x v="1"/>
    <x v="0"/>
    <x v="0"/>
    <m/>
    <x v="0"/>
    <m/>
    <m/>
    <x v="0"/>
  </r>
  <r>
    <x v="0"/>
    <d v="2016-10-01T00:00:00"/>
    <d v="2017-09-30T00:00:00"/>
    <m/>
    <x v="11"/>
    <x v="1"/>
    <x v="68"/>
    <x v="11"/>
    <s v="Let tribes know when the state issues a FIFRA Section 24(c) or applies for a Section 18."/>
    <x v="1"/>
    <x v="1"/>
    <x v="0"/>
    <x v="0"/>
    <m/>
    <x v="0"/>
    <m/>
    <m/>
    <x v="0"/>
  </r>
  <r>
    <x v="0"/>
    <d v="2016-10-01T00:00:00"/>
    <d v="2017-09-30T00:00:00"/>
    <m/>
    <x v="11"/>
    <x v="1"/>
    <x v="69"/>
    <x v="11"/>
    <s v="Provide lab support to tribes."/>
    <x v="1"/>
    <x v="1"/>
    <x v="0"/>
    <x v="0"/>
    <m/>
    <x v="0"/>
    <m/>
    <m/>
    <x v="0"/>
  </r>
  <r>
    <x v="0"/>
    <d v="2016-10-01T00:00:00"/>
    <d v="2017-09-30T00:00:00"/>
    <m/>
    <x v="11"/>
    <x v="1"/>
    <x v="70"/>
    <x v="11"/>
    <s v="Other negotiated activities as appropriate."/>
    <x v="1"/>
    <x v="1"/>
    <x v="0"/>
    <x v="0"/>
    <m/>
    <x v="0"/>
    <m/>
    <m/>
    <x v="0"/>
  </r>
  <r>
    <x v="0"/>
    <d v="2016-10-01T00:00:00"/>
    <d v="2017-09-30T00:00:00"/>
    <m/>
    <x v="11"/>
    <x v="2"/>
    <x v="71"/>
    <x v="11"/>
    <s v="Improve tribal capacity to enforce pesticide programs."/>
    <x v="1"/>
    <x v="1"/>
    <x v="0"/>
    <x v="0"/>
    <m/>
    <x v="0"/>
    <m/>
    <m/>
    <x v="0"/>
  </r>
  <r>
    <x v="0"/>
    <d v="2016-10-01T00:00:00"/>
    <d v="2017-09-30T00:00:00"/>
    <m/>
    <x v="12"/>
    <x v="2"/>
    <x v="72"/>
    <x v="12"/>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x v="1"/>
    <x v="1"/>
    <x v="0"/>
    <x v="0"/>
    <m/>
    <x v="0"/>
    <m/>
    <m/>
    <x v="0"/>
  </r>
  <r>
    <x v="0"/>
    <d v="2016-10-01T00:00:00"/>
    <d v="2017-09-30T00:00:00"/>
    <m/>
    <x v="13"/>
    <x v="2"/>
    <x v="73"/>
    <x v="13"/>
    <s v="Monitor compliance with contract manufacturing requirements.  Focus on one or more of the following: manufacturers of disinfectants, RUPs, or Tox 1 category products, and manufacturers with a prior history of FIFRA noncompliance."/>
    <x v="1"/>
    <x v="1"/>
    <x v="0"/>
    <x v="0"/>
    <m/>
    <x v="0"/>
    <m/>
    <m/>
    <x v="0"/>
  </r>
  <r>
    <x v="0"/>
    <d v="2016-10-01T00:00:00"/>
    <d v="2017-09-30T00:00:00"/>
    <m/>
    <x v="14"/>
    <x v="2"/>
    <x v="74"/>
    <x v="14"/>
    <s v="Assist regions when necessary to monitor movement of imported pesticides within state or tribal lands."/>
    <x v="1"/>
    <x v="1"/>
    <x v="0"/>
    <x v="0"/>
    <m/>
    <x v="0"/>
    <m/>
    <m/>
    <x v="0"/>
  </r>
  <r>
    <x v="0"/>
    <d v="2016-10-01T00:00:00"/>
    <d v="2017-09-30T00:00:00"/>
    <m/>
    <x v="15"/>
    <x v="2"/>
    <x v="75"/>
    <x v="15"/>
    <s v="Work with OECA to determine what data to collect and how to utilize the data to enhance the effectiveness of the National Pesticide Program and illustrate the performance of the national pesticide compliance program."/>
    <x v="1"/>
    <x v="1"/>
    <x v="0"/>
    <x v="0"/>
    <m/>
    <x v="0"/>
    <m/>
    <m/>
    <x v="0"/>
  </r>
  <r>
    <x v="0"/>
    <d v="2016-10-01T00:00:00"/>
    <d v="2017-09-30T00:00:00"/>
    <m/>
    <x v="16"/>
    <x v="1"/>
    <x v="76"/>
    <x v="16"/>
    <s v="Supplemental Activity (OPP)"/>
    <x v="2"/>
    <x v="1"/>
    <x v="0"/>
    <x v="0"/>
    <m/>
    <x v="0"/>
    <m/>
    <m/>
    <x v="0"/>
  </r>
  <r>
    <x v="0"/>
    <d v="2016-10-01T00:00:00"/>
    <d v="2017-09-30T00:00:00"/>
    <m/>
    <x v="16"/>
    <x v="2"/>
    <x v="77"/>
    <x v="16"/>
    <s v="Supplemental Activity (OECA)"/>
    <x v="3"/>
    <x v="1"/>
    <x v="0"/>
    <x v="0"/>
    <m/>
    <x v="1"/>
    <m/>
    <m/>
    <x v="0"/>
  </r>
  <r>
    <x v="0"/>
    <d v="2016-10-01T00:00:00"/>
    <d v="2017-09-30T00:00:00"/>
    <m/>
    <x v="17"/>
    <x v="1"/>
    <x v="78"/>
    <x v="17"/>
    <s v="Regional Activity (OPP)"/>
    <x v="2"/>
    <x v="1"/>
    <x v="0"/>
    <x v="0"/>
    <m/>
    <x v="0"/>
    <m/>
    <m/>
    <x v="0"/>
  </r>
  <r>
    <x v="0"/>
    <d v="2016-10-01T00:00:00"/>
    <d v="2017-09-30T00:00:00"/>
    <m/>
    <x v="17"/>
    <x v="2"/>
    <x v="79"/>
    <x v="17"/>
    <s v="Regional Guidance Activity (OECA)"/>
    <x v="2"/>
    <x v="1"/>
    <x v="0"/>
    <x v="0"/>
    <m/>
    <x v="0"/>
    <m/>
    <m/>
    <x v="0"/>
  </r>
</pivotCacheRecords>
</file>

<file path=xl/pivotCache/pivotCacheRecords3.xml><?xml version="1.0" encoding="utf-8"?>
<pivotCacheRecords xmlns="http://schemas.openxmlformats.org/spreadsheetml/2006/main" xmlns:r="http://schemas.openxmlformats.org/officeDocument/2006/relationships" count="80">
  <r>
    <x v="0"/>
    <x v="0"/>
    <s v="01.00.01.0"/>
    <n v="1"/>
    <s v="Complete administrative/management, fiduciary and reporting requirements associated with this cooperative agreement."/>
    <s v="Required"/>
    <s v="gxhk  dgttlk"/>
    <d v="2017-09-30T00:00:00"/>
    <x v="0"/>
    <m/>
    <s v="None"/>
    <m/>
    <x v="0"/>
    <m/>
  </r>
  <r>
    <x v="0"/>
    <x v="0"/>
    <s v="01.00.02.0"/>
    <n v="1"/>
    <s v="Build or maintain staff and management expertise on pesticide program issues and enforcement (e.g. attend training opportunities through PREP, PIRT, in-service training, etc. or other appropriate activities)."/>
    <s v="Required"/>
    <m/>
    <d v="2017-09-30T00:00:00"/>
    <x v="0"/>
    <m/>
    <s v="None"/>
    <m/>
    <x v="0"/>
    <m/>
  </r>
  <r>
    <x v="0"/>
    <x v="0"/>
    <s v="01.00.03.0"/>
    <n v="1"/>
    <s v="Respond to pesticide inquiries, concerns, tips, and complaints from the public."/>
    <s v="Required"/>
    <m/>
    <d v="2017-09-30T00:00:00"/>
    <x v="0"/>
    <m/>
    <s v="None"/>
    <m/>
    <x v="0"/>
    <m/>
  </r>
  <r>
    <x v="0"/>
    <x v="1"/>
    <s v="01.01.01.0"/>
    <n v="1"/>
    <s v="Provide outreach, communication, and training as appropriate as a result of new emerging issues, rules, regulations, and registration and registration review decisions."/>
    <s v="Required"/>
    <m/>
    <d v="2017-09-30T00:00:00"/>
    <x v="0"/>
    <m/>
    <s v="None"/>
    <m/>
    <x v="0"/>
    <m/>
  </r>
  <r>
    <x v="0"/>
    <x v="1"/>
    <s v="01.01.02.0"/>
    <n v="1"/>
    <s v="Report information on all known or suspected pesticide incidents involving pollinators to OPP (beekill@epa.gov) with a copy to the regional office."/>
    <s v="Required"/>
    <m/>
    <d v="2017-09-30T00:00:00"/>
    <x v="0"/>
    <m/>
    <s v="None"/>
    <m/>
    <x v="0"/>
    <m/>
  </r>
  <r>
    <x v="0"/>
    <x v="2"/>
    <s v="01.02.01.0"/>
    <n v="1"/>
    <s v="Project inspection numbers using the 5700-33H form; report on inspection and enforcement accomplishments using the various 5700 forms, the ES Inspection Report and the PART measures form. "/>
    <s v="Required"/>
    <m/>
    <d v="2017-09-30T00:00:00"/>
    <x v="0"/>
    <m/>
    <s v="None"/>
    <m/>
    <x v="0"/>
    <m/>
  </r>
  <r>
    <x v="0"/>
    <x v="2"/>
    <s v="01.02.02.0"/>
    <n v="1"/>
    <s v="Maintain adequate pesticide laws, rules, and associated implementation procedures."/>
    <s v="Required"/>
    <m/>
    <d v="2017-09-30T00:00:00"/>
    <x v="0"/>
    <m/>
    <s v="None"/>
    <m/>
    <x v="0"/>
    <m/>
  </r>
  <r>
    <x v="0"/>
    <x v="2"/>
    <s v="01.02.03.0"/>
    <n v="1"/>
    <s v="Provide outreach and compliance assistance."/>
    <s v="Required"/>
    <m/>
    <d v="2017-09-30T00:00:00"/>
    <x v="0"/>
    <m/>
    <s v="None"/>
    <m/>
    <x v="0"/>
    <m/>
  </r>
  <r>
    <x v="0"/>
    <x v="2"/>
    <s v="01.02.04.0"/>
    <n v="1"/>
    <s v="Draft, modify, or maintain a priority setting plan for inspections &amp; investigations, addressing grantee and EPA- identified priorities (see Appendix 4, Enforcement Priority Setting Guidance)."/>
    <s v="Required"/>
    <m/>
    <d v="2017-09-30T00:00:00"/>
    <x v="0"/>
    <m/>
    <s v="None"/>
    <m/>
    <x v="0"/>
    <m/>
  </r>
  <r>
    <x v="0"/>
    <x v="2"/>
    <s v="01.02.05.0"/>
    <n v="1"/>
    <s v="During use inspections, monitor compliance with the label, including any ESA bulletins, if applicable."/>
    <s v="Required"/>
    <m/>
    <d v="2017-09-30T00:00:00"/>
    <x v="0"/>
    <m/>
    <s v="None"/>
    <m/>
    <x v="0"/>
    <m/>
  </r>
  <r>
    <x v="0"/>
    <x v="2"/>
    <s v="01.02.06.0"/>
    <n v="1"/>
    <s v="Develop/maintain a searchable inspection/investigation and case tracking system and track all inspections/investigations and cases."/>
    <s v="Required"/>
    <m/>
    <d v="2017-09-30T00:00:00"/>
    <x v="0"/>
    <m/>
    <s v="None"/>
    <m/>
    <x v="0"/>
    <m/>
  </r>
  <r>
    <x v="0"/>
    <x v="2"/>
    <s v="01.02.07.0"/>
    <n v="1"/>
    <s v="Ensure a minimum of one state employee obtains and maintains an EPA inspector’s credential. Where state authority is inappropriate or inadequate, or at EPA's request, conduct FIFRA inspections with EPA credentials, according to EPA procedures and guidance documents."/>
    <s v="Required"/>
    <m/>
    <d v="2017-09-30T00:00:00"/>
    <x v="0"/>
    <m/>
    <s v="None"/>
    <m/>
    <x v="0"/>
    <m/>
  </r>
  <r>
    <x v="0"/>
    <x v="2"/>
    <s v="01.02.08.0"/>
    <n v="1"/>
    <s v="Refer all inspections conducted with federal credentials to the region."/>
    <s v="Required"/>
    <m/>
    <d v="2017-09-30T00:00:00"/>
    <x v="0"/>
    <m/>
    <s v="None"/>
    <m/>
    <x v="0"/>
    <m/>
  </r>
  <r>
    <x v="0"/>
    <x v="2"/>
    <s v="01.02.09.0"/>
    <n v="1"/>
    <s v="Refer FIFRA cases to the region for enforcement consideration according to a mutually identified referral priority scheme."/>
    <s v="Required"/>
    <m/>
    <d v="2017-09-30T00:00:00"/>
    <x v="0"/>
    <m/>
    <s v="None"/>
    <m/>
    <x v="0"/>
    <m/>
  </r>
  <r>
    <x v="0"/>
    <x v="2"/>
    <s v="01.02.10.0"/>
    <n v="1"/>
    <s v="Maintain and follow a matrix to develop and issue enforcement actions."/>
    <s v="Required"/>
    <m/>
    <d v="2017-09-30T00:00:00"/>
    <x v="0"/>
    <m/>
    <s v="None"/>
    <m/>
    <x v="0"/>
    <m/>
  </r>
  <r>
    <x v="0"/>
    <x v="2"/>
    <s v="01.02.11.0"/>
    <n v="1"/>
    <s v="Follow up on significant or grantee and region agreed upon pesticide incidents referred by EPA as required by FIFRA Sections 26 and 27."/>
    <s v="Required"/>
    <m/>
    <d v="2017-09-30T00:00:00"/>
    <x v="0"/>
    <m/>
    <s v="None"/>
    <m/>
    <x v="0"/>
    <m/>
  </r>
  <r>
    <x v="0"/>
    <x v="2"/>
    <s v="01.02.12.0"/>
    <n v="1"/>
    <s v="Conduct inspections consistent with the FIFRA Inspection Manual including collection of the appropriate amount of sale and distribution records as discussed in Chapter 6 &quot;Product Sampling&quot;."/>
    <s v="Required"/>
    <m/>
    <d v="2017-09-30T00:00:00"/>
    <x v="0"/>
    <m/>
    <s v="None"/>
    <m/>
    <x v="0"/>
    <m/>
  </r>
  <r>
    <x v="0"/>
    <x v="2"/>
    <s v="01.02.13.0"/>
    <n v="1"/>
    <s v="Maintain and follow a Quality Management Plan for the overall pesticide enforcement program."/>
    <s v="Required"/>
    <m/>
    <d v="2017-09-30T00:00:00"/>
    <x v="0"/>
    <m/>
    <s v="None"/>
    <m/>
    <x v="0"/>
    <m/>
  </r>
  <r>
    <x v="0"/>
    <x v="2"/>
    <s v="01.02.14.0"/>
    <n v="1"/>
    <s v="Maintain and follow Quality Assurance Project Plan(s) for pesticide sample collection and analysis."/>
    <s v="Required"/>
    <m/>
    <d v="2017-09-30T00:00:00"/>
    <x v="0"/>
    <m/>
    <s v="None"/>
    <m/>
    <x v="0"/>
    <m/>
  </r>
  <r>
    <x v="0"/>
    <x v="2"/>
    <s v="01.02.15.0"/>
    <n v="1"/>
    <s v="Maintain access to adequate laboratory support capacity."/>
    <s v="Required"/>
    <m/>
    <d v="2017-09-30T00:00:00"/>
    <x v="0"/>
    <m/>
    <s v="None"/>
    <m/>
    <x v="0"/>
    <m/>
  </r>
  <r>
    <x v="0"/>
    <x v="2"/>
    <s v="01.02.16.0"/>
    <n v="1"/>
    <s v="Assist EPA in enforcing regulatory actions and monitoring Section 18, Section 24(c), and Experimental Use Permits."/>
    <s v="Required"/>
    <m/>
    <d v="2017-09-30T00:00:00"/>
    <x v="0"/>
    <m/>
    <s v="None"/>
    <m/>
    <x v="0"/>
    <m/>
  </r>
  <r>
    <x v="1"/>
    <x v="1"/>
    <s v="02.01.01.0"/>
    <n v="2"/>
    <s v="Implement Part 170 worker protection standard (WPS) rule requirements and carry out program implementation requirements."/>
    <s v="Required"/>
    <m/>
    <d v="2017-09-30T00:00:00"/>
    <x v="0"/>
    <m/>
    <s v="None"/>
    <m/>
    <x v="0"/>
    <m/>
  </r>
  <r>
    <x v="1"/>
    <x v="1"/>
    <s v="02.01.02.0"/>
    <n v="2"/>
    <s v="Conduct WPS-related Outreach and Education. This includes communicating existing requirements to the regulated community and  informing  co-regulators, the regulated community, and other program stakeholders of any proposed changes or new requirements."/>
    <s v="Required"/>
    <m/>
    <d v="2017-09-30T00:00:00"/>
    <x v="0"/>
    <m/>
    <s v="None"/>
    <m/>
    <x v="0"/>
    <m/>
  </r>
  <r>
    <x v="1"/>
    <x v="1"/>
    <s v="02.01.03.0"/>
    <n v="2"/>
    <s v="Support WPS worker &amp; handler training."/>
    <s v="Required"/>
    <m/>
    <d v="2017-09-30T00:00:00"/>
    <x v="0"/>
    <m/>
    <s v="None"/>
    <m/>
    <x v="0"/>
    <m/>
  </r>
  <r>
    <x v="1"/>
    <x v="1"/>
    <s v="02.01.04.0"/>
    <n v="2"/>
    <s v="Assure mechanisms and procedures are in place to enable coordination and follow-up on reports of occupational pesticide exposure, incidents or illnesses that may be related to pesticide use/misuse or WPS violations.  "/>
    <s v="Required"/>
    <m/>
    <d v="2017-09-30T00:00:00"/>
    <x v="0"/>
    <m/>
    <s v="None"/>
    <m/>
    <x v="0"/>
    <m/>
  </r>
  <r>
    <x v="1"/>
    <x v="2"/>
    <s v="02.02.01.0"/>
    <n v="2"/>
    <s v="Monitor compliance with the WPS requirements associated with use of high risk pesticides, high exposure scenarios or repeat offenders. Include activities that support both WPS and product use compliance."/>
    <s v="Required"/>
    <m/>
    <d v="2017-09-30T00:00:00"/>
    <x v="0"/>
    <m/>
    <s v="None"/>
    <m/>
    <x v="0"/>
    <m/>
  </r>
  <r>
    <x v="1"/>
    <x v="2"/>
    <s v="02.02.02.0"/>
    <n v="2"/>
    <s v="Grantees may refer potential violations to the regional office for appropriate action."/>
    <s v="Required"/>
    <m/>
    <d v="2017-09-30T00:00:00"/>
    <x v="0"/>
    <m/>
    <m/>
    <m/>
    <x v="0"/>
    <m/>
  </r>
  <r>
    <x v="2"/>
    <x v="1"/>
    <s v="03.01.01.0"/>
    <n v="3"/>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s v="Required"/>
    <m/>
    <d v="2017-09-30T00:00:00"/>
    <x v="0"/>
    <m/>
    <s v="None"/>
    <m/>
    <x v="0"/>
    <m/>
  </r>
  <r>
    <x v="2"/>
    <x v="1"/>
    <s v="03.01.02.0"/>
    <n v="3"/>
    <s v="Meet state/and tribal certification plan requirements for plan maintenance and annual reporting using the Certification Plan and Reporting Database (CPARD)."/>
    <s v="Required"/>
    <m/>
    <d v="2017-09-30T00:00:00"/>
    <x v="0"/>
    <m/>
    <s v="None"/>
    <m/>
    <x v="0"/>
    <m/>
  </r>
  <r>
    <x v="2"/>
    <x v="1"/>
    <s v="03.01.03.0"/>
    <n v="3"/>
    <s v="Monitor applicator training for quality assurance. "/>
    <s v="Required"/>
    <m/>
    <d v="2017-09-30T00:00:00"/>
    <x v="0"/>
    <m/>
    <s v="None"/>
    <m/>
    <x v="0"/>
    <m/>
  </r>
  <r>
    <x v="2"/>
    <x v="2"/>
    <s v="03.02.01.0"/>
    <n v="3"/>
    <s v="Monitor compliance with the pesticide applicator certification requirements. Focus on sale/distribution of restricted use pesticides (RUPs) to applicators. One example is the fumigation sector(s) of concern."/>
    <s v="Required"/>
    <m/>
    <d v="2017-09-30T00:00:00"/>
    <x v="0"/>
    <m/>
    <s v="None"/>
    <m/>
    <x v="0"/>
    <m/>
  </r>
  <r>
    <x v="3"/>
    <x v="1"/>
    <s v="04.01.01.0"/>
    <n v="4"/>
    <s v="Provide technical assistance for the regulated community, as appropriate."/>
    <s v="Required"/>
    <m/>
    <d v="2017-09-30T00:00:00"/>
    <x v="0"/>
    <m/>
    <s v="None"/>
    <m/>
    <x v="0"/>
    <m/>
  </r>
  <r>
    <x v="3"/>
    <x v="1"/>
    <s v="04.01.02.0"/>
    <n v="4"/>
    <s v="Alert EPA to changes in state regulations and tribal codes."/>
    <s v="Required"/>
    <m/>
    <d v="2017-09-30T00:00:00"/>
    <x v="0"/>
    <m/>
    <s v="None"/>
    <m/>
    <x v="0"/>
    <m/>
  </r>
  <r>
    <x v="3"/>
    <x v="2"/>
    <s v="04.02.01.0"/>
    <n v="4"/>
    <s v="Monitor compliance with C/C requirements.  Focus on product and user compliance with special emphasis on agricultural retailers/distributors that repackage pesticides into refillable containers, as well as RUP and Tox 1 category products."/>
    <s v="Required"/>
    <m/>
    <d v="2017-09-30T00:00:00"/>
    <x v="0"/>
    <m/>
    <s v="None"/>
    <m/>
    <x v="0"/>
    <m/>
  </r>
  <r>
    <x v="4"/>
    <x v="1"/>
    <s v="05.01.01.0"/>
    <n v="5"/>
    <s v="For High Use States only (CA, WA, ID, OR, WI, MI, FL, MN, NC, VA, AZ, NV, GA, CO, ND) As appropriate, provide technical assistance, education, and outreach, to the regulated community."/>
    <s v="Required"/>
    <m/>
    <d v="2017-09-30T00:00:00"/>
    <x v="0"/>
    <m/>
    <s v="None"/>
    <m/>
    <x v="0"/>
    <m/>
  </r>
  <r>
    <x v="4"/>
    <x v="2"/>
    <s v="05.02.01.0"/>
    <n v="5"/>
    <s v="Monitor compliance with soil fumigation labels.  Focus on product and user compliance with special emphasis on new label requirements."/>
    <s v="Required"/>
    <m/>
    <d v="2017-09-30T00:00:00"/>
    <x v="0"/>
    <m/>
    <s v="None"/>
    <m/>
    <x v="0"/>
    <m/>
  </r>
  <r>
    <x v="5"/>
    <x v="1"/>
    <s v="06.01.01.0"/>
    <n v="6"/>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s v="Required"/>
    <m/>
    <d v="2017-09-30T00:00:00"/>
    <x v="0"/>
    <m/>
    <s v="None"/>
    <m/>
    <x v="0"/>
    <m/>
  </r>
  <r>
    <x v="5"/>
    <x v="1"/>
    <s v="06.01.02.0"/>
    <n v="6"/>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s v="Required"/>
    <m/>
    <d v="2017-09-30T00:00:00"/>
    <x v="0"/>
    <m/>
    <s v="None"/>
    <m/>
    <x v="0"/>
    <m/>
  </r>
  <r>
    <x v="5"/>
    <x v="1"/>
    <s v="06.01.03.0"/>
    <n v="6"/>
    <s v="Manage: Actively manage pesticides of concern beyond the label to reduce or prevent further contamination of local water resources."/>
    <s v="Required"/>
    <m/>
    <d v="2017-09-30T00:00:00"/>
    <x v="0"/>
    <m/>
    <s v="None"/>
    <m/>
    <x v="0"/>
    <m/>
  </r>
  <r>
    <x v="5"/>
    <x v="1"/>
    <s v="06.01.04.0"/>
    <n v="6"/>
    <s v="Demonstrate Progress: Show the management strategy has been effective in reducing or maintaining concentrations below reference points."/>
    <s v="Required"/>
    <m/>
    <d v="2017-09-30T00:00:00"/>
    <x v="0"/>
    <m/>
    <s v="None"/>
    <m/>
    <x v="0"/>
    <m/>
  </r>
  <r>
    <x v="5"/>
    <x v="1"/>
    <s v="06.01.05.0"/>
    <n v="6"/>
    <s v="Re-evaluate pesticides if there is new information that could affect risk (e.g., new hazard data, significant increase in use, a new OPP risk assessment or registration decision involving a water quality concern).   "/>
    <s v="Required"/>
    <m/>
    <d v="2017-09-30T00:00:00"/>
    <x v="0"/>
    <m/>
    <s v="None"/>
    <m/>
    <x v="0"/>
    <m/>
  </r>
  <r>
    <x v="5"/>
    <x v="1"/>
    <s v="06.01.06.0"/>
    <n v="6"/>
    <s v="Report progress of activities in 06.01.02 – 06.01.05 in POINTS."/>
    <s v="Required"/>
    <m/>
    <d v="2017-09-30T00:00:00"/>
    <x v="0"/>
    <m/>
    <s v="None"/>
    <m/>
    <x v="0"/>
    <m/>
  </r>
  <r>
    <x v="5"/>
    <x v="1"/>
    <s v="06.01.07.0"/>
    <n v="6"/>
    <s v="Where appropriate, consult with and/or coordinate prevention and protection of water resources with other agencies responsible for water resource protection. "/>
    <s v="Required"/>
    <m/>
    <d v="2017-09-30T00:00:00"/>
    <x v="0"/>
    <m/>
    <s v="None"/>
    <m/>
    <x v="0"/>
    <m/>
  </r>
  <r>
    <x v="5"/>
    <x v="2"/>
    <s v="06.02.01.0"/>
    <n v="6"/>
    <s v="Monitor compliance with pesticide water quality risk mitigation measures, and respond to pesticide water contamination events especially where water quality standards or other reference points are threatened. "/>
    <s v="Required"/>
    <m/>
    <d v="2017-09-30T00:00:00"/>
    <x v="0"/>
    <m/>
    <s v="None"/>
    <m/>
    <x v="0"/>
    <m/>
  </r>
  <r>
    <x v="6"/>
    <x v="1"/>
    <s v="07.01.01.0"/>
    <n v="7"/>
    <s v="Provide outreach and education on the Endangered Species Protection Program to current and potential pesticide users and pesticide inspectors."/>
    <s v="Picklist"/>
    <m/>
    <d v="2017-09-30T00:00:00"/>
    <x v="0"/>
    <m/>
    <s v="None"/>
    <m/>
    <x v="0"/>
    <m/>
  </r>
  <r>
    <x v="6"/>
    <x v="1"/>
    <s v="07.01.02.0"/>
    <n v="7"/>
    <s v="Provide risk assessment and risk mitigation support using using EPA’s stakeholder engagement process at: http://www.regulations.gov/#!documentDetail;D=EPA-HQ-OPP-2012-0442-0038 "/>
    <s v="Picklist"/>
    <m/>
    <d v="2017-09-30T00:00:00"/>
    <x v="0"/>
    <m/>
    <s v="None"/>
    <m/>
    <x v="0"/>
    <m/>
  </r>
  <r>
    <x v="6"/>
    <x v="1"/>
    <s v="07.01.02.1"/>
    <n v="7"/>
    <s v="Provide information such as crop data, pesticide use data, and species location data to OPP for use in listed species-specific risk assessments for upcoming registration review cases. "/>
    <s v="Picklist"/>
    <m/>
    <d v="2017-09-30T00:00:00"/>
    <x v="0"/>
    <m/>
    <s v="None"/>
    <m/>
    <x v="0"/>
    <m/>
  </r>
  <r>
    <x v="6"/>
    <x v="1"/>
    <s v="07.01.02.2"/>
    <n v="7"/>
    <s v="Comment on exposure assumptions used in risk assessments. "/>
    <s v="Picklist"/>
    <m/>
    <d v="2017-09-30T00:00:00"/>
    <x v="0"/>
    <m/>
    <s v="None"/>
    <m/>
    <x v="0"/>
    <m/>
  </r>
  <r>
    <x v="6"/>
    <x v="1"/>
    <s v="07.01.02.3"/>
    <n v="7"/>
    <s v="Comment on the feasibility of proposed, listed species-specific mitigation measures during OPP’s standard processes of registration and registration review."/>
    <s v="Picklist"/>
    <m/>
    <d v="2017-09-30T00:00:00"/>
    <x v="0"/>
    <m/>
    <s v="None"/>
    <m/>
    <x v="0"/>
    <m/>
  </r>
  <r>
    <x v="6"/>
    <x v="1"/>
    <s v="07.01.02.4"/>
    <n v="7"/>
    <s v="Review draft bulletins, should any be developed in a state’s area."/>
    <s v="Picklist"/>
    <m/>
    <d v="2017-09-30T00:00:00"/>
    <x v="0"/>
    <m/>
    <s v="None"/>
    <m/>
    <x v="0"/>
    <m/>
  </r>
  <r>
    <x v="6"/>
    <x v="1"/>
    <s v="07.01.03.0"/>
    <n v="7"/>
    <s v="Establish and maintain relationships with local and regional fish and wildlife agencies."/>
    <s v="Picklist"/>
    <m/>
    <d v="2017-09-30T00:00:00"/>
    <x v="0"/>
    <m/>
    <s v="None"/>
    <m/>
    <x v="0"/>
    <m/>
  </r>
  <r>
    <x v="6"/>
    <x v="1"/>
    <s v="07.01.04.0"/>
    <n v="7"/>
    <s v="Work with certification and training staff and cooperative extension services to provide endangered species information for pesticide applicator training."/>
    <s v="Picklist"/>
    <m/>
    <d v="2017-09-30T00:00:00"/>
    <x v="0"/>
    <m/>
    <s v="None"/>
    <m/>
    <x v="0"/>
    <m/>
  </r>
  <r>
    <x v="6"/>
    <x v="2"/>
    <s v="07.02.01.0"/>
    <n v="7"/>
    <s v="Monitor compliance with Endangered Species Bulletins, and track and report compliance information on the Endangered Species Inspection Report Form as described in Appendix 1, Section D (Reporting Requirements) and E (Performance Measures), on page 41 of the Guidance."/>
    <s v="Picklist"/>
    <m/>
    <d v="2017-09-30T00:00:00"/>
    <x v="0"/>
    <m/>
    <s v="None"/>
    <m/>
    <x v="0"/>
    <m/>
  </r>
  <r>
    <x v="7"/>
    <x v="1"/>
    <s v="08.01.01.0"/>
    <n v="8"/>
    <s v="Provide education, outreach and technical assistance on pesticide and integrated pest management control approaches, and guidance for responses to bed bug infestations."/>
    <s v="Picklist"/>
    <m/>
    <d v="2017-09-30T00:00:00"/>
    <x v="0"/>
    <m/>
    <s v="None"/>
    <m/>
    <x v="0"/>
    <m/>
  </r>
  <r>
    <x v="7"/>
    <x v="2"/>
    <s v="08.02.01.0"/>
    <n v="8"/>
    <s v="Monitor product and user compliance.  Focus on illegal claims and illegal use of products not registered for control of bed bugs with special emphasis on RUP and Tox 1 category products."/>
    <s v="Picklist"/>
    <m/>
    <d v="2017-09-30T00:00:00"/>
    <x v="0"/>
    <m/>
    <s v="None"/>
    <m/>
    <x v="0"/>
    <m/>
  </r>
  <r>
    <x v="8"/>
    <x v="1"/>
    <s v="09.01.01.0"/>
    <n v="9"/>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s v="Picklist"/>
    <m/>
    <d v="2017-09-30T00:00:00"/>
    <x v="0"/>
    <m/>
    <s v="None"/>
    <m/>
    <x v="0"/>
    <m/>
  </r>
  <r>
    <x v="8"/>
    <x v="1"/>
    <s v="09.01.02.0"/>
    <n v="9"/>
    <s v="Provide continuing educational opportunities and outreach to keep growers, applicators, and handlers up-to-date on the most recent methods to protect pollinators, such as IPM, BMPs, or softer applications. "/>
    <s v="Picklist"/>
    <m/>
    <d v="2017-09-30T00:00:00"/>
    <x v="0"/>
    <m/>
    <s v="None"/>
    <m/>
    <x v="0"/>
    <m/>
  </r>
  <r>
    <x v="8"/>
    <x v="2"/>
    <s v="09.02.01.0"/>
    <n v="9"/>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s v="Picklist"/>
    <m/>
    <d v="2017-09-30T00:00:00"/>
    <x v="0"/>
    <m/>
    <s v="None"/>
    <m/>
    <x v="0"/>
    <m/>
  </r>
  <r>
    <x v="8"/>
    <x v="2"/>
    <s v="09.02.02.0"/>
    <n v="9"/>
    <s v="Conduct inspections and take enforcement actions directed at detecting and stopping distribution of unregistered or misbranded pesticides that could adversely affect pollinators and/or the quality of hive products."/>
    <s v="Picklist"/>
    <m/>
    <d v="2017-09-30T00:00:00"/>
    <x v="0"/>
    <m/>
    <s v="None"/>
    <m/>
    <x v="0"/>
    <m/>
  </r>
  <r>
    <x v="9"/>
    <x v="1"/>
    <s v="10.01.01.0"/>
    <n v="10"/>
    <s v="Provide education, outreach and/or training on School IPM approaches to public schools or educational organizations working with public schools."/>
    <s v="Picklist"/>
    <m/>
    <d v="2017-09-30T00:00:00"/>
    <x v="0"/>
    <m/>
    <s v="None"/>
    <m/>
    <x v="0"/>
    <m/>
  </r>
  <r>
    <x v="9"/>
    <x v="1"/>
    <s v="10.01.02.0"/>
    <n v="10"/>
    <s v="Forge partnerships with other agencies and/or organizations to promote adoption of IPM in public schools. "/>
    <s v="Picklist"/>
    <m/>
    <d v="2017-09-30T00:00:00"/>
    <x v="0"/>
    <m/>
    <s v="None"/>
    <m/>
    <x v="0"/>
    <m/>
  </r>
  <r>
    <x v="10"/>
    <x v="1"/>
    <s v="11.01.01.0"/>
    <n v="11"/>
    <s v="Conduct education and outreach activities that increase awareness and adoption of spray drift reduction techniques and technologies.  "/>
    <s v="Picklist"/>
    <m/>
    <d v="2017-09-30T00:00:00"/>
    <x v="0"/>
    <m/>
    <s v="None"/>
    <m/>
    <x v="0"/>
    <m/>
  </r>
  <r>
    <x v="10"/>
    <x v="1"/>
    <s v="11.01.02.0"/>
    <n v="11"/>
    <s v="Gather spray draft incident data from the past 2-3 years to form an incident baseline and then gather additional incident data during the grant period.  "/>
    <s v="Picklist"/>
    <m/>
    <d v="2017-09-30T00:00:00"/>
    <x v="0"/>
    <m/>
    <s v="None"/>
    <m/>
    <x v="0"/>
    <m/>
  </r>
  <r>
    <x v="10"/>
    <x v="1"/>
    <s v="11.01.03.0"/>
    <n v="11"/>
    <s v="Report gathered data annually via a data file attached to the end-of-year report."/>
    <s v="Picklist"/>
    <m/>
    <d v="2017-09-30T00:00:00"/>
    <x v="0"/>
    <m/>
    <m/>
    <m/>
    <x v="0"/>
    <m/>
  </r>
  <r>
    <x v="10"/>
    <x v="2"/>
    <s v="11.02.01.0"/>
    <n v="11"/>
    <s v="Monitor compliance with spray drift label language and report investigation findings as part of year–end reporting."/>
    <s v="Picklist"/>
    <m/>
    <d v="2017-09-30T00:00:00"/>
    <x v="0"/>
    <m/>
    <s v="None"/>
    <m/>
    <x v="0"/>
    <m/>
  </r>
  <r>
    <x v="11"/>
    <x v="1"/>
    <s v="12.01.01.0"/>
    <n v="12"/>
    <s v="When conducting training of state staff, offer tribal pesticide staff an opportunity to participate if space is available or can be made available."/>
    <s v="Picklist"/>
    <m/>
    <d v="2017-09-30T00:00:00"/>
    <x v="0"/>
    <m/>
    <s v="None"/>
    <m/>
    <x v="0"/>
    <m/>
  </r>
  <r>
    <x v="11"/>
    <x v="1"/>
    <s v="12.01.02.0"/>
    <n v="12"/>
    <s v="Offer tribes an opportunity to ride along with state pesticide inspectors as training for tribal pesticide inspectors."/>
    <s v="Picklist"/>
    <m/>
    <d v="2017-09-30T00:00:00"/>
    <x v="0"/>
    <m/>
    <s v="None"/>
    <m/>
    <x v="0"/>
    <m/>
  </r>
  <r>
    <x v="11"/>
    <x v="1"/>
    <s v="12.01.03.0"/>
    <n v="12"/>
    <s v="Share information on tips, complaints, violators, and/or incidents that may be relevant in Indian country."/>
    <s v="Picklist"/>
    <m/>
    <d v="2017-09-30T00:00:00"/>
    <x v="0"/>
    <m/>
    <s v="None"/>
    <m/>
    <x v="0"/>
    <m/>
  </r>
  <r>
    <x v="11"/>
    <x v="1"/>
    <s v="12.01.04.0"/>
    <n v="12"/>
    <s v="Let tribes know when the state issues a FIFRA Section 24(c) or applies for a Section 18."/>
    <s v="Picklist"/>
    <m/>
    <d v="2017-09-30T00:00:00"/>
    <x v="0"/>
    <m/>
    <s v="None"/>
    <m/>
    <x v="0"/>
    <m/>
  </r>
  <r>
    <x v="11"/>
    <x v="1"/>
    <s v="12.01.05.0"/>
    <n v="12"/>
    <s v="Provide lab support to tribes."/>
    <s v="Picklist"/>
    <m/>
    <d v="2017-09-30T00:00:00"/>
    <x v="0"/>
    <m/>
    <s v="None"/>
    <m/>
    <x v="0"/>
    <m/>
  </r>
  <r>
    <x v="11"/>
    <x v="1"/>
    <s v="12.01.06.0"/>
    <n v="12"/>
    <s v="Other negotiated activities as appropriate."/>
    <s v="Picklist"/>
    <m/>
    <d v="2017-09-30T00:00:00"/>
    <x v="0"/>
    <m/>
    <s v="None"/>
    <m/>
    <x v="0"/>
    <m/>
  </r>
  <r>
    <x v="11"/>
    <x v="2"/>
    <s v="12.02.01.0"/>
    <n v="12"/>
    <s v="Improve tribal capacity to enforce pesticide programs."/>
    <s v="Picklist"/>
    <m/>
    <d v="2017-09-30T00:00:00"/>
    <x v="0"/>
    <m/>
    <s v="None"/>
    <m/>
    <x v="0"/>
    <m/>
  </r>
  <r>
    <x v="12"/>
    <x v="2"/>
    <s v="13.02.01.0"/>
    <n v="13"/>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s v="Picklist"/>
    <m/>
    <d v="2017-09-30T00:00:00"/>
    <x v="0"/>
    <m/>
    <s v="None"/>
    <m/>
    <x v="0"/>
    <m/>
  </r>
  <r>
    <x v="13"/>
    <x v="2"/>
    <s v="14.02.01.0"/>
    <n v="14"/>
    <s v="Monitor compliance with contract manufacturing requirements.  Focus on one or more of the following: manufacturers of disinfectants, RUPs, or Tox 1 category products, and manufacturers with a prior history of FIFRA noncompliance."/>
    <s v="Picklist"/>
    <m/>
    <d v="2017-09-30T00:00:00"/>
    <x v="0"/>
    <m/>
    <s v="None"/>
    <m/>
    <x v="0"/>
    <m/>
  </r>
  <r>
    <x v="14"/>
    <x v="2"/>
    <s v="15.02.01.0"/>
    <n v="15"/>
    <s v="Assist regions when necessary to monitor movement of imported pesticides within state or tribal lands."/>
    <s v="Picklist"/>
    <m/>
    <d v="2017-09-30T00:00:00"/>
    <x v="0"/>
    <m/>
    <s v="None"/>
    <m/>
    <x v="0"/>
    <m/>
  </r>
  <r>
    <x v="15"/>
    <x v="2"/>
    <s v="16.02.01.0"/>
    <n v="16"/>
    <s v="Work with OECA to determine what data to collect and how to utilize the data to enhance the effectiveness of the National Pesticide Program and illustrate the performance of the national pesticide compliance program."/>
    <s v="Picklist"/>
    <m/>
    <d v="2017-09-30T00:00:00"/>
    <x v="0"/>
    <m/>
    <s v="None"/>
    <m/>
    <x v="0"/>
    <m/>
  </r>
  <r>
    <x v="16"/>
    <x v="1"/>
    <s v="17.01.01.0"/>
    <n v="17"/>
    <s v="Supplemental Activity (OPP)"/>
    <s v="Optional"/>
    <m/>
    <d v="2017-09-30T00:00:00"/>
    <x v="0"/>
    <m/>
    <s v="None"/>
    <m/>
    <x v="0"/>
    <m/>
  </r>
  <r>
    <x v="16"/>
    <x v="2"/>
    <s v="17.02.01.0"/>
    <n v="17"/>
    <s v="Supplemental Activity (OECA)"/>
    <m/>
    <m/>
    <d v="2017-09-30T00:00:00"/>
    <x v="0"/>
    <m/>
    <m/>
    <m/>
    <x v="0"/>
    <m/>
  </r>
  <r>
    <x v="17"/>
    <x v="1"/>
    <s v="18.01.01.0"/>
    <n v="18"/>
    <s v="Regional Activity (OPP)"/>
    <s v="Optional"/>
    <m/>
    <d v="2017-09-30T00:00:00"/>
    <x v="0"/>
    <m/>
    <s v="None"/>
    <m/>
    <x v="0"/>
    <m/>
  </r>
  <r>
    <x v="17"/>
    <x v="2"/>
    <s v="18.02.01.0"/>
    <n v="18"/>
    <s v="Regional Guidance Activity (OECA)"/>
    <s v="Optional"/>
    <m/>
    <d v="2017-09-30T00:00:00"/>
    <x v="0"/>
    <m/>
    <s v="None"/>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MY Status" cacheId="1" applyNumberFormats="0" applyBorderFormats="0" applyFontFormats="0" applyPatternFormats="0" applyAlignmentFormats="0" applyWidthHeightFormats="1" dataCaption="Values" updatedVersion="3" minRefreshableVersion="3" showCalcMbrs="0" printDrill="1" useAutoFormatting="1" fieldPrintTitles="1" itemPrintTitles="1" createdVersion="3" indent="0" compact="0" compactData="0" multipleFieldFilters="0">
  <location ref="B7:G36" firstHeaderRow="1" firstDataRow="1" firstDataCol="5" rowPageCount="1" colPageCount="1"/>
  <pivotFields count="18">
    <pivotField compact="0" outline="0" showAll="0" defaultSubtotal="0">
      <items count="4">
        <item m="1" x="1"/>
        <item m="1" x="2"/>
        <item m="1" x="3"/>
        <item x="0"/>
      </items>
    </pivotField>
    <pivotField compact="0" outline="0" showAll="0" defaultSubtotal="0"/>
    <pivotField compact="0" outline="0" showAll="0" defaultSubtotal="0"/>
    <pivotField compact="0" outline="0" showAll="0" defaultSubtotal="0"/>
    <pivotField axis="axisRow" compact="0" outline="0" showAll="0" defaultSubtotal="0">
      <items count="34">
        <item sd="0" m="1" x="26"/>
        <item sd="0"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sd="0" x="1"/>
        <item x="2"/>
        <item x="9"/>
        <item x="11"/>
      </items>
    </pivotField>
    <pivotField axis="axisPage" compact="0" outline="0" multipleItemSelectionAllowed="1" showAll="0" defaultSubtotal="0">
      <items count="3">
        <item x="2"/>
        <item x="1"/>
        <item x="0"/>
      </items>
    </pivotField>
    <pivotField axis="axisRow" compact="0" outline="0" subtotalTop="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howAll="0" defaultSubtotal="0">
      <items count="19">
        <item sd="0" x="0"/>
        <item sd="0" x="1"/>
        <item x="2"/>
        <item x="3"/>
        <item x="4"/>
        <item x="5"/>
        <item x="6"/>
        <item x="7"/>
        <item x="8"/>
        <item x="9"/>
        <item x="10"/>
        <item x="11"/>
        <item x="12"/>
        <item x="13"/>
        <item x="14"/>
        <item x="15"/>
        <item x="16"/>
        <item sd="0" x="17"/>
        <item sd="0" m="1" x="18"/>
      </items>
    </pivotField>
    <pivotField compact="0" outline="0" showAll="0" defaultSubtotal="0"/>
    <pivotField compact="0" outline="0" showAll="0" defaultSubtotal="0"/>
    <pivotField axis="axisRow" compact="0" outline="0" subtotalTop="0" showAll="0" defaultSubtotal="0">
      <items count="2">
        <item x="1"/>
        <item x="0"/>
      </items>
    </pivotField>
    <pivotField axis="axisRow" compact="0" outline="0" multipleItemSelectionAllowed="1" showAll="0" defaultSubtotal="0">
      <items count="59">
        <item sd="0" m="1" x="37"/>
        <item sd="0" m="1" x="4"/>
        <item m="1" x="30"/>
        <item sd="0" m="1" x="46"/>
        <item sd="0" m="1" x="13"/>
        <item sd="0" m="1" x="36"/>
        <item sd="0" m="1" x="3"/>
        <item sd="0" m="1" x="29"/>
        <item sd="0" m="1" x="53"/>
        <item sd="0" m="1" x="20"/>
        <item sd="0" m="1" x="44"/>
        <item sd="0" m="1" x="9"/>
        <item sd="0" m="1" x="34"/>
        <item sd="0" m="1" x="58"/>
        <item sd="0" m="1" x="25"/>
        <item sd="0" m="1" x="49"/>
        <item sd="0" m="1" x="16"/>
        <item sd="0" m="1" x="40"/>
        <item sd="0" m="1" x="5"/>
        <item sd="0" m="1" x="27"/>
        <item sd="0" m="1" x="51"/>
        <item sd="0" m="1" x="18"/>
        <item sd="0" m="1" x="42"/>
        <item sd="0" m="1" x="7"/>
        <item sd="0" m="1" x="32"/>
        <item sd="0" m="1" x="56"/>
        <item sd="0" m="1" x="22"/>
        <item sd="0" m="1" x="48"/>
        <item sd="0" m="1" x="15"/>
        <item sd="0" m="1" x="39"/>
        <item sd="0" m="1" x="10"/>
        <item sd="0" m="1" x="35"/>
        <item sd="0" m="1" x="1"/>
        <item sd="0" m="1" x="26"/>
        <item sd="0" m="1" x="50"/>
        <item sd="0" m="1" x="17"/>
        <item sd="0" m="1" x="41"/>
        <item sd="0" m="1" x="6"/>
        <item sd="0" m="1" x="31"/>
        <item sd="0" m="1" x="55"/>
        <item sd="0" m="1" x="21"/>
        <item sd="0" m="1" x="47"/>
        <item sd="0" m="1" x="14"/>
        <item m="1" x="38"/>
        <item sd="0" m="1" x="45"/>
        <item sd="0" m="1" x="11"/>
        <item sd="0" m="1" x="2"/>
        <item sd="0" m="1" x="28"/>
        <item sd="0" m="1" x="52"/>
        <item sd="0" m="1" x="19"/>
        <item sd="0" m="1" x="43"/>
        <item sd="0" m="1" x="8"/>
        <item sd="0" m="1" x="33"/>
        <item sd="0" m="1" x="57"/>
        <item sd="0" m="1" x="23"/>
        <item sd="0" m="1" x="24"/>
        <item sd="0" m="1" x="54"/>
        <item sd="0" m="1" x="12"/>
        <item x="0"/>
      </items>
    </pivotField>
    <pivotField axis="axisRow" dataField="1" compact="0" outline="0" showAll="0" defaultSubtotal="0">
      <items count="5">
        <item m="1" x="4"/>
        <item x="0"/>
        <item m="1" x="2"/>
        <item m="1" x="3"/>
        <item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4"/>
    <field x="11"/>
    <field x="6"/>
    <field x="10"/>
  </rowFields>
  <rowItems count="29">
    <i>
      <x v="1"/>
      <x v="1"/>
    </i>
    <i r="1">
      <x v="3"/>
    </i>
    <i r="1">
      <x v="4"/>
    </i>
    <i r="1">
      <x v="7"/>
    </i>
    <i r="1">
      <x v="8"/>
    </i>
    <i r="1">
      <x v="9"/>
    </i>
    <i r="1">
      <x v="11"/>
    </i>
    <i r="1">
      <x v="12"/>
    </i>
    <i r="1">
      <x v="19"/>
    </i>
    <i r="1">
      <x v="23"/>
    </i>
    <i r="1">
      <x v="24"/>
    </i>
    <i r="1">
      <x v="25"/>
    </i>
    <i r="1">
      <x v="28"/>
    </i>
    <i r="1">
      <x v="29"/>
    </i>
    <i r="1">
      <x v="30"/>
    </i>
    <i r="1">
      <x v="31"/>
      <x v="58"/>
      <x v="31"/>
      <x/>
    </i>
    <i r="3">
      <x v="32"/>
      <x/>
    </i>
    <i r="3">
      <x v="33"/>
      <x/>
    </i>
    <i r="3">
      <x v="39"/>
      <x/>
    </i>
    <i r="1">
      <x v="32"/>
      <x v="58"/>
      <x v="63"/>
      <x/>
    </i>
    <i r="3">
      <x v="64"/>
      <x/>
    </i>
    <i r="1">
      <x v="33"/>
      <x v="58"/>
      <x v="71"/>
      <x/>
    </i>
    <i r="3">
      <x v="72"/>
      <x/>
    </i>
    <i r="3">
      <x v="73"/>
      <x/>
    </i>
    <i r="3">
      <x v="102"/>
      <x/>
    </i>
    <i r="3">
      <x v="103"/>
      <x/>
    </i>
    <i r="3">
      <x v="104"/>
      <x/>
    </i>
    <i r="3">
      <x v="105"/>
      <x/>
    </i>
    <i t="grand">
      <x/>
    </i>
  </rowItems>
  <colItems count="1">
    <i/>
  </colItems>
  <pageFields count="1">
    <pageField fld="5" hier="-1"/>
  </pageFields>
  <dataFields count="1">
    <dataField name="Count of Status" fld="12" subtotal="count" baseField="0" baseItem="0"/>
  </dataFields>
  <formats count="99">
    <format dxfId="254">
      <pivotArea dataOnly="0" labelOnly="1" grandRow="1" outline="0" fieldPosition="0"/>
    </format>
    <format dxfId="253">
      <pivotArea type="origin" dataOnly="0" labelOnly="1" outline="0" fieldPosition="0"/>
    </format>
    <format dxfId="252">
      <pivotArea dataOnly="0" labelOnly="1" grandRow="1" outline="0" fieldPosition="0"/>
    </format>
    <format dxfId="251">
      <pivotArea type="all" dataOnly="0" outline="0" fieldPosition="0"/>
    </format>
    <format dxfId="250">
      <pivotArea dataOnly="0" labelOnly="1" grandRow="1" outline="0" fieldPosition="0"/>
    </format>
    <format dxfId="249">
      <pivotArea field="0" type="button" dataOnly="0" labelOnly="1" outline="0"/>
    </format>
    <format dxfId="248">
      <pivotArea field="5" type="button" dataOnly="0" labelOnly="1" outline="0" axis="axisPage" fieldPosition="0"/>
    </format>
    <format dxfId="247">
      <pivotArea dataOnly="0" labelOnly="1" outline="0" fieldPosition="0">
        <references count="1">
          <reference field="5" count="0"/>
        </references>
      </pivotArea>
    </format>
    <format dxfId="246">
      <pivotArea field="7" type="button" dataOnly="0" labelOnly="1" outline="0"/>
    </format>
    <format dxfId="245">
      <pivotArea dataOnly="0" labelOnly="1" outline="0" fieldPosition="0">
        <references count="1">
          <reference field="12" count="1">
            <x v="0"/>
          </reference>
        </references>
      </pivotArea>
    </format>
    <format dxfId="244">
      <pivotArea dataOnly="0" labelOnly="1" outline="0" fieldPosition="0">
        <references count="1">
          <reference field="12" count="1">
            <x v="1"/>
          </reference>
        </references>
      </pivotArea>
    </format>
    <format dxfId="243">
      <pivotArea dataOnly="0" labelOnly="1" outline="0" fieldPosition="0">
        <references count="1">
          <reference field="12" count="1">
            <x v="2"/>
          </reference>
        </references>
      </pivotArea>
    </format>
    <format dxfId="242">
      <pivotArea dataOnly="0" labelOnly="1" outline="0" fieldPosition="0">
        <references count="1">
          <reference field="12" count="1">
            <x v="3"/>
          </reference>
        </references>
      </pivotArea>
    </format>
    <format dxfId="241">
      <pivotArea dataOnly="0" labelOnly="1" outline="0" fieldPosition="0">
        <references count="1">
          <reference field="12" count="1">
            <x v="4"/>
          </reference>
        </references>
      </pivotArea>
    </format>
    <format dxfId="240">
      <pivotArea dataOnly="0" labelOnly="1" grandRow="1" outline="0" fieldPosition="0"/>
    </format>
    <format dxfId="239">
      <pivotArea dataOnly="0" labelOnly="1" outline="0" axis="axisValues" fieldPosition="0"/>
    </format>
    <format dxfId="238">
      <pivotArea field="12" type="button" dataOnly="0" labelOnly="1" outline="0" axis="axisRow" fieldPosition="0"/>
    </format>
    <format dxfId="237">
      <pivotArea field="4" type="button" dataOnly="0" labelOnly="1" outline="0" axis="axisRow" fieldPosition="1"/>
    </format>
    <format dxfId="236">
      <pivotArea dataOnly="0" labelOnly="1" outline="0" axis="axisValues" fieldPosition="0"/>
    </format>
    <format dxfId="235">
      <pivotArea field="11" type="button" dataOnly="0" labelOnly="1" outline="0" axis="axisRow" fieldPosition="2"/>
    </format>
    <format dxfId="234">
      <pivotArea field="11" type="button" dataOnly="0" labelOnly="1" outline="0" axis="axisRow" fieldPosition="2"/>
    </format>
    <format dxfId="233">
      <pivotArea field="11" type="button" dataOnly="0" labelOnly="1" outline="0" axis="axisRow" fieldPosition="2"/>
    </format>
    <format dxfId="232">
      <pivotArea dataOnly="0" labelOnly="1" outline="0" fieldPosition="0">
        <references count="2">
          <reference field="4" count="1">
            <x v="19"/>
          </reference>
          <reference field="12" count="1" selected="0">
            <x v="0"/>
          </reference>
        </references>
      </pivotArea>
    </format>
    <format dxfId="231">
      <pivotArea dataOnly="0" labelOnly="1" outline="0" fieldPosition="0">
        <references count="4">
          <reference field="4" count="1" selected="0">
            <x v="19"/>
          </reference>
          <reference field="6" count="1">
            <x v="5"/>
          </reference>
          <reference field="11" count="1" selected="0">
            <x v="3"/>
          </reference>
          <reference field="12" count="1" selected="0">
            <x v="0"/>
          </reference>
        </references>
      </pivotArea>
    </format>
    <format dxfId="230">
      <pivotArea field="12" type="button" dataOnly="0" labelOnly="1" outline="0" axis="axisRow" fieldPosition="0"/>
    </format>
    <format dxfId="229">
      <pivotArea dataOnly="0" labelOnly="1" outline="0" fieldPosition="0">
        <references count="2">
          <reference field="4" count="1">
            <x v="28"/>
          </reference>
          <reference field="12" count="1" selected="0">
            <x v="1"/>
          </reference>
        </references>
      </pivotArea>
    </format>
    <format dxfId="228">
      <pivotArea dataOnly="0" labelOnly="1" outline="0" fieldPosition="0">
        <references count="2">
          <reference field="4" count="1">
            <x v="29"/>
          </reference>
          <reference field="12" count="1" selected="0">
            <x v="1"/>
          </reference>
        </references>
      </pivotArea>
    </format>
    <format dxfId="227">
      <pivotArea dataOnly="0" labelOnly="1" outline="0" fieldPosition="0">
        <references count="2">
          <reference field="4" count="1">
            <x v="19"/>
          </reference>
          <reference field="12" count="1" selected="0">
            <x v="2"/>
          </reference>
        </references>
      </pivotArea>
    </format>
    <format dxfId="226">
      <pivotArea field="5" type="button" dataOnly="0" labelOnly="1" outline="0" axis="axisPage" fieldPosition="0"/>
    </format>
    <format dxfId="225">
      <pivotArea field="12" type="button" dataOnly="0" labelOnly="1" outline="0" axis="axisRow" fieldPosition="0"/>
    </format>
    <format dxfId="224">
      <pivotArea dataOnly="0" labelOnly="1" outline="0" fieldPosition="0">
        <references count="1">
          <reference field="12" count="1">
            <x v="0"/>
          </reference>
        </references>
      </pivotArea>
    </format>
    <format dxfId="223">
      <pivotArea dataOnly="0" labelOnly="1" outline="0" fieldPosition="0">
        <references count="1">
          <reference field="12" count="1">
            <x v="1"/>
          </reference>
        </references>
      </pivotArea>
    </format>
    <format dxfId="222">
      <pivotArea dataOnly="0" labelOnly="1" outline="0" fieldPosition="0">
        <references count="1">
          <reference field="12" count="1">
            <x v="2"/>
          </reference>
        </references>
      </pivotArea>
    </format>
    <format dxfId="221">
      <pivotArea dataOnly="0" labelOnly="1" outline="0" fieldPosition="0">
        <references count="1">
          <reference field="12" count="1">
            <x v="3"/>
          </reference>
        </references>
      </pivotArea>
    </format>
    <format dxfId="220">
      <pivotArea dataOnly="0" labelOnly="1" outline="0" fieldPosition="0">
        <references count="1">
          <reference field="12" count="1">
            <x v="4"/>
          </reference>
        </references>
      </pivotArea>
    </format>
    <format dxfId="219">
      <pivotArea dataOnly="0" labelOnly="1" grandRow="1" outline="0" fieldPosition="0"/>
    </format>
    <format dxfId="218">
      <pivotArea field="6" type="button" dataOnly="0" labelOnly="1" outline="0" axis="axisRow" fieldPosition="3"/>
    </format>
    <format dxfId="217">
      <pivotArea dataOnly="0" labelOnly="1" outline="0" fieldPosition="0">
        <references count="2">
          <reference field="4" count="1">
            <x v="20"/>
          </reference>
          <reference field="12" count="1" selected="0">
            <x v="2"/>
          </reference>
        </references>
      </pivotArea>
    </format>
    <format dxfId="216">
      <pivotArea dataOnly="0" labelOnly="1" outline="0" fieldPosition="0">
        <references count="2">
          <reference field="4" count="1">
            <x v="25"/>
          </reference>
          <reference field="12" count="1" selected="0">
            <x v="2"/>
          </reference>
        </references>
      </pivotArea>
    </format>
    <format dxfId="215">
      <pivotArea field="4" type="button" dataOnly="0" labelOnly="1" outline="0" axis="axisRow" fieldPosition="1"/>
    </format>
    <format dxfId="214">
      <pivotArea dataOnly="0" labelOnly="1" outline="0" fieldPosition="0">
        <references count="2">
          <reference field="4" count="1">
            <x v="4"/>
          </reference>
          <reference field="12" count="1" selected="0">
            <x v="3"/>
          </reference>
        </references>
      </pivotArea>
    </format>
    <format dxfId="213">
      <pivotArea dataOnly="0" labelOnly="1" outline="0" fieldPosition="0">
        <references count="2">
          <reference field="4" count="1">
            <x v="7"/>
          </reference>
          <reference field="12" count="1" selected="0">
            <x v="3"/>
          </reference>
        </references>
      </pivotArea>
    </format>
    <format dxfId="212">
      <pivotArea dataOnly="0" labelOnly="1" outline="0" fieldPosition="0">
        <references count="2">
          <reference field="4" count="1">
            <x v="8"/>
          </reference>
          <reference field="12" count="1" selected="0">
            <x v="3"/>
          </reference>
        </references>
      </pivotArea>
    </format>
    <format dxfId="211">
      <pivotArea dataOnly="0" labelOnly="1" outline="0" fieldPosition="0">
        <references count="2">
          <reference field="4" count="1">
            <x v="9"/>
          </reference>
          <reference field="12" count="1" selected="0">
            <x v="3"/>
          </reference>
        </references>
      </pivotArea>
    </format>
    <format dxfId="210">
      <pivotArea dataOnly="0" labelOnly="1" outline="0" fieldPosition="0">
        <references count="2">
          <reference field="4" count="1">
            <x v="11"/>
          </reference>
          <reference field="12" count="1" selected="0">
            <x v="3"/>
          </reference>
        </references>
      </pivotArea>
    </format>
    <format dxfId="209">
      <pivotArea dataOnly="0" labelOnly="1" outline="0" fieldPosition="0">
        <references count="2">
          <reference field="4" count="1">
            <x v="12"/>
          </reference>
          <reference field="12" count="1" selected="0">
            <x v="3"/>
          </reference>
        </references>
      </pivotArea>
    </format>
    <format dxfId="208">
      <pivotArea dataOnly="0" labelOnly="1" outline="0" fieldPosition="0">
        <references count="2">
          <reference field="4" count="1">
            <x v="13"/>
          </reference>
          <reference field="12" count="1" selected="0">
            <x v="3"/>
          </reference>
        </references>
      </pivotArea>
    </format>
    <format dxfId="207">
      <pivotArea dataOnly="0" labelOnly="1" outline="0" fieldPosition="0">
        <references count="2">
          <reference field="4" count="1">
            <x v="19"/>
          </reference>
          <reference field="12" count="1" selected="0">
            <x v="3"/>
          </reference>
        </references>
      </pivotArea>
    </format>
    <format dxfId="206">
      <pivotArea dataOnly="0" labelOnly="1" outline="0" fieldPosition="0">
        <references count="2">
          <reference field="4" count="1">
            <x v="20"/>
          </reference>
          <reference field="12" count="1" selected="0">
            <x v="3"/>
          </reference>
        </references>
      </pivotArea>
    </format>
    <format dxfId="205">
      <pivotArea dataOnly="0" labelOnly="1" outline="0" fieldPosition="0">
        <references count="2">
          <reference field="4" count="1">
            <x v="21"/>
          </reference>
          <reference field="12" count="1" selected="0">
            <x v="3"/>
          </reference>
        </references>
      </pivotArea>
    </format>
    <format dxfId="204">
      <pivotArea dataOnly="0" labelOnly="1" outline="0" fieldPosition="0">
        <references count="2">
          <reference field="4" count="1">
            <x v="22"/>
          </reference>
          <reference field="12" count="1" selected="0">
            <x v="3"/>
          </reference>
        </references>
      </pivotArea>
    </format>
    <format dxfId="203">
      <pivotArea dataOnly="0" labelOnly="1" outline="0" fieldPosition="0">
        <references count="2">
          <reference field="4" count="1">
            <x v="23"/>
          </reference>
          <reference field="12" count="1" selected="0">
            <x v="3"/>
          </reference>
        </references>
      </pivotArea>
    </format>
    <format dxfId="202">
      <pivotArea dataOnly="0" labelOnly="1" outline="0" fieldPosition="0">
        <references count="2">
          <reference field="4" count="1">
            <x v="24"/>
          </reference>
          <reference field="12" count="1" selected="0">
            <x v="3"/>
          </reference>
        </references>
      </pivotArea>
    </format>
    <format dxfId="201">
      <pivotArea dataOnly="0" labelOnly="1" outline="0" fieldPosition="0">
        <references count="2">
          <reference field="4" count="1">
            <x v="25"/>
          </reference>
          <reference field="12" count="1" selected="0">
            <x v="3"/>
          </reference>
        </references>
      </pivotArea>
    </format>
    <format dxfId="200">
      <pivotArea dataOnly="0" labelOnly="1" outline="0" fieldPosition="0">
        <references count="2">
          <reference field="4" count="1">
            <x v="26"/>
          </reference>
          <reference field="12" count="1" selected="0">
            <x v="3"/>
          </reference>
        </references>
      </pivotArea>
    </format>
    <format dxfId="199">
      <pivotArea dataOnly="0" labelOnly="1" outline="0" fieldPosition="0">
        <references count="2">
          <reference field="4" count="1">
            <x v="27"/>
          </reference>
          <reference field="12" count="1" selected="0">
            <x v="3"/>
          </reference>
        </references>
      </pivotArea>
    </format>
    <format dxfId="198">
      <pivotArea dataOnly="0" labelOnly="1" outline="0" fieldPosition="0">
        <references count="2">
          <reference field="4" count="1">
            <x v="19"/>
          </reference>
          <reference field="12" count="1" selected="0">
            <x v="4"/>
          </reference>
        </references>
      </pivotArea>
    </format>
    <format dxfId="197">
      <pivotArea dataOnly="0" labelOnly="1" outline="0" fieldPosition="0">
        <references count="2">
          <reference field="4" count="1">
            <x v="21"/>
          </reference>
          <reference field="12" count="1" selected="0">
            <x v="4"/>
          </reference>
        </references>
      </pivotArea>
    </format>
    <format dxfId="196">
      <pivotArea field="6" type="button" dataOnly="0" labelOnly="1" outline="0" axis="axisRow" fieldPosition="3"/>
    </format>
    <format dxfId="195">
      <pivotArea dataOnly="0" labelOnly="1" fieldPosition="0">
        <references count="1">
          <reference field="6" count="0"/>
        </references>
      </pivotArea>
    </format>
    <format dxfId="194">
      <pivotArea dataOnly="0" labelOnly="1" outline="0" fieldPosition="0">
        <references count="3">
          <reference field="4" count="1" selected="0">
            <x v="19"/>
          </reference>
          <reference field="11" count="1">
            <x v="2"/>
          </reference>
          <reference field="12" count="1" selected="0">
            <x v="0"/>
          </reference>
        </references>
      </pivotArea>
    </format>
    <format dxfId="193">
      <pivotArea dataOnly="0" labelOnly="1" outline="0" fieldPosition="0">
        <references count="2">
          <reference field="4" count="1">
            <x v="19"/>
          </reference>
          <reference field="12" count="1" selected="0">
            <x v="0"/>
          </reference>
        </references>
      </pivotArea>
    </format>
    <format dxfId="192">
      <pivotArea dataOnly="0" labelOnly="1" fieldPosition="0">
        <references count="1">
          <reference field="11" count="0"/>
        </references>
      </pivotArea>
    </format>
    <format dxfId="191">
      <pivotArea field="12" type="button" dataOnly="0" labelOnly="1" outline="0" axis="axisRow" fieldPosition="0"/>
    </format>
    <format dxfId="190">
      <pivotArea field="4" type="button" dataOnly="0" labelOnly="1" outline="0" axis="axisRow" fieldPosition="1"/>
    </format>
    <format dxfId="189">
      <pivotArea field="11" type="button" dataOnly="0" labelOnly="1" outline="0" axis="axisRow" fieldPosition="2"/>
    </format>
    <format dxfId="188">
      <pivotArea field="6" type="button" dataOnly="0" labelOnly="1" outline="0" axis="axisRow" fieldPosition="3"/>
    </format>
    <format dxfId="187">
      <pivotArea dataOnly="0" labelOnly="1" outline="0" axis="axisValues" fieldPosition="0"/>
    </format>
    <format dxfId="186">
      <pivotArea outline="0" collapsedLevelsAreSubtotals="1" fieldPosition="0"/>
    </format>
    <format dxfId="185">
      <pivotArea outline="0" collapsedLevelsAreSubtotals="1" fieldPosition="0"/>
    </format>
    <format dxfId="184">
      <pivotArea dataOnly="0" labelOnly="1" fieldPosition="0">
        <references count="1">
          <reference field="12" count="0"/>
        </references>
      </pivotArea>
    </format>
    <format dxfId="183">
      <pivotArea dataOnly="0" labelOnly="1" fieldPosition="0">
        <references count="2">
          <reference field="4" count="0"/>
          <reference field="12" count="1" selected="0">
            <x v="0"/>
          </reference>
        </references>
      </pivotArea>
    </format>
    <format dxfId="182">
      <pivotArea dataOnly="0" labelOnly="1" fieldPosition="0">
        <references count="3">
          <reference field="4" count="1" selected="0">
            <x v="28"/>
          </reference>
          <reference field="11" count="37">
            <x v="19"/>
            <x v="20"/>
            <x v="21"/>
            <x v="22"/>
            <x v="23"/>
            <x v="24"/>
            <x v="25"/>
            <x v="26"/>
            <x v="27"/>
            <x v="28"/>
            <x v="29"/>
            <x v="30"/>
            <x v="31"/>
            <x v="32"/>
            <x v="33"/>
            <x v="34"/>
            <x v="35"/>
            <x v="36"/>
            <x v="37"/>
            <x v="38"/>
            <x v="39"/>
            <x v="40"/>
            <x v="41"/>
            <x v="42"/>
            <x v="43"/>
            <x v="44"/>
            <x v="45"/>
            <x v="46"/>
            <x v="47"/>
            <x v="48"/>
            <x v="49"/>
            <x v="50"/>
            <x v="51"/>
            <x v="52"/>
            <x v="53"/>
            <x v="54"/>
            <x v="56"/>
          </reference>
          <reference field="12" count="1" selected="0">
            <x v="1"/>
          </reference>
        </references>
      </pivotArea>
    </format>
    <format dxfId="181">
      <pivotArea field="5" type="button" dataOnly="0" labelOnly="1" outline="0" axis="axisPage" fieldPosition="0"/>
    </format>
    <format dxfId="180">
      <pivotArea field="12" type="button" dataOnly="0" labelOnly="1" outline="0" axis="axisRow" fieldPosition="0"/>
    </format>
    <format dxfId="179">
      <pivotArea dataOnly="0" labelOnly="1" outline="0" fieldPosition="0">
        <references count="1">
          <reference field="12" count="1">
            <x v="0"/>
          </reference>
        </references>
      </pivotArea>
    </format>
    <format dxfId="178">
      <pivotArea dataOnly="0" labelOnly="1" outline="0" fieldPosition="0">
        <references count="1">
          <reference field="12" count="1">
            <x v="1"/>
          </reference>
        </references>
      </pivotArea>
    </format>
    <format dxfId="177">
      <pivotArea dataOnly="0" labelOnly="1" outline="0" fieldPosition="0">
        <references count="1">
          <reference field="12" count="1">
            <x v="2"/>
          </reference>
        </references>
      </pivotArea>
    </format>
    <format dxfId="176">
      <pivotArea dataOnly="0" labelOnly="1" outline="0" fieldPosition="0">
        <references count="1">
          <reference field="12" count="1">
            <x v="3"/>
          </reference>
        </references>
      </pivotArea>
    </format>
    <format dxfId="175">
      <pivotArea dataOnly="0" labelOnly="1" outline="0" fieldPosition="0">
        <references count="1">
          <reference field="12" count="1">
            <x v="4"/>
          </reference>
        </references>
      </pivotArea>
    </format>
    <format dxfId="174">
      <pivotArea dataOnly="0" labelOnly="1" grandRow="1" outline="0" fieldPosition="0"/>
    </format>
    <format dxfId="173">
      <pivotArea dataOnly="0" labelOnly="1" outline="0" fieldPosition="0">
        <references count="1">
          <reference field="5" count="0"/>
        </references>
      </pivotArea>
    </format>
    <format dxfId="172">
      <pivotArea field="4" type="button" dataOnly="0" labelOnly="1" outline="0" axis="axisRow" fieldPosition="1"/>
    </format>
    <format dxfId="171">
      <pivotArea field="11" type="button" dataOnly="0" labelOnly="1" outline="0" axis="axisRow" fieldPosition="2"/>
    </format>
    <format dxfId="170">
      <pivotArea dataOnly="0" labelOnly="1" outline="0" fieldPosition="0">
        <references count="1">
          <reference field="5" count="0"/>
        </references>
      </pivotArea>
    </format>
    <format dxfId="169">
      <pivotArea field="4" type="button" dataOnly="0" labelOnly="1" outline="0" axis="axisRow" fieldPosition="1"/>
    </format>
    <format dxfId="168">
      <pivotArea dataOnly="0" labelOnly="1" outline="0" fieldPosition="0">
        <references count="2">
          <reference field="4" count="1">
            <x v="19"/>
          </reference>
          <reference field="12" count="1" selected="0">
            <x v="0"/>
          </reference>
        </references>
      </pivotArea>
    </format>
    <format dxfId="167">
      <pivotArea field="12" type="button" dataOnly="0" labelOnly="1" outline="0" axis="axisRow" fieldPosition="0"/>
    </format>
    <format dxfId="166">
      <pivotArea field="4" type="button" dataOnly="0" labelOnly="1" outline="0" axis="axisRow" fieldPosition="1"/>
    </format>
    <format dxfId="165">
      <pivotArea field="11" type="button" dataOnly="0" labelOnly="1" outline="0" axis="axisRow" fieldPosition="2"/>
    </format>
    <format dxfId="164">
      <pivotArea field="6" type="button" dataOnly="0" labelOnly="1" outline="0" axis="axisRow" fieldPosition="3"/>
    </format>
    <format dxfId="163">
      <pivotArea field="10" type="button" dataOnly="0" labelOnly="1" outline="0" axis="axisRow" fieldPosition="4"/>
    </format>
    <format dxfId="162">
      <pivotArea dataOnly="0" labelOnly="1" outline="0" axis="axisValues" fieldPosition="0"/>
    </format>
    <format dxfId="161">
      <pivotArea field="12" type="button" dataOnly="0" labelOnly="1" outline="0" axis="axisRow" fieldPosition="0"/>
    </format>
    <format dxfId="160">
      <pivotArea field="4" type="button" dataOnly="0" labelOnly="1" outline="0" axis="axisRow" fieldPosition="1"/>
    </format>
    <format dxfId="159">
      <pivotArea field="11" type="button" dataOnly="0" labelOnly="1" outline="0" axis="axisRow" fieldPosition="2"/>
    </format>
    <format dxfId="158">
      <pivotArea field="6" type="button" dataOnly="0" labelOnly="1" outline="0" axis="axisRow" fieldPosition="3"/>
    </format>
    <format dxfId="157">
      <pivotArea field="10" type="button" dataOnly="0" labelOnly="1" outline="0" axis="axisRow" fieldPosition="4"/>
    </format>
    <format dxfId="156">
      <pivotArea dataOnly="0" labelOnly="1" outline="0" axis="axisValues"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Program Area" cacheId="1" applyNumberFormats="0" applyBorderFormats="0" applyFontFormats="0" applyPatternFormats="0" applyAlignmentFormats="0" applyWidthHeightFormats="1" dataCaption="Values" updatedVersion="5" minRefreshableVersion="3" showCalcMbrs="0" useAutoFormatting="1" itemPrintTitles="1" createdVersion="3" indent="0" compact="0" compactData="0" multipleFieldFilters="0">
  <location ref="B6:G41" firstHeaderRow="1" firstDataRow="1" firstDataCol="5"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sd="0" m="1" x="26"/>
        <item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x="1"/>
        <item x="2"/>
        <item x="9"/>
        <item x="11"/>
      </items>
    </pivotField>
    <pivotField axis="axisPage" compact="0" outline="0" subtotalTop="0" multipleItemSelectionAllowed="1" showAll="0" defaultSubtotal="0">
      <items count="3">
        <item x="2"/>
        <item x="1"/>
        <item x="0"/>
      </items>
    </pivotField>
    <pivotField axis="axisRow" compact="0" outline="0" subtotalTop="0" showAll="0" defaultSubtotal="0">
      <items count="107">
        <item sd="0" x="0"/>
        <item sd="0" x="1"/>
        <item sd="0" x="2"/>
        <item sd="0" x="3"/>
        <item sd="0" x="4"/>
        <item sd="0" x="5"/>
        <item sd="0" x="6"/>
        <item sd="0" x="7"/>
        <item sd="0" x="8"/>
        <item sd="0" x="9"/>
        <item sd="0" x="10"/>
        <item sd="0" x="11"/>
        <item sd="0" x="12"/>
        <item sd="0" x="13"/>
        <item sd="0" x="14"/>
        <item sd="0" x="15"/>
        <item sd="0" x="16"/>
        <item sd="0" x="17"/>
        <item sd="0" x="18"/>
        <item sd="0" x="19"/>
        <item sd="0" x="20"/>
        <item x="21"/>
        <item sd="0" x="22"/>
        <item sd="0" x="23"/>
        <item sd="0" x="24"/>
        <item sd="0" m="1" x="103"/>
        <item sd="0" m="1" x="98"/>
        <item sd="0" m="1" x="90"/>
        <item sd="0" m="1" x="85"/>
        <item sd="0" m="1" x="81"/>
        <item sd="0" x="25"/>
        <item sd="0" x="27"/>
        <item sd="0" x="28"/>
        <item sd="0" x="29"/>
        <item sd="0" m="1" x="92"/>
        <item sd="0" m="1" x="87"/>
        <item sd="0" m="1" x="82"/>
        <item sd="0" m="1" x="105"/>
        <item sd="0" m="1" x="101"/>
        <item sd="0" x="30"/>
        <item sd="0" x="31"/>
        <item sd="0" x="32"/>
        <item sd="0" x="33"/>
        <item sd="0" x="34"/>
        <item sd="0" x="35"/>
        <item sd="0" x="36"/>
        <item sd="0" x="43"/>
        <item sd="0" x="44"/>
        <item sd="0" x="45"/>
        <item sd="0" x="46"/>
        <item sd="0" x="47"/>
        <item sd="0" x="48"/>
        <item sd="0" x="49"/>
        <item sd="0" x="50"/>
        <item sd="0" x="51"/>
        <item sd="0" x="52"/>
        <item x="53"/>
        <item x="54"/>
        <item sd="0" x="55"/>
        <item sd="0" x="56"/>
        <item sd="0" m="1" x="104"/>
        <item sd="0" x="57"/>
        <item sd="0" x="58"/>
        <item sd="0" x="59"/>
        <item sd="0" x="60"/>
        <item sd="0" m="1" x="96"/>
        <item sd="0" m="1" x="89"/>
        <item sd="0" m="1" x="84"/>
        <item sd="0" m="1" x="80"/>
        <item sd="0" x="61"/>
        <item sd="0" x="62"/>
        <item sd="0" x="65"/>
        <item sd="0" x="66"/>
        <item sd="0" x="71"/>
        <item sd="0" m="1" x="93"/>
        <item sd="0" m="1" x="88"/>
        <item sd="0" m="1" x="83"/>
        <item sd="0" m="1" x="106"/>
        <item sd="0" m="1" x="102"/>
        <item sd="0" m="1" x="94"/>
        <item sd="0" x="72"/>
        <item sd="0" x="73"/>
        <item sd="0" x="74"/>
        <item sd="0" x="75"/>
        <item sd="0" x="77"/>
        <item sd="0" m="1" x="86"/>
        <item sd="0" x="78"/>
        <item sd="0" x="79"/>
        <item sd="0" m="1" x="100"/>
        <item sd="0" m="1" x="91"/>
        <item sd="0" m="1" x="97"/>
        <item sd="0" m="1" x="95"/>
        <item sd="0"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ubtotalTop="0" showAll="0" defaultSubtotal="0">
      <items count="59">
        <item m="1" x="37"/>
        <item m="1" x="4"/>
        <item m="1" x="30"/>
        <item m="1" x="46"/>
        <item m="1" x="13"/>
        <item m="1" x="36"/>
        <item m="1" x="3"/>
        <item m="1" x="29"/>
        <item m="1" x="53"/>
        <item m="1" x="20"/>
        <item m="1" x="44"/>
        <item m="1" x="9"/>
        <item m="1" x="34"/>
        <item m="1" x="58"/>
        <item m="1" x="25"/>
        <item m="1" x="49"/>
        <item m="1" x="16"/>
        <item m="1" x="40"/>
        <item m="1" x="5"/>
        <item m="1" x="27"/>
        <item m="1" x="51"/>
        <item m="1" x="18"/>
        <item m="1" x="42"/>
        <item m="1" x="7"/>
        <item m="1" x="32"/>
        <item m="1" x="56"/>
        <item m="1" x="22"/>
        <item m="1" x="48"/>
        <item m="1" x="15"/>
        <item m="1" x="39"/>
        <item m="1" x="10"/>
        <item m="1" x="35"/>
        <item m="1" x="1"/>
        <item m="1" x="26"/>
        <item m="1" x="50"/>
        <item m="1" x="17"/>
        <item m="1" x="41"/>
        <item m="1" x="6"/>
        <item m="1" x="31"/>
        <item m="1" x="55"/>
        <item m="1" x="21"/>
        <item m="1" x="47"/>
        <item m="1" x="14"/>
        <item m="1" x="38"/>
        <item m="1" x="45"/>
        <item m="1" x="11"/>
        <item m="1" x="2"/>
        <item m="1" x="28"/>
        <item m="1" x="52"/>
        <item m="1" x="19"/>
        <item m="1" x="43"/>
        <item m="1" x="8"/>
        <item m="1" x="33"/>
        <item m="1" x="57"/>
        <item m="1" x="23"/>
        <item m="1" x="24"/>
        <item m="1" x="54"/>
        <item m="1" x="12"/>
        <item x="0"/>
      </items>
    </pivotField>
    <pivotField axis="axisRow" dataField="1" compact="0" outline="0" subtotalTop="0" showAll="0" defaultSubtotal="0">
      <items count="5">
        <item x="0"/>
        <item sd="0" m="1" x="4"/>
        <item sd="0" m="1" x="2"/>
        <item sd="0" m="1" x="3"/>
        <item sd="0" m="1" x="1"/>
      </items>
    </pivotField>
    <pivotField compact="0" outline="0" showAll="0" defaultSubtotal="0"/>
    <pivotField compact="0" outline="0" subtotalTop="0" showAll="0" defaultSubtotal="0">
      <items count="5">
        <item x="1"/>
        <item m="1" x="4"/>
        <item m="1" x="3"/>
        <item x="0"/>
        <item m="1" x="2"/>
      </items>
    </pivotField>
    <pivotField compact="0" outline="0" showAll="0" defaultSubtotal="0"/>
    <pivotField compact="0" outline="0" showAll="0" defaultSubtotal="0"/>
    <pivotField compact="0" outline="0" showAll="0" defaultSubtotal="0"/>
  </pivotFields>
  <rowFields count="5">
    <field x="4"/>
    <field x="12"/>
    <field x="6"/>
    <field x="11"/>
    <field x="10"/>
  </rowFields>
  <rowItems count="35">
    <i>
      <x v="1"/>
      <x/>
      <x v="56"/>
      <x v="58"/>
      <x v="1"/>
    </i>
    <i r="2">
      <x v="57"/>
      <x v="58"/>
      <x v="1"/>
    </i>
    <i>
      <x v="3"/>
    </i>
    <i>
      <x v="4"/>
    </i>
    <i>
      <x v="7"/>
    </i>
    <i>
      <x v="8"/>
    </i>
    <i>
      <x v="9"/>
    </i>
    <i>
      <x v="11"/>
    </i>
    <i>
      <x v="12"/>
    </i>
    <i>
      <x v="19"/>
    </i>
    <i>
      <x v="23"/>
    </i>
    <i>
      <x v="24"/>
    </i>
    <i>
      <x v="25"/>
    </i>
    <i>
      <x v="28"/>
    </i>
    <i>
      <x v="29"/>
    </i>
    <i>
      <x v="30"/>
      <x/>
      <x v="21"/>
      <x v="58"/>
      <x v="1"/>
    </i>
    <i r="2">
      <x v="22"/>
    </i>
    <i r="2">
      <x v="23"/>
    </i>
    <i r="2">
      <x v="24"/>
    </i>
    <i r="2">
      <x v="30"/>
    </i>
    <i r="2">
      <x v="93"/>
      <x v="58"/>
      <x v="1"/>
    </i>
    <i>
      <x v="31"/>
      <x/>
      <x v="31"/>
    </i>
    <i r="2">
      <x v="32"/>
    </i>
    <i r="2">
      <x v="33"/>
    </i>
    <i r="2">
      <x v="39"/>
    </i>
    <i>
      <x v="32"/>
      <x/>
      <x v="63"/>
    </i>
    <i r="2">
      <x v="64"/>
    </i>
    <i>
      <x v="33"/>
      <x/>
      <x v="71"/>
    </i>
    <i r="2">
      <x v="72"/>
    </i>
    <i r="2">
      <x v="73"/>
    </i>
    <i r="2">
      <x v="102"/>
      <x v="58"/>
      <x v="1"/>
    </i>
    <i r="2">
      <x v="103"/>
      <x v="58"/>
      <x v="1"/>
    </i>
    <i r="2">
      <x v="104"/>
      <x v="58"/>
      <x v="1"/>
    </i>
    <i r="2">
      <x v="105"/>
      <x v="58"/>
      <x v="1"/>
    </i>
    <i t="grand">
      <x/>
    </i>
  </rowItems>
  <colItems count="1">
    <i/>
  </colItems>
  <pageFields count="1">
    <pageField fld="5" hier="-1"/>
  </pageFields>
  <dataFields count="1">
    <dataField name="Count of Status" fld="12" subtotal="count" baseField="0" baseItem="0"/>
  </dataFields>
  <formats count="20">
    <format dxfId="155">
      <pivotArea field="14" type="button" dataOnly="0" labelOnly="1" outline="0"/>
    </format>
    <format dxfId="154">
      <pivotArea field="14" type="button" dataOnly="0" labelOnly="1" outline="0"/>
    </format>
    <format dxfId="153">
      <pivotArea field="14" type="button" dataOnly="0" labelOnly="1" outline="0"/>
    </format>
    <format dxfId="152">
      <pivotArea field="5" type="button" dataOnly="0" labelOnly="1" outline="0" axis="axisPage" fieldPosition="0"/>
    </format>
    <format dxfId="151">
      <pivotArea field="7" type="button" dataOnly="0" labelOnly="1" outline="0"/>
    </format>
    <format dxfId="150">
      <pivotArea dataOnly="0" labelOnly="1" grandRow="1" outline="0" fieldPosition="0"/>
    </format>
    <format dxfId="149">
      <pivotArea dataOnly="0" labelOnly="1" outline="0" fieldPosition="0">
        <references count="1">
          <reference field="5" count="0"/>
        </references>
      </pivotArea>
    </format>
    <format dxfId="148">
      <pivotArea dataOnly="0" labelOnly="1" outline="0" fieldPosition="0">
        <references count="1">
          <reference field="5" count="1">
            <x v="0"/>
          </reference>
        </references>
      </pivotArea>
    </format>
    <format dxfId="147">
      <pivotArea dataOnly="0" labelOnly="1" outline="0" fieldPosition="0">
        <references count="1">
          <reference field="5" count="1">
            <x v="0"/>
          </reference>
        </references>
      </pivotArea>
    </format>
    <format dxfId="146">
      <pivotArea field="7" type="button" dataOnly="0" labelOnly="1" outline="0"/>
    </format>
    <format dxfId="145">
      <pivotArea dataOnly="0" labelOnly="1" outline="0" axis="axisValues" fieldPosition="0"/>
    </format>
    <format dxfId="144">
      <pivotArea dataOnly="0" labelOnly="1" outline="0" fieldPosition="0">
        <references count="1">
          <reference field="6" count="0"/>
        </references>
      </pivotArea>
    </format>
    <format dxfId="143">
      <pivotArea dataOnly="0" labelOnly="1" outline="0" fieldPosition="0">
        <references count="1">
          <reference field="5" count="0"/>
        </references>
      </pivotArea>
    </format>
    <format dxfId="142">
      <pivotArea field="12" type="button" dataOnly="0" labelOnly="1" outline="0" axis="axisRow" fieldPosition="1"/>
    </format>
    <format dxfId="141">
      <pivotArea field="12" type="button" dataOnly="0" labelOnly="1" outline="0" axis="axisRow" fieldPosition="1"/>
    </format>
    <format dxfId="140">
      <pivotArea field="6" type="button" dataOnly="0" labelOnly="1" outline="0" axis="axisRow" fieldPosition="2"/>
    </format>
    <format dxfId="139">
      <pivotArea field="11" type="button" dataOnly="0" labelOnly="1" outline="0" axis="axisRow" fieldPosition="3"/>
    </format>
    <format dxfId="138">
      <pivotArea dataOnly="0" labelOnly="1" outline="0" axis="axisValues" fieldPosition="0"/>
    </format>
    <format dxfId="137">
      <pivotArea field="5" type="button" dataOnly="0" labelOnly="1" outline="0" axis="axisPage" fieldPosition="0"/>
    </format>
    <format dxfId="136">
      <pivotArea dataOnly="0" labelOnly="1" grandRow="1" outline="0" fieldPosition="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E00-000000000000}"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C8:F30"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subtotalTop="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pivotField axis="axisRow"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axis="axisRow" dataField="1" compact="0" outline="0" subtotalTop="0" showAll="0" defaultSubtotal="0">
      <items count="5">
        <item m="1" x="4"/>
        <item x="1"/>
        <item m="1" x="3"/>
        <item x="0"/>
        <item m="1" x="2"/>
      </items>
    </pivotField>
    <pivotField compact="0" outline="0" subtotalTop="0" showAll="0" defaultSubtotal="0"/>
    <pivotField compact="0" outline="0" showAll="0" defaultSubtotal="0"/>
    <pivotField compact="0" outline="0" showAll="0" defaultSubtotal="0"/>
  </pivotFields>
  <rowFields count="3">
    <field x="14"/>
    <field x="7"/>
    <field x="4"/>
  </rowFields>
  <rowItems count="22">
    <i>
      <x v="1"/>
      <x v="1"/>
      <x v="30"/>
    </i>
    <i r="1">
      <x v="10"/>
      <x v="11"/>
    </i>
    <i r="1">
      <x v="16"/>
      <x v="28"/>
    </i>
    <i>
      <x v="3"/>
      <x/>
      <x v="19"/>
    </i>
    <i r="1">
      <x v="1"/>
      <x v="30"/>
    </i>
    <i r="1">
      <x v="2"/>
      <x v="31"/>
    </i>
    <i r="1">
      <x v="3"/>
      <x v="3"/>
    </i>
    <i r="1">
      <x v="4"/>
      <x v="23"/>
    </i>
    <i r="1">
      <x v="5"/>
      <x v="24"/>
    </i>
    <i r="1">
      <x v="6"/>
      <x v="25"/>
    </i>
    <i r="1">
      <x v="7"/>
      <x v="1"/>
    </i>
    <i r="1">
      <x v="8"/>
      <x v="9"/>
    </i>
    <i r="1">
      <x v="9"/>
      <x v="32"/>
    </i>
    <i r="1">
      <x v="10"/>
      <x v="11"/>
    </i>
    <i r="1">
      <x v="11"/>
      <x v="33"/>
    </i>
    <i r="1">
      <x v="12"/>
      <x v="12"/>
    </i>
    <i r="1">
      <x v="13"/>
      <x v="4"/>
    </i>
    <i r="1">
      <x v="14"/>
      <x v="7"/>
    </i>
    <i r="1">
      <x v="15"/>
      <x v="8"/>
    </i>
    <i r="1">
      <x v="16"/>
      <x v="28"/>
    </i>
    <i r="1">
      <x v="17"/>
      <x v="29"/>
    </i>
    <i t="grand">
      <x/>
    </i>
  </rowItems>
  <colItems count="1">
    <i/>
  </colItems>
  <pageFields count="1">
    <pageField fld="5" hier="-1"/>
  </pageFields>
  <dataFields count="1">
    <dataField name="Count of Significant Issues/ Innovations" fld="14" subtotal="count" baseField="0" baseItem="0"/>
  </dataFields>
  <formats count="39">
    <format dxfId="135">
      <pivotArea dataOnly="0" labelOnly="1" grandRow="1" outline="0" fieldPosition="0"/>
    </format>
    <format dxfId="134">
      <pivotArea dataOnly="0" labelOnly="1" grandRow="1" outline="0" fieldPosition="0"/>
    </format>
    <format dxfId="133">
      <pivotArea field="14" type="button" dataOnly="0" labelOnly="1" outline="0" axis="axisRow" fieldPosition="0"/>
    </format>
    <format dxfId="132">
      <pivotArea field="7" type="button" dataOnly="0" labelOnly="1" outline="0" axis="axisRow" fieldPosition="1"/>
    </format>
    <format dxfId="131">
      <pivotArea field="4" type="button" dataOnly="0" labelOnly="1" outline="0" axis="axisRow" fieldPosition="2"/>
    </format>
    <format dxfId="130">
      <pivotArea field="14" type="button" dataOnly="0" labelOnly="1" outline="0" axis="axisRow" fieldPosition="0"/>
    </format>
    <format dxfId="129">
      <pivotArea field="7" type="button" dataOnly="0" labelOnly="1" outline="0" axis="axisRow" fieldPosition="1"/>
    </format>
    <format dxfId="128">
      <pivotArea field="4" type="button" dataOnly="0" labelOnly="1" outline="0" axis="axisRow" fieldPosition="2"/>
    </format>
    <format dxfId="127">
      <pivotArea dataOnly="0" labelOnly="1" outline="0" fieldPosition="0">
        <references count="1">
          <reference field="14" count="0"/>
        </references>
      </pivotArea>
    </format>
    <format dxfId="126">
      <pivotArea field="14" type="button" dataOnly="0" labelOnly="1" outline="0" axis="axisRow" fieldPosition="0"/>
    </format>
    <format dxfId="125">
      <pivotArea field="7" type="button" dataOnly="0" labelOnly="1" outline="0" axis="axisRow" fieldPosition="1"/>
    </format>
    <format dxfId="124">
      <pivotArea dataOnly="0" labelOnly="1" outline="0" axis="axisValues" fieldPosition="0"/>
    </format>
    <format dxfId="123">
      <pivotArea dataOnly="0" labelOnly="1" outline="0" fieldPosition="0">
        <references count="1">
          <reference field="14" count="1">
            <x v="2"/>
          </reference>
        </references>
      </pivotArea>
    </format>
    <format dxfId="122">
      <pivotArea dataOnly="0" labelOnly="1" grandRow="1" outline="0" fieldPosition="0"/>
    </format>
    <format dxfId="121">
      <pivotArea field="4" type="button" dataOnly="0" labelOnly="1" outline="0" axis="axisRow" fieldPosition="2"/>
    </format>
    <format dxfId="120">
      <pivotArea dataOnly="0" labelOnly="1" grandRow="1" outline="0" fieldPosition="0"/>
    </format>
    <format dxfId="119">
      <pivotArea dataOnly="0" labelOnly="1" outline="0" fieldPosition="0">
        <references count="3">
          <reference field="4" count="1">
            <x v="19"/>
          </reference>
          <reference field="7" count="1" selected="0">
            <x v="0"/>
          </reference>
          <reference field="14" count="0" selected="0"/>
        </references>
      </pivotArea>
    </format>
    <format dxfId="118">
      <pivotArea dataOnly="0" labelOnly="1" outline="0" fieldPosition="0">
        <references count="3">
          <reference field="4" count="1">
            <x v="20"/>
          </reference>
          <reference field="7" count="1" selected="0">
            <x v="1"/>
          </reference>
          <reference field="14" count="0" selected="0"/>
        </references>
      </pivotArea>
    </format>
    <format dxfId="117">
      <pivotArea dataOnly="0" labelOnly="1" outline="0" fieldPosition="0">
        <references count="3">
          <reference field="4" count="1">
            <x v="21"/>
          </reference>
          <reference field="7" count="1" selected="0">
            <x v="2"/>
          </reference>
          <reference field="14" count="0" selected="0"/>
        </references>
      </pivotArea>
    </format>
    <format dxfId="116">
      <pivotArea dataOnly="0" labelOnly="1" outline="0" fieldPosition="0">
        <references count="3">
          <reference field="4" count="1">
            <x v="22"/>
          </reference>
          <reference field="7" count="1" selected="0">
            <x v="3"/>
          </reference>
          <reference field="14" count="0" selected="0"/>
        </references>
      </pivotArea>
    </format>
    <format dxfId="115">
      <pivotArea dataOnly="0" labelOnly="1" outline="0" fieldPosition="0">
        <references count="3">
          <reference field="4" count="1">
            <x v="23"/>
          </reference>
          <reference field="7" count="1" selected="0">
            <x v="4"/>
          </reference>
          <reference field="14" count="0" selected="0"/>
        </references>
      </pivotArea>
    </format>
    <format dxfId="114">
      <pivotArea dataOnly="0" labelOnly="1" outline="0" fieldPosition="0">
        <references count="3">
          <reference field="4" count="1">
            <x v="24"/>
          </reference>
          <reference field="7" count="1" selected="0">
            <x v="5"/>
          </reference>
          <reference field="14" count="0" selected="0"/>
        </references>
      </pivotArea>
    </format>
    <format dxfId="113">
      <pivotArea dataOnly="0" labelOnly="1" outline="0" fieldPosition="0">
        <references count="3">
          <reference field="4" count="1">
            <x v="25"/>
          </reference>
          <reference field="7" count="1" selected="0">
            <x v="6"/>
          </reference>
          <reference field="14" count="0" selected="0"/>
        </references>
      </pivotArea>
    </format>
    <format dxfId="112">
      <pivotArea dataOnly="0" labelOnly="1" outline="0" fieldPosition="0">
        <references count="3">
          <reference field="4" count="1">
            <x v="26"/>
          </reference>
          <reference field="7" count="1" selected="0">
            <x v="7"/>
          </reference>
          <reference field="14" count="0" selected="0"/>
        </references>
      </pivotArea>
    </format>
    <format dxfId="111">
      <pivotArea dataOnly="0" labelOnly="1" outline="0" fieldPosition="0">
        <references count="3">
          <reference field="4" count="1">
            <x v="9"/>
          </reference>
          <reference field="7" count="1" selected="0">
            <x v="8"/>
          </reference>
          <reference field="14" count="0" selected="0"/>
        </references>
      </pivotArea>
    </format>
    <format dxfId="110">
      <pivotArea dataOnly="0" labelOnly="1" outline="0" fieldPosition="0">
        <references count="3">
          <reference field="4" count="1">
            <x v="24"/>
          </reference>
          <reference field="7" count="1" selected="0">
            <x v="9"/>
          </reference>
          <reference field="14" count="0" selected="0"/>
        </references>
      </pivotArea>
    </format>
    <format dxfId="109">
      <pivotArea dataOnly="0" labelOnly="1" outline="0" fieldPosition="0">
        <references count="3">
          <reference field="4" count="1">
            <x v="27"/>
          </reference>
          <reference field="7" count="1" selected="0">
            <x v="10"/>
          </reference>
          <reference field="14" count="0" selected="0"/>
        </references>
      </pivotArea>
    </format>
    <format dxfId="108">
      <pivotArea dataOnly="0" labelOnly="1" outline="0" fieldPosition="0">
        <references count="3">
          <reference field="4" count="1">
            <x v="11"/>
          </reference>
          <reference field="7" count="1" selected="0">
            <x v="11"/>
          </reference>
          <reference field="14" count="0" selected="0"/>
        </references>
      </pivotArea>
    </format>
    <format dxfId="107">
      <pivotArea dataOnly="0" labelOnly="1" outline="0" fieldPosition="0">
        <references count="3">
          <reference field="4" count="1">
            <x v="13"/>
          </reference>
          <reference field="7" count="1" selected="0">
            <x v="12"/>
          </reference>
          <reference field="14" count="0" selected="0"/>
        </references>
      </pivotArea>
    </format>
    <format dxfId="106">
      <pivotArea dataOnly="0" labelOnly="1" outline="0" fieldPosition="0">
        <references count="3">
          <reference field="4" count="1">
            <x v="12"/>
          </reference>
          <reference field="7" count="1" selected="0">
            <x v="13"/>
          </reference>
          <reference field="14" count="0" selected="0"/>
        </references>
      </pivotArea>
    </format>
    <format dxfId="105">
      <pivotArea dataOnly="0" labelOnly="1" outline="0" fieldPosition="0">
        <references count="3">
          <reference field="4" count="1">
            <x v="4"/>
          </reference>
          <reference field="7" count="1" selected="0">
            <x v="14"/>
          </reference>
          <reference field="14" count="0" selected="0"/>
        </references>
      </pivotArea>
    </format>
    <format dxfId="104">
      <pivotArea dataOnly="0" labelOnly="1" outline="0" fieldPosition="0">
        <references count="3">
          <reference field="4" count="1">
            <x v="7"/>
          </reference>
          <reference field="7" count="1" selected="0">
            <x v="15"/>
          </reference>
          <reference field="14" count="0" selected="0"/>
        </references>
      </pivotArea>
    </format>
    <format dxfId="103">
      <pivotArea dataOnly="0" labelOnly="1" outline="0" fieldPosition="0">
        <references count="3">
          <reference field="4" count="1">
            <x v="8"/>
          </reference>
          <reference field="7" count="1" selected="0">
            <x v="16"/>
          </reference>
          <reference field="14" count="0" selected="0"/>
        </references>
      </pivotArea>
    </format>
    <format dxfId="102">
      <pivotArea dataOnly="0" labelOnly="1" outline="0" fieldPosition="0">
        <references count="3">
          <reference field="4" count="1">
            <x v="28"/>
          </reference>
          <reference field="7" count="1" selected="0">
            <x v="17"/>
          </reference>
          <reference field="14" count="0" selected="0"/>
        </references>
      </pivotArea>
    </format>
    <format dxfId="101">
      <pivotArea dataOnly="0" labelOnly="1" outline="0" fieldPosition="0">
        <references count="3">
          <reference field="4" count="1">
            <x v="29"/>
          </reference>
          <reference field="7" count="1" selected="0">
            <x v="18"/>
          </reference>
          <reference field="14" count="0" selected="0"/>
        </references>
      </pivotArea>
    </format>
    <format dxfId="100">
      <pivotArea outline="0" collapsedLevelsAreSubtotals="1" fieldPosition="0"/>
    </format>
    <format dxfId="99">
      <pivotArea dataOnly="0" labelOnly="1" outline="0" axis="axisValues" fieldPosition="0"/>
    </format>
    <format dxfId="98">
      <pivotArea outline="0" collapsedLevelsAreSubtotals="1" fieldPosition="0"/>
    </format>
    <format dxfId="97">
      <pivotArea dataOnly="0" labelOnly="1" outline="0" axis="axisValues" fieldPosition="0"/>
    </format>
  </formats>
  <pivotTableStyleInfo name="PivotStyleMedium13"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7:H61" firstHeaderRow="1" firstDataRow="1" firstDataCol="6" rowPageCount="1" colPageCount="1"/>
  <pivotFields count="18">
    <pivotField compact="0" outline="0" showAll="0" defaultSubtotal="0"/>
    <pivotField compact="0" outline="0" showAll="0" defaultSubtotal="0"/>
    <pivotField compact="0" outline="0" showAll="0" defaultSubtotal="0"/>
    <pivotField compact="0" outline="0" showAll="0" defaultSubtotal="0"/>
    <pivotField axis="axisRow" compact="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howAll="0" defaultSubtotal="0">
      <items count="3">
        <item x="2"/>
        <item sd="0" x="1"/>
        <item sd="0" x="0"/>
      </items>
    </pivotField>
    <pivotField axis="axisRow" compact="0" outline="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Row" dataField="1" compact="0" outline="0" multipleItemSelectionAllowed="1" showAll="0" defaultSubtotal="0">
      <items count="7">
        <item sd="0" m="1" x="5"/>
        <item sd="0" x="2"/>
        <item sd="0" m="1" x="6"/>
        <item x="0"/>
        <item sd="0" m="1" x="4"/>
        <item sd="0" x="3"/>
        <item sd="0" x="1"/>
      </items>
    </pivotField>
    <pivotField axis="axisRow" compact="0" outline="0" showAll="0" defaultSubtotal="0">
      <items count="2">
        <item x="0"/>
        <item x="1"/>
      </items>
    </pivotField>
    <pivotField compact="0" outline="0" showAll="0" defaultSubtotal="0"/>
    <pivotField axis="axisRow" compact="0" outline="0" showAll="0" defaultSubtotal="0">
      <items count="5">
        <item m="1" x="2"/>
        <item m="1" x="3"/>
        <item m="1" x="1"/>
        <item m="1" x="4"/>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9"/>
    <field x="7"/>
    <field x="4"/>
    <field x="6"/>
    <field x="12"/>
    <field x="10"/>
  </rowFields>
  <rowItems count="54">
    <i>
      <x v="1"/>
    </i>
    <i>
      <x v="3"/>
      <x/>
      <x v="19"/>
    </i>
    <i r="3">
      <x/>
      <x v="4"/>
      <x/>
    </i>
    <i r="3">
      <x v="1"/>
      <x v="4"/>
      <x v="1"/>
    </i>
    <i r="3">
      <x v="2"/>
      <x v="4"/>
      <x v="1"/>
    </i>
    <i r="3">
      <x v="3"/>
      <x v="4"/>
      <x v="1"/>
    </i>
    <i r="3">
      <x v="4"/>
      <x v="4"/>
      <x v="1"/>
    </i>
    <i r="3">
      <x v="5"/>
      <x v="4"/>
      <x v="1"/>
    </i>
    <i r="3">
      <x v="6"/>
      <x v="4"/>
      <x v="1"/>
    </i>
    <i r="3">
      <x v="7"/>
      <x v="4"/>
      <x v="1"/>
    </i>
    <i r="3">
      <x v="8"/>
      <x v="4"/>
      <x v="1"/>
    </i>
    <i r="3">
      <x v="9"/>
      <x v="4"/>
      <x v="1"/>
    </i>
    <i r="3">
      <x v="10"/>
      <x v="4"/>
      <x v="1"/>
    </i>
    <i r="3">
      <x v="11"/>
      <x v="4"/>
      <x v="1"/>
    </i>
    <i r="3">
      <x v="12"/>
      <x v="4"/>
      <x v="1"/>
    </i>
    <i r="3">
      <x v="13"/>
      <x v="4"/>
      <x v="1"/>
    </i>
    <i r="3">
      <x v="14"/>
      <x v="4"/>
      <x v="1"/>
    </i>
    <i r="3">
      <x v="15"/>
      <x v="4"/>
      <x v="1"/>
    </i>
    <i r="3">
      <x v="16"/>
      <x v="4"/>
      <x v="1"/>
    </i>
    <i r="3">
      <x v="17"/>
      <x v="4"/>
      <x v="1"/>
    </i>
    <i r="3">
      <x v="18"/>
      <x v="4"/>
      <x v="1"/>
    </i>
    <i r="3">
      <x v="19"/>
      <x v="4"/>
      <x v="1"/>
    </i>
    <i r="3">
      <x v="20"/>
      <x v="4"/>
      <x v="1"/>
    </i>
    <i r="1">
      <x v="1"/>
      <x v="30"/>
    </i>
    <i r="3">
      <x v="21"/>
      <x v="4"/>
      <x v="1"/>
    </i>
    <i r="3">
      <x v="22"/>
      <x v="4"/>
      <x v="1"/>
    </i>
    <i r="3">
      <x v="23"/>
      <x v="4"/>
      <x v="1"/>
    </i>
    <i r="3">
      <x v="24"/>
      <x v="4"/>
      <x v="1"/>
    </i>
    <i r="3">
      <x v="30"/>
      <x v="4"/>
      <x v="1"/>
    </i>
    <i r="3">
      <x v="93"/>
      <x v="4"/>
      <x v="1"/>
    </i>
    <i r="1">
      <x v="2"/>
      <x v="31"/>
    </i>
    <i r="3">
      <x v="31"/>
      <x v="4"/>
      <x v="1"/>
    </i>
    <i r="3">
      <x v="32"/>
      <x v="4"/>
      <x v="1"/>
    </i>
    <i r="3">
      <x v="33"/>
      <x v="4"/>
      <x v="1"/>
    </i>
    <i r="3">
      <x v="39"/>
      <x v="4"/>
      <x v="1"/>
    </i>
    <i r="1">
      <x v="3"/>
      <x v="3"/>
    </i>
    <i r="3">
      <x v="40"/>
      <x v="4"/>
      <x v="1"/>
    </i>
    <i r="3">
      <x v="41"/>
      <x v="4"/>
      <x v="1"/>
    </i>
    <i r="3">
      <x v="42"/>
      <x v="4"/>
      <x v="1"/>
    </i>
    <i r="1">
      <x v="4"/>
      <x v="23"/>
    </i>
    <i r="3">
      <x v="43"/>
      <x v="4"/>
      <x v="1"/>
    </i>
    <i r="3">
      <x v="44"/>
      <x v="4"/>
      <x v="1"/>
    </i>
    <i r="1">
      <x v="5"/>
      <x v="24"/>
    </i>
    <i r="3">
      <x v="45"/>
      <x v="4"/>
      <x v="1"/>
    </i>
    <i r="3">
      <x v="46"/>
      <x v="4"/>
      <x v="1"/>
    </i>
    <i r="3">
      <x v="94"/>
      <x v="4"/>
      <x v="1"/>
    </i>
    <i r="3">
      <x v="95"/>
      <x v="4"/>
      <x v="1"/>
    </i>
    <i r="3">
      <x v="96"/>
      <x v="4"/>
      <x v="1"/>
    </i>
    <i r="3">
      <x v="97"/>
      <x v="4"/>
      <x v="1"/>
    </i>
    <i r="3">
      <x v="98"/>
      <x v="4"/>
      <x v="1"/>
    </i>
    <i r="3">
      <x v="99"/>
      <x v="4"/>
      <x v="1"/>
    </i>
    <i>
      <x v="5"/>
    </i>
    <i>
      <x v="6"/>
    </i>
    <i t="grand">
      <x/>
    </i>
  </rowItems>
  <colItems count="1">
    <i/>
  </colItems>
  <pageFields count="1">
    <pageField fld="5" hier="-1"/>
  </pageFields>
  <dataFields count="1">
    <dataField name="Count of Activity Type" fld="9" subtotal="count" baseField="0" baseItem="0"/>
  </dataFields>
  <formats count="31">
    <format dxfId="96">
      <pivotArea dataOnly="0" labelOnly="1" grandRow="1" outline="0" fieldPosition="0"/>
    </format>
    <format dxfId="95">
      <pivotArea field="5" type="button" dataOnly="0" labelOnly="1" outline="0" axis="axisPage" fieldPosition="0"/>
    </format>
    <format dxfId="94">
      <pivotArea dataOnly="0" labelOnly="1" grandCol="1" outline="0" fieldPosition="0"/>
    </format>
    <format dxfId="93">
      <pivotArea field="5" type="button" dataOnly="0" labelOnly="1" outline="0" axis="axisPage" fieldPosition="0"/>
    </format>
    <format dxfId="92">
      <pivotArea field="7" type="button" dataOnly="0" labelOnly="1" outline="0" axis="axisRow" fieldPosition="1"/>
    </format>
    <format dxfId="91">
      <pivotArea field="4" type="button" dataOnly="0" labelOnly="1" outline="0" axis="axisRow" fieldPosition="2"/>
    </format>
    <format dxfId="90">
      <pivotArea field="6" type="button" dataOnly="0" labelOnly="1" outline="0" axis="axisRow" fieldPosition="3"/>
    </format>
    <format dxfId="89">
      <pivotArea field="12" type="button" dataOnly="0" labelOnly="1" outline="0" axis="axisRow" fieldPosition="4"/>
    </format>
    <format dxfId="88">
      <pivotArea dataOnly="0" labelOnly="1" grandCol="1" outline="0" fieldPosition="0"/>
    </format>
    <format dxfId="87">
      <pivotArea field="9" type="button" dataOnly="0" labelOnly="1" outline="0" axis="axisRow" fieldPosition="0"/>
    </format>
    <format dxfId="86">
      <pivotArea field="7" type="button" dataOnly="0" labelOnly="1" outline="0" axis="axisRow" fieldPosition="1"/>
    </format>
    <format dxfId="85">
      <pivotArea field="4" type="button" dataOnly="0" labelOnly="1" outline="0" axis="axisRow" fieldPosition="2"/>
    </format>
    <format dxfId="84">
      <pivotArea field="6" type="button" dataOnly="0" labelOnly="1" outline="0" axis="axisRow" fieldPosition="3"/>
    </format>
    <format dxfId="83">
      <pivotArea field="12" type="button" dataOnly="0" labelOnly="1" outline="0" axis="axisRow" fieldPosition="4"/>
    </format>
    <format dxfId="82">
      <pivotArea dataOnly="0" labelOnly="1" outline="0" axis="axisValues" fieldPosition="0"/>
    </format>
    <format dxfId="81">
      <pivotArea field="7" type="button" dataOnly="0" labelOnly="1" outline="0" axis="axisRow" fieldPosition="1"/>
    </format>
    <format dxfId="80">
      <pivotArea dataOnly="0" labelOnly="1" outline="0" fieldPosition="0">
        <references count="1">
          <reference field="9" count="1">
            <x v="0"/>
          </reference>
        </references>
      </pivotArea>
    </format>
    <format dxfId="79">
      <pivotArea dataOnly="0" labelOnly="1" outline="0" fieldPosition="0">
        <references count="1">
          <reference field="9" count="1">
            <x v="1"/>
          </reference>
        </references>
      </pivotArea>
    </format>
    <format dxfId="78">
      <pivotArea dataOnly="0" labelOnly="1" outline="0" fieldPosition="0">
        <references count="1">
          <reference field="9" count="1">
            <x v="2"/>
          </reference>
        </references>
      </pivotArea>
    </format>
    <format dxfId="77">
      <pivotArea dataOnly="0" labelOnly="1" grandRow="1" outline="0" fieldPosition="0"/>
    </format>
    <format dxfId="76">
      <pivotArea dataOnly="0" labelOnly="1" outline="0" fieldPosition="0">
        <references count="3">
          <reference field="4" count="1">
            <x v="19"/>
          </reference>
          <reference field="7" count="1" selected="0">
            <x v="0"/>
          </reference>
          <reference field="9" count="1" selected="0">
            <x v="3"/>
          </reference>
        </references>
      </pivotArea>
    </format>
    <format dxfId="75">
      <pivotArea dataOnly="0" labelOnly="1" outline="0" fieldPosition="0">
        <references count="3">
          <reference field="4" count="1">
            <x v="20"/>
          </reference>
          <reference field="7" count="1" selected="0">
            <x v="1"/>
          </reference>
          <reference field="9" count="1" selected="0">
            <x v="3"/>
          </reference>
        </references>
      </pivotArea>
    </format>
    <format dxfId="74">
      <pivotArea dataOnly="0" labelOnly="1" outline="0" fieldPosition="0">
        <references count="3">
          <reference field="4" count="1">
            <x v="21"/>
          </reference>
          <reference field="7" count="1" selected="0">
            <x v="2"/>
          </reference>
          <reference field="9" count="1" selected="0">
            <x v="3"/>
          </reference>
        </references>
      </pivotArea>
    </format>
    <format dxfId="73">
      <pivotArea dataOnly="0" labelOnly="1" outline="0" fieldPosition="0">
        <references count="3">
          <reference field="4" count="1">
            <x v="22"/>
          </reference>
          <reference field="7" count="1" selected="0">
            <x v="3"/>
          </reference>
          <reference field="9" count="1" selected="0">
            <x v="3"/>
          </reference>
        </references>
      </pivotArea>
    </format>
    <format dxfId="72">
      <pivotArea dataOnly="0" labelOnly="1" outline="0" fieldPosition="0">
        <references count="3">
          <reference field="4" count="1">
            <x v="23"/>
          </reference>
          <reference field="7" count="1" selected="0">
            <x v="4"/>
          </reference>
          <reference field="9" count="1" selected="0">
            <x v="3"/>
          </reference>
        </references>
      </pivotArea>
    </format>
    <format dxfId="71">
      <pivotArea dataOnly="0" labelOnly="1" outline="0" fieldPosition="0">
        <references count="3">
          <reference field="4" count="1">
            <x v="24"/>
          </reference>
          <reference field="7" count="1" selected="0">
            <x v="5"/>
          </reference>
          <reference field="9" count="1" selected="0">
            <x v="3"/>
          </reference>
        </references>
      </pivotArea>
    </format>
    <format dxfId="70">
      <pivotArea dataOnly="0" labelOnly="1" outline="0" fieldPosition="0">
        <references count="3">
          <reference field="4" count="1">
            <x v="20"/>
          </reference>
          <reference field="7" count="1" selected="0">
            <x v="1"/>
          </reference>
          <reference field="9" count="1" selected="0">
            <x v="4"/>
          </reference>
        </references>
      </pivotArea>
    </format>
    <format dxfId="69">
      <pivotArea dataOnly="0" labelOnly="1" outline="0" fieldPosition="0">
        <references count="3">
          <reference field="4" count="1">
            <x v="25"/>
          </reference>
          <reference field="7" count="1" selected="0">
            <x v="6"/>
          </reference>
          <reference field="9" count="1" selected="0">
            <x v="4"/>
          </reference>
        </references>
      </pivotArea>
    </format>
    <format dxfId="68">
      <pivotArea dataOnly="0" labelOnly="1" outline="0" fieldPosition="0">
        <references count="3">
          <reference field="4" count="1">
            <x v="26"/>
          </reference>
          <reference field="7" count="1" selected="0">
            <x v="7"/>
          </reference>
          <reference field="9" count="1" selected="0">
            <x v="4"/>
          </reference>
        </references>
      </pivotArea>
    </format>
    <format dxfId="67">
      <pivotArea dataOnly="0" labelOnly="1" outline="0" fieldPosition="0">
        <references count="3">
          <reference field="4" count="1">
            <x v="11"/>
          </reference>
          <reference field="7" count="1" selected="0">
            <x v="11"/>
          </reference>
          <reference field="9" count="1" selected="0">
            <x v="4"/>
          </reference>
        </references>
      </pivotArea>
    </format>
    <format dxfId="66">
      <pivotArea dataOnly="0" labelOnly="1" outline="0" fieldPosition="0">
        <references count="3">
          <reference field="4" count="1">
            <x v="8"/>
          </reference>
          <reference field="7" count="1" selected="0">
            <x v="16"/>
          </reference>
          <reference field="9" count="1" selected="0">
            <x v="4"/>
          </reference>
        </references>
      </pivotArea>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9:D29"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x="7"/>
        <item m="1" x="32"/>
        <item x="3"/>
        <item x="13"/>
        <item m="1" x="31"/>
        <item m="1" x="30"/>
        <item x="14"/>
        <item x="15"/>
        <item x="8"/>
        <item m="1" x="28"/>
        <item x="10"/>
        <item x="12"/>
        <item m="1" x="22"/>
        <item m="1" x="25"/>
        <item sd="0"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items count="107">
        <item x="0"/>
        <item x="1"/>
        <item x="2"/>
        <item sd="0"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sd="0" x="1"/>
        <item sd="0" x="0"/>
      </items>
    </pivotField>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1">
        <item x="0"/>
      </items>
    </pivotField>
  </pivotFields>
  <rowFields count="3">
    <field x="4"/>
    <field x="10"/>
    <field x="17"/>
  </rowFields>
  <rowItems count="20">
    <i>
      <x v="1"/>
      <x/>
    </i>
    <i>
      <x v="3"/>
      <x/>
    </i>
    <i>
      <x v="4"/>
      <x/>
    </i>
    <i>
      <x v="7"/>
      <x/>
    </i>
    <i>
      <x v="8"/>
      <x/>
    </i>
    <i>
      <x v="9"/>
      <x/>
    </i>
    <i>
      <x v="11"/>
      <x/>
    </i>
    <i>
      <x v="12"/>
      <x/>
    </i>
    <i>
      <x v="19"/>
      <x/>
    </i>
    <i r="1">
      <x v="1"/>
    </i>
    <i>
      <x v="23"/>
      <x/>
    </i>
    <i>
      <x v="24"/>
      <x/>
    </i>
    <i>
      <x v="25"/>
      <x/>
    </i>
    <i>
      <x v="28"/>
      <x/>
    </i>
    <i>
      <x v="29"/>
      <x/>
    </i>
    <i>
      <x v="30"/>
      <x/>
    </i>
    <i>
      <x v="31"/>
      <x/>
    </i>
    <i>
      <x v="32"/>
      <x/>
    </i>
    <i>
      <x v="33"/>
      <x/>
    </i>
    <i t="grand">
      <x/>
    </i>
  </rowItems>
  <colItems count="1">
    <i/>
  </colItems>
  <pageFields count="1">
    <pageField fld="5" hier="-1"/>
  </pageFields>
  <formats count="33">
    <format dxfId="65">
      <pivotArea field="7" type="button" dataOnly="0" labelOnly="1" outline="0"/>
    </format>
    <format dxfId="64">
      <pivotArea field="6" type="button" dataOnly="0" labelOnly="1" outline="0"/>
    </format>
    <format dxfId="63">
      <pivotArea field="6" type="button" dataOnly="0" labelOnly="1" outline="0"/>
    </format>
    <format dxfId="62">
      <pivotArea field="6" type="button" dataOnly="0" labelOnly="1" outline="0"/>
    </format>
    <format dxfId="61">
      <pivotArea outline="0" collapsedLevelsAreSubtotals="1" fieldPosition="0"/>
    </format>
    <format dxfId="60">
      <pivotArea dataOnly="0" labelOnly="1" outline="0" axis="axisValues" fieldPosition="0"/>
    </format>
    <format dxfId="59">
      <pivotArea outline="0" collapsedLevelsAreSubtotals="1" fieldPosition="0"/>
    </format>
    <format dxfId="58">
      <pivotArea dataOnly="0" labelOnly="1" outline="0" axis="axisValues" fieldPosition="0"/>
    </format>
    <format dxfId="57">
      <pivotArea field="7" type="button" dataOnly="0" labelOnly="1" outline="0"/>
    </format>
    <format dxfId="56">
      <pivotArea field="5" type="button" dataOnly="0" labelOnly="1" outline="0" axis="axisPage" fieldPosition="0"/>
    </format>
    <format dxfId="55">
      <pivotArea field="7" type="button" dataOnly="0" labelOnly="1" outline="0"/>
    </format>
    <format dxfId="54">
      <pivotArea dataOnly="0" labelOnly="1" grandRow="1" outline="0" fieldPosition="0"/>
    </format>
    <format dxfId="53">
      <pivotArea field="7" type="button" dataOnly="0" labelOnly="1" outline="0"/>
    </format>
    <format dxfId="52">
      <pivotArea field="6" type="button" dataOnly="0" labelOnly="1" outline="0"/>
    </format>
    <format dxfId="51">
      <pivotArea dataOnly="0" labelOnly="1" outline="0" axis="axisValues" fieldPosition="0"/>
    </format>
    <format dxfId="50">
      <pivotArea field="7" type="button" dataOnly="0" labelOnly="1" outline="0"/>
    </format>
    <format dxfId="49">
      <pivotArea field="6" type="button" dataOnly="0" labelOnly="1" outline="0"/>
    </format>
    <format dxfId="48">
      <pivotArea dataOnly="0" labelOnly="1" outline="0" axis="axisValues" fieldPosition="0"/>
    </format>
    <format dxfId="47">
      <pivotArea dataOnly="0" labelOnly="1" outline="0" axis="axisValues" fieldPosition="0"/>
    </format>
    <format dxfId="46">
      <pivotArea field="7" type="button" dataOnly="0" labelOnly="1" outline="0"/>
    </format>
    <format dxfId="45">
      <pivotArea field="6" type="button" dataOnly="0" labelOnly="1" outline="0"/>
    </format>
    <format dxfId="44">
      <pivotArea dataOnly="0" labelOnly="1" outline="0" axis="axisValues" fieldPosition="0"/>
    </format>
    <format dxfId="43">
      <pivotArea dataOnly="0" labelOnly="1" outline="0" fieldPosition="0">
        <references count="1">
          <reference field="5" count="0"/>
        </references>
      </pivotArea>
    </format>
    <format dxfId="42">
      <pivotArea field="5" type="button" dataOnly="0" labelOnly="1" outline="0" axis="axisPage" fieldPosition="0"/>
    </format>
    <format dxfId="41">
      <pivotArea field="4" type="button" dataOnly="0" labelOnly="1" outline="0" axis="axisRow" fieldPosition="0"/>
    </format>
    <format dxfId="40">
      <pivotArea dataOnly="0" labelOnly="1" outline="0" fieldPosition="0">
        <references count="1">
          <reference field="4" count="3">
            <x v="19"/>
            <x v="20"/>
            <x v="25"/>
          </reference>
        </references>
      </pivotArea>
    </format>
    <format dxfId="39">
      <pivotArea dataOnly="0" labelOnly="1" grandRow="1" outline="0" fieldPosition="0"/>
    </format>
    <format dxfId="38">
      <pivotArea field="5" type="button" dataOnly="0" labelOnly="1" outline="0" axis="axisPage" fieldPosition="0"/>
    </format>
    <format dxfId="37">
      <pivotArea field="4" type="button" dataOnly="0" labelOnly="1" outline="0" axis="axisRow" fieldPosition="0"/>
    </format>
    <format dxfId="36">
      <pivotArea dataOnly="0" labelOnly="1" outline="0" fieldPosition="0">
        <references count="1">
          <reference field="4" count="3">
            <x v="19"/>
            <x v="20"/>
            <x v="25"/>
          </reference>
        </references>
      </pivotArea>
    </format>
    <format dxfId="35">
      <pivotArea dataOnly="0" labelOnly="1" grandRow="1" outline="0" fieldPosition="0"/>
    </format>
    <format dxfId="34">
      <pivotArea dataOnly="0" labelOnly="1" outline="0" fieldPosition="0">
        <references count="1">
          <reference field="5" count="0"/>
        </references>
      </pivotArea>
    </format>
    <format dxfId="33">
      <pivotArea field="6" type="button" dataOnly="0" labelOnly="1" outline="0"/>
    </format>
  </formats>
  <pivotTableStyleInfo name="PivotStyleMedium13" showRowHeaders="1" showColHeaders="1" showRowStripes="1" showColStripes="1"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11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B3:H16" firstHeaderRow="1" firstDataRow="2" firstDataCol="1"/>
  <pivotFields count="23">
    <pivotField showAll="0"/>
    <pivotField axis="axisRow" showAll="0">
      <items count="17">
        <item m="1" x="13"/>
        <item m="1" x="11"/>
        <item x="9"/>
        <item x="4"/>
        <item x="8"/>
        <item x="7"/>
        <item m="1" x="15"/>
        <item m="1" x="14"/>
        <item m="1" x="12"/>
        <item x="5"/>
        <item x="10"/>
        <item x="0"/>
        <item x="1"/>
        <item x="2"/>
        <item x="3"/>
        <item x="6"/>
        <item t="default"/>
      </items>
    </pivotField>
    <pivotField dataField="1" numFmtId="1" showAll="0"/>
    <pivotField numFmtId="1" showAll="0"/>
    <pivotField dataField="1" numFmtId="1" showAll="0"/>
    <pivotField numFmtId="1" showAll="0"/>
    <pivotField numFmtId="1" showAll="0"/>
    <pivotField dataField="1" showAll="0"/>
    <pivotField dataField="1" numFmtId="168"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dataField="1" numFmtId="1" showAll="0"/>
    <pivotField numFmtId="14" showAll="0"/>
    <pivotField numFmtId="14" showAll="0"/>
    <pivotField dataField="1" showAll="0" defaultSubtotal="0"/>
  </pivotFields>
  <rowFields count="1">
    <field x="1"/>
  </rowFields>
  <rowItems count="12">
    <i>
      <x v="2"/>
    </i>
    <i>
      <x v="3"/>
    </i>
    <i>
      <x v="4"/>
    </i>
    <i>
      <x v="5"/>
    </i>
    <i>
      <x v="9"/>
    </i>
    <i>
      <x v="10"/>
    </i>
    <i>
      <x v="11"/>
    </i>
    <i>
      <x v="12"/>
    </i>
    <i>
      <x v="13"/>
    </i>
    <i>
      <x v="14"/>
    </i>
    <i>
      <x v="15"/>
    </i>
    <i t="grand">
      <x/>
    </i>
  </rowItems>
  <colFields count="1">
    <field x="-2"/>
  </colFields>
  <colItems count="6">
    <i>
      <x/>
    </i>
    <i i="1">
      <x v="1"/>
    </i>
    <i i="2">
      <x v="2"/>
    </i>
    <i i="3">
      <x v="3"/>
    </i>
    <i i="4">
      <x v="4"/>
    </i>
    <i i="5">
      <x v="5"/>
    </i>
  </colItems>
  <dataFields count="6">
    <dataField name="Projected" fld="2" baseField="0" baseItem="0"/>
    <dataField name="Conducted" fld="7" baseField="2" baseItem="1048828"/>
    <dataField name="Accomp - Proj" fld="22" baseField="0" baseItem="0"/>
    <dataField name="Samples" fld="4" baseField="0" baseItem="0"/>
    <dataField name="Actions" fld="8" baseField="0" baseItem="0"/>
    <dataField name="Fines" fld="19" baseField="0" baseItem="0"/>
  </dataFields>
  <formats count="15">
    <format dxfId="32">
      <pivotArea field="1" type="button" dataOnly="0" labelOnly="1" outline="0" axis="axisRow" fieldPosition="0"/>
    </format>
    <format dxfId="31">
      <pivotArea dataOnly="0" labelOnly="1" outline="0" fieldPosition="0">
        <references count="1">
          <reference field="4294967294" count="2">
            <x v="0"/>
            <x v="1"/>
          </reference>
        </references>
      </pivotArea>
    </format>
    <format dxfId="30">
      <pivotArea outline="0" collapsedLevelsAreSubtotals="1" fieldPosition="0"/>
    </format>
    <format dxfId="29">
      <pivotArea field="-2" type="button" dataOnly="0" labelOnly="1" outline="0" axis="axisCol" fieldPosition="0"/>
    </format>
    <format dxfId="28">
      <pivotArea type="topRight" dataOnly="0" labelOnly="1" outline="0" fieldPosition="0"/>
    </format>
    <format dxfId="27">
      <pivotArea dataOnly="0" labelOnly="1" outline="0" fieldPosition="0">
        <references count="1">
          <reference field="4294967294" count="2">
            <x v="0"/>
            <x v="1"/>
          </reference>
        </references>
      </pivotArea>
    </format>
    <format dxfId="26">
      <pivotArea outline="0" collapsedLevelsAreSubtotals="1" fieldPosition="0"/>
    </format>
    <format dxfId="25">
      <pivotArea field="-2" type="button" dataOnly="0" labelOnly="1" outline="0" axis="axisCol" fieldPosition="0"/>
    </format>
    <format dxfId="24">
      <pivotArea type="topRight" dataOnly="0" labelOnly="1" outline="0" fieldPosition="0"/>
    </format>
    <format dxfId="23">
      <pivotArea dataOnly="0" labelOnly="1" outline="0" fieldPosition="0">
        <references count="1">
          <reference field="4294967294" count="2">
            <x v="0"/>
            <x v="1"/>
          </reference>
        </references>
      </pivotArea>
    </format>
    <format dxfId="22">
      <pivotArea outline="0" fieldPosition="0">
        <references count="1">
          <reference field="4294967294" count="1">
            <x v="1"/>
          </reference>
        </references>
      </pivotArea>
    </format>
    <format dxfId="21">
      <pivotArea dataOnly="0" labelOnly="1" outline="0" fieldPosition="0">
        <references count="1">
          <reference field="4294967294" count="1">
            <x v="2"/>
          </reference>
        </references>
      </pivotArea>
    </format>
    <format dxfId="20">
      <pivotArea dataOnly="0" labelOnly="1" outline="0" fieldPosition="0">
        <references count="1">
          <reference field="4294967294" count="1">
            <x v="4"/>
          </reference>
        </references>
      </pivotArea>
    </format>
    <format dxfId="19">
      <pivotArea dataOnly="0" labelOnly="1" outline="0" fieldPosition="0">
        <references count="1">
          <reference field="4294967294" count="3">
            <x v="3"/>
            <x v="4"/>
            <x v="5"/>
          </reference>
        </references>
      </pivotArea>
    </format>
    <format dxfId="18">
      <pivotArea dataOnly="0" labelOnly="1" outline="0" fieldPosition="0">
        <references count="1">
          <reference field="4294967294" count="3">
            <x v="3"/>
            <x v="4"/>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1200-000000000000}" name="PivotTable2" cacheId="2"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6:C23" firstHeaderRow="1" firstDataRow="1" firstDataCol="0"/>
  <pivotFields count="14">
    <pivotField compact="0" outline="0" showAll="0">
      <items count="19">
        <item x="0"/>
        <item x="7"/>
        <item x="3"/>
        <item x="13"/>
        <item x="6"/>
        <item x="14"/>
        <item x="15"/>
        <item x="5"/>
        <item x="8"/>
        <item x="17"/>
        <item x="9"/>
        <item x="4"/>
        <item x="10"/>
        <item x="11"/>
        <item x="12"/>
        <item x="16"/>
        <item x="2"/>
        <item x="1"/>
        <item t="default"/>
      </items>
    </pivotField>
    <pivotField compact="0" outline="0" multipleItemSelectionAllowed="1" showAll="0">
      <items count="4">
        <item x="2"/>
        <item h="1" x="1"/>
        <item h="1" x="0"/>
        <item t="default"/>
      </items>
    </pivotField>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items count="2">
        <item x="0"/>
        <item t="default"/>
      </items>
    </pivotField>
    <pivotField compact="0" outline="0" showAll="0" defaultSubtotal="0"/>
    <pivotField compact="0" outline="0" showAll="0"/>
    <pivotField compact="0" outline="0" showAll="0"/>
    <pivotField compact="0" outline="0" showAll="0">
      <items count="2">
        <item x="0"/>
        <item t="default"/>
      </items>
    </pivotField>
    <pivotField compact="0" outline="0" showAll="0"/>
  </pivot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1400-000000000000}" name="PivotTable1" cacheId="1" dataPosition="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3:L24" firstHeaderRow="1" firstDataRow="3" firstDataCol="2"/>
  <pivotFields count="18">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sd="0" x="7"/>
        <item m="1" x="32"/>
        <item sd="0" x="3"/>
        <item sd="0" x="13"/>
        <item sd="0" m="1" x="31"/>
        <item sd="0" m="1" x="30"/>
        <item sd="0" x="14"/>
        <item sd="0" x="15"/>
        <item sd="0" x="8"/>
        <item sd="0" m="1" x="28"/>
        <item sd="0" x="10"/>
        <item sd="0" x="12"/>
        <item sd="0" m="1" x="22"/>
        <item sd="0" m="1" x="25"/>
        <item sd="0" m="1" x="29"/>
        <item sd="0" m="1" x="18"/>
        <item m="1" x="20"/>
        <item m="1" x="21"/>
        <item x="0"/>
        <item m="1" x="24"/>
        <item m="1" x="23"/>
        <item m="1" x="27"/>
        <item x="4"/>
        <item x="5"/>
        <item x="6"/>
        <item m="1" x="33"/>
        <item m="1" x="19"/>
        <item x="16"/>
        <item x="17"/>
        <item x="1"/>
        <item x="2"/>
        <item x="9"/>
        <item x="11"/>
      </items>
    </pivotField>
    <pivotField axis="axisCol" compact="0" outline="0" showAll="0" defaultSubtotal="0">
      <items count="3">
        <item x="2"/>
        <item x="1"/>
        <item x="0"/>
      </items>
    </pivotField>
    <pivotField compact="0" outline="0" showAll="0" defaultSubtotal="0"/>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Col" dataField="1" compact="0" outline="0" showAll="0" defaultSubtotal="0">
      <items count="7">
        <item m="1" x="5"/>
        <item x="2"/>
        <item m="1" x="6"/>
        <item x="0"/>
        <item m="1"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7"/>
    <field x="4"/>
  </rowFields>
  <rowItems count="19">
    <i>
      <x/>
      <x v="19"/>
    </i>
    <i>
      <x v="1"/>
      <x v="30"/>
    </i>
    <i>
      <x v="2"/>
      <x v="31"/>
    </i>
    <i>
      <x v="3"/>
      <x v="3"/>
    </i>
    <i>
      <x v="4"/>
      <x v="23"/>
    </i>
    <i>
      <x v="5"/>
      <x v="24"/>
    </i>
    <i>
      <x v="6"/>
      <x v="25"/>
    </i>
    <i>
      <x v="7"/>
      <x v="1"/>
    </i>
    <i>
      <x v="8"/>
      <x v="9"/>
    </i>
    <i>
      <x v="9"/>
      <x v="32"/>
    </i>
    <i>
      <x v="10"/>
      <x v="11"/>
    </i>
    <i>
      <x v="11"/>
      <x v="33"/>
    </i>
    <i>
      <x v="12"/>
      <x v="12"/>
    </i>
    <i>
      <x v="13"/>
      <x v="4"/>
    </i>
    <i>
      <x v="14"/>
      <x v="7"/>
    </i>
    <i>
      <x v="15"/>
      <x v="8"/>
    </i>
    <i>
      <x v="16"/>
      <x v="28"/>
    </i>
    <i>
      <x v="17"/>
      <x v="29"/>
    </i>
    <i t="grand">
      <x/>
    </i>
  </rowItems>
  <colFields count="2">
    <field x="5"/>
    <field x="9"/>
  </colFields>
  <colItems count="9">
    <i>
      <x/>
      <x v="1"/>
    </i>
    <i r="1">
      <x v="3"/>
    </i>
    <i r="1">
      <x v="5"/>
    </i>
    <i r="1">
      <x v="6"/>
    </i>
    <i>
      <x v="1"/>
      <x v="1"/>
    </i>
    <i r="1">
      <x v="3"/>
    </i>
    <i r="1">
      <x v="6"/>
    </i>
    <i>
      <x v="2"/>
      <x v="3"/>
    </i>
    <i t="grand">
      <x/>
    </i>
  </colItems>
  <dataFields count="1">
    <dataField name="Count of Activity Type" fld="9" subtotal="count" baseField="0" baseItem="0"/>
  </dataFields>
  <formats count="18">
    <format dxfId="17">
      <pivotArea field="-2" type="button" dataOnly="0" labelOnly="1" outline="0" axis="axisValues" fieldPosition="0"/>
    </format>
    <format dxfId="16">
      <pivotArea field="-2" type="button" dataOnly="0" labelOnly="1" outline="0" axis="axisValues" fieldPosition="0"/>
    </format>
    <format dxfId="15">
      <pivotArea outline="0" collapsedLevelsAreSubtotals="1" fieldPosition="0"/>
    </format>
    <format dxfId="14">
      <pivotArea dataOnly="0" labelOnly="1" grandCol="1" outline="0" fieldPosition="0"/>
    </format>
    <format dxfId="13">
      <pivotArea outline="0" collapsedLevelsAreSubtotals="1" fieldPosition="0"/>
    </format>
    <format dxfId="12">
      <pivotArea type="topRight" dataOnly="0" labelOnly="1" outline="0" fieldPosition="0"/>
    </format>
    <format dxfId="11">
      <pivotArea dataOnly="0" labelOnly="1" grandCol="1" outline="0" fieldPosition="0"/>
    </format>
    <format dxfId="10">
      <pivotArea field="7" type="button" dataOnly="0" labelOnly="1" outline="0" axis="axisRow" fieldPosition="0"/>
    </format>
    <format dxfId="9">
      <pivotArea field="4" type="button" dataOnly="0" labelOnly="1" outline="0" axis="axisRow" fieldPosition="1"/>
    </format>
    <format dxfId="8">
      <pivotArea dataOnly="0" labelOnly="1" grandCol="1" outline="0" fieldPosition="0"/>
    </format>
    <format dxfId="7">
      <pivotArea type="origin" dataOnly="0" labelOnly="1" outline="0" fieldPosition="0"/>
    </format>
    <format dxfId="6">
      <pivotArea field="5" type="button" dataOnly="0" labelOnly="1" outline="0" axis="axisCol" fieldPosition="0"/>
    </format>
    <format dxfId="5">
      <pivotArea field="9" type="button" dataOnly="0" labelOnly="1" outline="0" axis="axisCol" fieldPosition="1"/>
    </format>
    <format dxfId="4">
      <pivotArea type="topRight" dataOnly="0" labelOnly="1" outline="0" fieldPosition="0"/>
    </format>
    <format dxfId="3">
      <pivotArea type="origin" dataOnly="0" labelOnly="1" outline="0" fieldPosition="0"/>
    </format>
    <format dxfId="2">
      <pivotArea field="5" type="button" dataOnly="0" labelOnly="1" outline="0" axis="axisCol" fieldPosition="0"/>
    </format>
    <format dxfId="1">
      <pivotArea field="9" type="button" dataOnly="0" labelOnly="1" outline="0" axis="axisCol" fieldPosition="1"/>
    </format>
    <format dxfId="0">
      <pivotArea type="topRight" dataOnly="0" labelOnly="1" outline="0" fieldPosition="0"/>
    </format>
  </formats>
  <pivotTableStyleInfo name="PivotStyleLight16" showRowHeaders="1" showColHeaders="1" showRowStripes="1" showColStripes="1"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9:D164" totalsRowShown="0" headerRowDxfId="363" headerRowBorderDxfId="362">
  <autoFilter ref="A79:D164" xr:uid="{00000000-0009-0000-0100-000001000000}">
    <filterColumn colId="2">
      <filters>
        <filter val="2"/>
        <filter val="3"/>
      </filters>
    </filterColumn>
  </autoFilter>
  <sortState xmlns:xlrd2="http://schemas.microsoft.com/office/spreadsheetml/2017/richdata2" ref="A80:D165">
    <sortCondition ref="A79:A165"/>
  </sortState>
  <tableColumns count="4">
    <tableColumn id="1" xr3:uid="{00000000-0010-0000-0000-000001000000}" name="Recipient"/>
    <tableColumn id="2" xr3:uid="{00000000-0010-0000-0000-000002000000}" name="Abbr" dataDxfId="361"/>
    <tableColumn id="3" xr3:uid="{00000000-0010-0000-0000-000003000000}" name="EPA Region" dataDxfId="360"/>
    <tableColumn id="4" xr3:uid="{00000000-0010-0000-0000-000004000000}" name="Column1" dataDxfId="35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orkPlan" displayName="WorkPlan" ref="A1:R81" headerRowDxfId="346" dataDxfId="345" totalsRowDxfId="344">
  <autoFilter ref="A1:R81" xr:uid="{00000000-0009-0000-0100-000002000000}"/>
  <sortState xmlns:xlrd2="http://schemas.microsoft.com/office/spreadsheetml/2017/richdata2" ref="A2:T59">
    <sortCondition ref="G1:G59"/>
  </sortState>
  <tableColumns count="18">
    <tableColumn id="1" xr3:uid="{00000000-0010-0000-0100-000001000000}" name="Entity" totalsRowLabel="Total" dataDxfId="343">
      <calculatedColumnFormula>Start!$U$12</calculatedColumnFormula>
    </tableColumn>
    <tableColumn id="13" xr3:uid="{00000000-0010-0000-0100-00000D000000}" name="WPStart " dataDxfId="342">
      <calculatedColumnFormula>IF(Start!$AB$19=Start!$Z$14,Start!$AB$14,IF(Start!$AB$19=Start!$Z$15,Start!$AB$15, IF(Start!$AB$19=Start!$Z$16,Start!$AB$16, IF(Start!$AB$19=Start!$Z$17,Start!$AB$17,""))))</calculatedColumnFormula>
    </tableColumn>
    <tableColumn id="3" xr3:uid="{00000000-0010-0000-0100-000003000000}" name="WPEnd" dataDxfId="341">
      <calculatedColumnFormula>IF(Start!$AB$19=Start!$Z$14,Start!$AE$14,IF(Start!$AB$19=Start!$Z$15,Start!$AE$15, IF(Start!$AB$19=Start!$Z$16,Start!$AE$16, IF(Start!$AB$19=Start!$Z$17,Start!$AE$17,""))))</calculatedColumnFormula>
    </tableColumn>
    <tableColumn id="5" xr3:uid="{00000000-0010-0000-0100-000005000000}" name="WPExtnd" dataDxfId="340"/>
    <tableColumn id="9" xr3:uid="{00000000-0010-0000-0100-000009000000}" name="Program Area" dataDxfId="339">
      <calculatedColumnFormula>IF(WorkPlan[[#This Row],[Activity '#]]="","",LOOKUP(H:H,Outcomes!B:B,Outcomes!C:C))</calculatedColumnFormula>
    </tableColumn>
    <tableColumn id="11" xr3:uid="{00000000-0010-0000-0100-00000B000000}" name="NPM" dataDxfId="338">
      <calculatedColumnFormula>IF(MID(WorkPlan[[#This Row],[Activity '#]],5,1)="1","OPP",IF(MID(WorkPlan[[#This Row],[Activity '#]],5,1)="2","OECA","OPP &amp; OECA"))</calculatedColumnFormula>
    </tableColumn>
    <tableColumn id="19" xr3:uid="{00000000-0010-0000-0100-000013000000}" name="Activity #" dataDxfId="337"/>
    <tableColumn id="2" xr3:uid="{00000000-0010-0000-0100-000002000000}" name="Prog #" dataDxfId="336">
      <calculatedColumnFormula>VALUE(LEFT(WorkPlan[[#This Row],[Activity '#]],2))</calculatedColumnFormula>
    </tableColumn>
    <tableColumn id="17" xr3:uid="{00000000-0010-0000-0100-000011000000}" name=" '15 - '17 Grant Guidance Activity " dataDxfId="335"/>
    <tableColumn id="12" xr3:uid="{00000000-0010-0000-0100-00000C000000}" name="Activity Type" dataDxfId="334"/>
    <tableColumn id="16" xr3:uid="{00000000-0010-0000-0100-000010000000}" name="Work Plan Activity Description (Outputs)" dataDxfId="333"/>
    <tableColumn id="10" xr3:uid="{00000000-0010-0000-0100-00000A000000}" name="Due Date" dataDxfId="332">
      <calculatedColumnFormula>Start!$AG$22</calculatedColumnFormula>
    </tableColumn>
    <tableColumn id="18" xr3:uid="{00000000-0010-0000-0100-000012000000}" name="Status" dataDxfId="331"/>
    <tableColumn id="4" xr3:uid="{00000000-0010-0000-0100-000004000000}" name="Describe Work Plan Activity Accomplishment                                           (include any issues or innovations, ifappropriate)" dataDxfId="330"/>
    <tableColumn id="8" xr3:uid="{00000000-0010-0000-0100-000008000000}" name="Significant Issues/ Innovations" dataDxfId="329"/>
    <tableColumn id="6" xr3:uid="{00000000-0010-0000-0100-000006000000}" name="EPA Review of Status" dataDxfId="328"/>
    <tableColumn id="7" xr3:uid="{00000000-0010-0000-0100-000007000000}" name="EPA Comment(s)" dataDxfId="327"/>
    <tableColumn id="14" xr3:uid="{00000000-0010-0000-0100-00000E000000}" name="EPA Recommendation (s)" dataDxfId="326"/>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utcomes" displayName="Outcomes" ref="B2:G20" headerRowDxfId="325" dataDxfId="324" totalsRowDxfId="322" tableBorderDxfId="323">
  <autoFilter ref="B2:G20" xr:uid="{00000000-0009-0000-0100-000005000000}"/>
  <tableColumns count="6">
    <tableColumn id="3" xr3:uid="{00000000-0010-0000-0200-000003000000}" name="RPA#" totalsRowLabel="Total" dataDxfId="321" totalsRowDxfId="320"/>
    <tableColumn id="1" xr3:uid="{00000000-0010-0000-0200-000001000000}" name="Required Program Areas" dataDxfId="319" totalsRowDxfId="318"/>
    <tableColumn id="2" xr3:uid="{00000000-0010-0000-0200-000002000000}" name="Required Type" dataDxfId="317" totalsRowDxfId="316"/>
    <tableColumn id="4" xr3:uid="{00000000-0010-0000-0200-000004000000}" name="EPA Program Outcome" dataDxfId="315" totalsRowDxfId="314"/>
    <tableColumn id="5" xr3:uid="{00000000-0010-0000-0200-000005000000}" name="Grantee Outcome" dataDxfId="313" totalsRowDxfId="312"/>
    <tableColumn id="6" xr3:uid="{00000000-0010-0000-0200-000006000000}" name="EPA Goal" dataDxfId="311" totalsRowDxfId="310"/>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Exp5700Main" displayName="Exp5700Main" ref="C118:AA129" totalsRowShown="0" headerRowDxfId="308" dataDxfId="307">
  <autoFilter ref="C118:AA129" xr:uid="{00000000-0009-0000-0100-000003000000}"/>
  <tableColumns count="25">
    <tableColumn id="1" xr3:uid="{00000000-0010-0000-0300-000001000000}" name="Rpt" dataDxfId="306">
      <calculatedColumnFormula>IF($O$3="","",IF($O$3="Work Plan Accomplishments", "WPA", IF($O$3="Total Program Accomplishments","TPA","")))</calculatedColumnFormula>
    </tableColumn>
    <tableColumn id="24" xr3:uid="{00000000-0010-0000-0300-000018000000}" name="Recipient" dataDxfId="305">
      <calculatedColumnFormula>$E$3</calculatedColumnFormula>
    </tableColumn>
    <tableColumn id="2" xr3:uid="{00000000-0010-0000-0300-000002000000}" name="InspType" dataDxfId="304"/>
    <tableColumn id="3" xr3:uid="{00000000-0010-0000-0300-000003000000}" name="ProjInsp" dataDxfId="303"/>
    <tableColumn id="4" xr3:uid="{00000000-0010-0000-0300-000004000000}" name="ProjSamp" dataDxfId="302"/>
    <tableColumn id="5" xr3:uid="{00000000-0010-0000-0300-000005000000}" name="TotSamp" dataDxfId="301">
      <calculatedColumnFormula>SUM(I119:J119)</calculatedColumnFormula>
    </tableColumn>
    <tableColumn id="6" xr3:uid="{00000000-0010-0000-0300-000006000000}" name="SampPhy" dataDxfId="300"/>
    <tableColumn id="7" xr3:uid="{00000000-0010-0000-0300-000007000000}" name="SampDoc" dataDxfId="299"/>
    <tableColumn id="8" xr3:uid="{00000000-0010-0000-0300-000008000000}" name="TotInsp" dataDxfId="298"/>
    <tableColumn id="25" xr3:uid="{00000000-0010-0000-0300-000019000000}" name="FedFac" dataDxfId="297"/>
    <tableColumn id="9" xr3:uid="{00000000-0010-0000-0300-000009000000}" name="TotActions" dataDxfId="296">
      <calculatedColumnFormula>SUM(N119:W119)</calculatedColumnFormula>
    </tableColumn>
    <tableColumn id="10" xr3:uid="{00000000-0010-0000-0300-00000A000000}" name="CC" dataDxfId="295"/>
    <tableColumn id="11" xr3:uid="{00000000-0010-0000-0300-00000B000000}" name="CRIM" dataDxfId="294"/>
    <tableColumn id="12" xr3:uid="{00000000-0010-0000-0300-00000C000000}" name="Admin" dataDxfId="293"/>
    <tableColumn id="13" xr3:uid="{00000000-0010-0000-0300-00000D000000}" name="CertSusp" dataDxfId="292"/>
    <tableColumn id="14" xr3:uid="{00000000-0010-0000-0300-00000E000000}" name="CertRev" dataDxfId="291"/>
    <tableColumn id="15" xr3:uid="{00000000-0010-0000-0300-00000F000000}" name="CertMod" dataDxfId="290"/>
    <tableColumn id="16" xr3:uid="{00000000-0010-0000-0300-000010000000}" name="WL" dataDxfId="289"/>
    <tableColumn id="17" xr3:uid="{00000000-0010-0000-0300-000011000000}" name="SSURO" dataDxfId="288"/>
    <tableColumn id="18" xr3:uid="{00000000-0010-0000-0300-000012000000}" name="CsFwd" dataDxfId="287"/>
    <tableColumn id="19" xr3:uid="{00000000-0010-0000-0300-000013000000}" name="OthrEnf" dataDxfId="286"/>
    <tableColumn id="20" xr3:uid="{00000000-0010-0000-0300-000014000000}" name="#Fines" dataDxfId="285"/>
    <tableColumn id="21" xr3:uid="{00000000-0010-0000-0300-000015000000}" name="RptPerStart" dataDxfId="284">
      <calculatedColumnFormula>$I$3</calculatedColumnFormula>
    </tableColumn>
    <tableColumn id="22" xr3:uid="{00000000-0010-0000-0300-000016000000}" name="RptPerEnd" dataDxfId="283">
      <calculatedColumnFormula>$J$3</calculatedColumnFormula>
    </tableColumn>
    <tableColumn id="23" xr3:uid="{00000000-0010-0000-0300-000017000000}" name="Insp:Accomp-Proj" dataDxfId="282">
      <calculatedColumnFormula>Exp5700Main[[#This Row],[TotInsp]]-Exp5700Main[[#This Row],[ProjInsp]]</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X2" totalsRowShown="0" headerRowDxfId="280" dataDxfId="279">
  <autoFilter ref="A1:X2" xr:uid="{00000000-0009-0000-0100-000006000000}"/>
  <tableColumns count="24">
    <tableColumn id="1" xr3:uid="{00000000-0010-0000-0400-000001000000}" name="Entity" dataDxfId="278">
      <calculatedColumnFormula>AC9</calculatedColumnFormula>
    </tableColumn>
    <tableColumn id="2" xr3:uid="{00000000-0010-0000-0400-000002000000}" name="MFY" dataDxfId="277">
      <calculatedColumnFormula>AC10</calculatedColumnFormula>
    </tableColumn>
    <tableColumn id="3" xr3:uid="{00000000-0010-0000-0400-000003000000}" name="RPStart" dataDxfId="276">
      <calculatedColumnFormula>AC11</calculatedColumnFormula>
    </tableColumn>
    <tableColumn id="4" xr3:uid="{00000000-0010-0000-0400-000004000000}" name="RPEnd" dataDxfId="275">
      <calculatedColumnFormula>AC12</calculatedColumnFormula>
    </tableColumn>
    <tableColumn id="5" xr3:uid="{00000000-0010-0000-0400-000005000000}" name="EPM1A1" dataDxfId="274">
      <calculatedColumnFormula>AC20</calculatedColumnFormula>
    </tableColumn>
    <tableColumn id="6" xr3:uid="{00000000-0010-0000-0400-000006000000}" name="EPM1A2" dataDxfId="273">
      <calculatedColumnFormula>AC22</calculatedColumnFormula>
    </tableColumn>
    <tableColumn id="7" xr3:uid="{00000000-0010-0000-0400-000007000000}" name="EPM1A3" dataDxfId="272">
      <calculatedColumnFormula>AC24</calculatedColumnFormula>
    </tableColumn>
    <tableColumn id="8" xr3:uid="{00000000-0010-0000-0400-000008000000}" name="EPM1B1" dataDxfId="271">
      <calculatedColumnFormula>AC47</calculatedColumnFormula>
    </tableColumn>
    <tableColumn id="9" xr3:uid="{00000000-0010-0000-0400-000009000000}" name="EPM1B2" dataDxfId="270">
      <calculatedColumnFormula>AC47</calculatedColumnFormula>
    </tableColumn>
    <tableColumn id="10" xr3:uid="{00000000-0010-0000-0400-00000A000000}" name="EPM1B3" dataDxfId="269">
      <calculatedColumnFormula>AC49</calculatedColumnFormula>
    </tableColumn>
    <tableColumn id="11" xr3:uid="{00000000-0010-0000-0400-00000B000000}" name="EPM2A1" dataDxfId="268">
      <calculatedColumnFormula>AC74</calculatedColumnFormula>
    </tableColumn>
    <tableColumn id="12" xr3:uid="{00000000-0010-0000-0400-00000C000000}" name="EPM2A2" dataDxfId="267">
      <calculatedColumnFormula>AC76</calculatedColumnFormula>
    </tableColumn>
    <tableColumn id="13" xr3:uid="{00000000-0010-0000-0400-00000D000000}" name="EPM3A1" dataDxfId="266">
      <calculatedColumnFormula>AC94</calculatedColumnFormula>
    </tableColumn>
    <tableColumn id="14" xr3:uid="{00000000-0010-0000-0400-00000E000000}" name="EPM3A2" dataDxfId="265">
      <calculatedColumnFormula>AC95</calculatedColumnFormula>
    </tableColumn>
    <tableColumn id="15" xr3:uid="{00000000-0010-0000-0400-00000F000000}" name="EPM3A3" dataDxfId="264">
      <calculatedColumnFormula>AC96</calculatedColumnFormula>
    </tableColumn>
    <tableColumn id="16" xr3:uid="{00000000-0010-0000-0400-000010000000}" name="EPM3B1" dataDxfId="263">
      <calculatedColumnFormula>AC99</calculatedColumnFormula>
    </tableColumn>
    <tableColumn id="17" xr3:uid="{00000000-0010-0000-0400-000011000000}" name="EPM3B2" dataDxfId="262">
      <calculatedColumnFormula>AC100</calculatedColumnFormula>
    </tableColumn>
    <tableColumn id="18" xr3:uid="{00000000-0010-0000-0400-000012000000}" name="EPM3B3" dataDxfId="261">
      <calculatedColumnFormula>AC101</calculatedColumnFormula>
    </tableColumn>
    <tableColumn id="19" xr3:uid="{00000000-0010-0000-0400-000013000000}" name="EPM3C1" dataDxfId="260">
      <calculatedColumnFormula>AC104</calculatedColumnFormula>
    </tableColumn>
    <tableColumn id="20" xr3:uid="{00000000-0010-0000-0400-000014000000}" name="EPM3C2" dataDxfId="259">
      <calculatedColumnFormula>AC105</calculatedColumnFormula>
    </tableColumn>
    <tableColumn id="21" xr3:uid="{00000000-0010-0000-0400-000015000000}" name="EPM3C3" dataDxfId="258">
      <calculatedColumnFormula>AC106</calculatedColumnFormula>
    </tableColumn>
    <tableColumn id="22" xr3:uid="{00000000-0010-0000-0400-000016000000}" name="EPM4A1" dataDxfId="257">
      <calculatedColumnFormula>AC125</calculatedColumnFormula>
    </tableColumn>
    <tableColumn id="23" xr3:uid="{00000000-0010-0000-0400-000017000000}" name="EPM4A2" dataDxfId="256">
      <calculatedColumnFormula>AC127</calculatedColumnFormula>
    </tableColumn>
    <tableColumn id="24" xr3:uid="{00000000-0010-0000-0400-000018000000}" name="EPM4A3" dataDxfId="255">
      <calculatedColumnFormula>AC129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pa.gov/ogd/forms/forms.htm" TargetMode="External"/><Relationship Id="rId7" Type="http://schemas.openxmlformats.org/officeDocument/2006/relationships/table" Target="../tables/table1.xml"/><Relationship Id="rId2" Type="http://schemas.openxmlformats.org/officeDocument/2006/relationships/hyperlink" Target="http://points.wsu.edu/" TargetMode="External"/><Relationship Id="rId1" Type="http://schemas.openxmlformats.org/officeDocument/2006/relationships/hyperlink" Target="http://cpard.wsu.edu/" TargetMode="External"/><Relationship Id="rId6" Type="http://schemas.openxmlformats.org/officeDocument/2006/relationships/printerSettings" Target="../printerSettings/printerSettings1.bin"/><Relationship Id="rId5" Type="http://schemas.openxmlformats.org/officeDocument/2006/relationships/hyperlink" Target="http://www2.epa.gov/compliance/fiscal-year-2015-2017-fifra-cooperative-agreement-guidance" TargetMode="External"/><Relationship Id="rId4" Type="http://schemas.openxmlformats.org/officeDocument/2006/relationships/hyperlink" Target="http://www2.epa.gov/compliance/fiscal-year-2015-2017-fifra-cooperative-agreement-guidan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3.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4.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ivotTable" Target="../pivotTables/pivotTable5.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2.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regulations.gov/" TargetMode="External"/><Relationship Id="rId7" Type="http://schemas.openxmlformats.org/officeDocument/2006/relationships/table" Target="../tables/table2.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2.vml"/><Relationship Id="rId5" Type="http://schemas.openxmlformats.org/officeDocument/2006/relationships/printerSettings" Target="../printerSettings/printerSettings5.bin"/><Relationship Id="rId4" Type="http://schemas.openxmlformats.org/officeDocument/2006/relationships/hyperlink" Target="http://points.wsu.edu/"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pa.gov/compliance/resources/policies/state/grants/fifra/15-17guidance.pdf" TargetMode="External"/><Relationship Id="rId2" Type="http://schemas.openxmlformats.org/officeDocument/2006/relationships/hyperlink" Target="http://www.epa.gov/compliance/resources/policies/state/grants/fifra/15-17guidance.pdf" TargetMode="External"/><Relationship Id="rId1" Type="http://schemas.openxmlformats.org/officeDocument/2006/relationships/hyperlink" Target="http://www.epa.gov/compliance/resources/policies/state/grants/fifra/15-17guidance.pdf" TargetMode="External"/><Relationship Id="rId6" Type="http://schemas.openxmlformats.org/officeDocument/2006/relationships/table" Target="../tables/table4.xml"/><Relationship Id="rId5" Type="http://schemas.openxmlformats.org/officeDocument/2006/relationships/printerSettings" Target="../printerSettings/printerSettings7.bin"/><Relationship Id="rId4" Type="http://schemas.openxmlformats.org/officeDocument/2006/relationships/hyperlink" Target="http://www.epa.gov/compliance/resources/policies/state/grants/fifra/15-17guidance.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BA164"/>
  <sheetViews>
    <sheetView showGridLines="0" showRowColHeaders="0" topLeftCell="Q1" zoomScale="80" zoomScaleNormal="80" zoomScaleSheetLayoutView="100" zoomScalePageLayoutView="70" workbookViewId="0">
      <selection activeCell="W1" sqref="W1"/>
    </sheetView>
  </sheetViews>
  <sheetFormatPr defaultColWidth="9.28515625" defaultRowHeight="14.25" x14ac:dyDescent="0.25"/>
  <cols>
    <col min="1" max="1" width="44" style="858" hidden="1" customWidth="1"/>
    <col min="2" max="2" width="10.42578125" style="6" hidden="1" customWidth="1"/>
    <col min="3" max="3" width="13.28515625" style="6" hidden="1" customWidth="1"/>
    <col min="4" max="4" width="11" style="6" hidden="1" customWidth="1"/>
    <col min="5" max="5" width="9.42578125" style="6" hidden="1" customWidth="1"/>
    <col min="6" max="12" width="12.7109375" style="6" hidden="1" customWidth="1"/>
    <col min="13" max="13" width="12.28515625" style="6" hidden="1" customWidth="1"/>
    <col min="14" max="14" width="5.28515625" style="6" hidden="1" customWidth="1"/>
    <col min="15" max="15" width="4.7109375" style="6" hidden="1" customWidth="1"/>
    <col min="16" max="16" width="7.5703125" style="6" hidden="1" customWidth="1"/>
    <col min="17" max="17" width="2.7109375" style="6" customWidth="1"/>
    <col min="18" max="18" width="5.28515625" style="6" customWidth="1"/>
    <col min="19" max="19" width="2.7109375" style="6" customWidth="1"/>
    <col min="20" max="20" width="3.28515625" style="154" customWidth="1"/>
    <col min="21" max="21" width="28.7109375" style="13" customWidth="1"/>
    <col min="22" max="22" width="3" style="13" customWidth="1"/>
    <col min="23" max="23" width="1.7109375" style="6" customWidth="1"/>
    <col min="24" max="24" width="11.28515625" style="6" customWidth="1"/>
    <col min="25" max="25" width="14.28515625" style="6" customWidth="1"/>
    <col min="26" max="26" width="1.5703125" style="6" customWidth="1"/>
    <col min="27" max="27" width="2.28515625" style="6" customWidth="1"/>
    <col min="28" max="28" width="16.28515625" style="6" customWidth="1"/>
    <col min="29" max="29" width="1.7109375" style="6" customWidth="1"/>
    <col min="30" max="30" width="1.28515625" style="6" customWidth="1"/>
    <col min="31" max="31" width="10.7109375" style="6" customWidth="1"/>
    <col min="32" max="32" width="12.7109375" style="6" customWidth="1"/>
    <col min="33" max="33" width="11.28515625" style="6" hidden="1" customWidth="1"/>
    <col min="34" max="34" width="9.7109375" style="6" hidden="1" customWidth="1"/>
    <col min="35" max="35" width="2.42578125" style="6" hidden="1" customWidth="1"/>
    <col min="36" max="36" width="1.42578125" style="6" customWidth="1"/>
    <col min="37" max="37" width="28.42578125" style="6" customWidth="1"/>
    <col min="38" max="38" width="2.7109375" style="6" customWidth="1"/>
    <col min="39" max="39" width="12.42578125" style="6" customWidth="1"/>
    <col min="40" max="40" width="3.42578125" style="6" customWidth="1"/>
    <col min="41" max="41" width="1.7109375" style="6" customWidth="1"/>
    <col min="42" max="42" width="2.28515625" style="6" customWidth="1"/>
    <col min="43" max="43" width="4.7109375" style="6" customWidth="1"/>
    <col min="44" max="44" width="1.42578125" style="5" customWidth="1"/>
    <col min="45" max="77" width="9.28515625" style="6" customWidth="1"/>
    <col min="78" max="16384" width="9.28515625" style="6"/>
  </cols>
  <sheetData>
    <row r="1" spans="1:49" ht="17.25" customHeight="1" x14ac:dyDescent="0.25">
      <c r="O1" s="5"/>
      <c r="P1" s="5"/>
      <c r="Q1" s="1094"/>
      <c r="R1" s="1094"/>
      <c r="S1" s="1095"/>
      <c r="T1" s="1096"/>
      <c r="U1" s="1097"/>
      <c r="V1" s="1097"/>
      <c r="W1" s="1098"/>
      <c r="X1" s="1098"/>
      <c r="Y1" s="1098"/>
      <c r="Z1" s="1098"/>
      <c r="AA1" s="1098"/>
      <c r="AB1" s="1117" t="s">
        <v>592</v>
      </c>
      <c r="AC1" s="1098"/>
      <c r="AD1" s="1098"/>
      <c r="AE1" s="1098"/>
      <c r="AF1" s="1098"/>
      <c r="AG1" s="1098"/>
      <c r="AH1" s="1098"/>
      <c r="AI1" s="1098"/>
      <c r="AJ1" s="1098"/>
      <c r="AK1" s="1098"/>
      <c r="AL1" s="1098"/>
      <c r="AM1" s="1095"/>
      <c r="AN1" s="1098"/>
      <c r="AO1" s="1098"/>
      <c r="AP1" s="1098"/>
      <c r="AQ1" s="1098"/>
      <c r="AR1" s="1094"/>
      <c r="AS1" s="1095"/>
      <c r="AT1" s="1095"/>
      <c r="AU1" s="1095"/>
      <c r="AV1" s="1095"/>
      <c r="AW1" s="1095"/>
    </row>
    <row r="2" spans="1:49" ht="22.5" customHeight="1" x14ac:dyDescent="0.35">
      <c r="Q2" s="1094"/>
      <c r="R2" s="1100" t="s">
        <v>370</v>
      </c>
      <c r="S2" s="1094"/>
      <c r="T2" s="1101"/>
      <c r="U2" s="1102"/>
      <c r="V2" s="1103"/>
      <c r="W2" s="1104"/>
      <c r="X2" s="1104"/>
      <c r="Y2" s="1105"/>
      <c r="Z2" s="1105"/>
      <c r="AA2" s="1105"/>
      <c r="AB2" s="1106"/>
      <c r="AC2" s="1106"/>
      <c r="AD2" s="1106"/>
      <c r="AE2" s="1095"/>
      <c r="AF2" s="1107" t="str">
        <f>IF(AK2="","","Start")</f>
        <v/>
      </c>
      <c r="AG2" s="1108"/>
      <c r="AH2" s="1105"/>
      <c r="AI2" s="1105"/>
      <c r="AJ2" s="1109"/>
      <c r="AK2" s="1110" t="str">
        <f>AG21</f>
        <v/>
      </c>
      <c r="AL2" s="1111"/>
      <c r="AM2" s="1112">
        <f ca="1">TODAY()</f>
        <v>43801</v>
      </c>
      <c r="AN2" s="1106"/>
      <c r="AO2" s="1094"/>
      <c r="AP2" s="1094"/>
      <c r="AQ2" s="1113"/>
      <c r="AR2" s="1095"/>
      <c r="AS2" s="1094"/>
      <c r="AT2" s="1095"/>
      <c r="AU2" s="1095"/>
      <c r="AV2" s="1095"/>
      <c r="AW2" s="1095"/>
    </row>
    <row r="3" spans="1:49" ht="20.25" customHeight="1" x14ac:dyDescent="0.25">
      <c r="Q3" s="1094"/>
      <c r="R3" s="1114" t="str">
        <f>IF(U10="","",U10)</f>
        <v/>
      </c>
      <c r="S3" s="1094"/>
      <c r="T3" s="1115"/>
      <c r="U3" s="1102"/>
      <c r="V3" s="1103"/>
      <c r="W3" s="1104"/>
      <c r="X3" s="1104"/>
      <c r="Y3" s="1105"/>
      <c r="Z3" s="1105"/>
      <c r="AA3" s="1105"/>
      <c r="AB3" s="1106"/>
      <c r="AC3" s="1106"/>
      <c r="AD3" s="1106"/>
      <c r="AE3" s="1095"/>
      <c r="AF3" s="1107" t="str">
        <f>IF(AK3="","", "End")</f>
        <v/>
      </c>
      <c r="AG3" s="1099"/>
      <c r="AH3" s="1116"/>
      <c r="AI3" s="1099"/>
      <c r="AJ3" s="1099"/>
      <c r="AK3" s="1110" t="str">
        <f>AG22</f>
        <v/>
      </c>
      <c r="AL3" s="1111"/>
      <c r="AM3" s="1099"/>
      <c r="AN3" s="1106"/>
      <c r="AO3" s="1094"/>
      <c r="AP3" s="1094"/>
      <c r="AQ3" s="1113"/>
      <c r="AR3" s="1095"/>
      <c r="AS3" s="1094"/>
      <c r="AT3" s="1095"/>
      <c r="AU3" s="1095"/>
      <c r="AV3" s="1095"/>
      <c r="AW3" s="1095"/>
    </row>
    <row r="4" spans="1:49" ht="18.75" customHeight="1" x14ac:dyDescent="0.25">
      <c r="O4" s="5"/>
      <c r="P4" s="122"/>
      <c r="Q4" s="1099"/>
      <c r="R4" s="238"/>
      <c r="S4" s="239"/>
      <c r="T4" s="1170" t="s">
        <v>609</v>
      </c>
      <c r="U4" s="241"/>
      <c r="V4" s="242"/>
      <c r="W4" s="239"/>
      <c r="X4" s="1092"/>
      <c r="Y4" s="239"/>
      <c r="Z4" s="239"/>
      <c r="AA4" s="239"/>
      <c r="AB4" s="239"/>
      <c r="AC4" s="239"/>
      <c r="AD4" s="239"/>
      <c r="AE4" s="239"/>
      <c r="AF4" s="239"/>
      <c r="AG4" s="239"/>
      <c r="AH4" s="239"/>
      <c r="AI4" s="239"/>
      <c r="AJ4" s="239"/>
      <c r="AK4" s="243"/>
      <c r="AL4" s="243"/>
      <c r="AM4" s="239"/>
      <c r="AN4" s="244"/>
      <c r="AO4" s="1095"/>
      <c r="AP4" s="1095"/>
      <c r="AQ4" s="1095"/>
      <c r="AR4" s="1095"/>
      <c r="AS4" s="1095"/>
      <c r="AT4" s="1095"/>
      <c r="AU4" s="1095"/>
      <c r="AV4" s="1095"/>
      <c r="AW4" s="1095"/>
    </row>
    <row r="5" spans="1:49" ht="14.25" customHeight="1" x14ac:dyDescent="0.25">
      <c r="O5" s="5"/>
      <c r="P5" s="122"/>
      <c r="Q5" s="1099"/>
      <c r="R5" s="1164"/>
      <c r="S5" s="1165"/>
      <c r="T5" s="253"/>
      <c r="U5" s="1166"/>
      <c r="V5" s="1167"/>
      <c r="W5" s="1165"/>
      <c r="X5" s="1168"/>
      <c r="Y5" s="1165"/>
      <c r="Z5" s="1165"/>
      <c r="AA5" s="1165"/>
      <c r="AB5" s="1165"/>
      <c r="AC5" s="1165"/>
      <c r="AD5" s="1165"/>
      <c r="AE5" s="1165"/>
      <c r="AF5" s="1165"/>
      <c r="AG5" s="1165"/>
      <c r="AH5" s="1165"/>
      <c r="AI5" s="1165"/>
      <c r="AJ5" s="1165"/>
      <c r="AK5" s="248"/>
      <c r="AL5" s="248"/>
      <c r="AM5" s="1165"/>
      <c r="AN5" s="1169"/>
      <c r="AO5" s="1095"/>
      <c r="AP5" s="1095"/>
      <c r="AQ5" s="1095"/>
      <c r="AR5" s="1095"/>
      <c r="AS5" s="1095"/>
      <c r="AT5" s="1095"/>
      <c r="AU5" s="1095"/>
      <c r="AV5" s="1095"/>
      <c r="AW5" s="1095"/>
    </row>
    <row r="6" spans="1:49" ht="17.25" customHeight="1" x14ac:dyDescent="0.25">
      <c r="O6" s="5"/>
      <c r="P6" s="119"/>
      <c r="Q6" s="1099"/>
      <c r="R6" s="245"/>
      <c r="S6" s="246"/>
      <c r="T6" s="1411" t="s">
        <v>602</v>
      </c>
      <c r="U6" s="1412"/>
      <c r="V6" s="1412"/>
      <c r="W6" s="246"/>
      <c r="X6" s="1093" t="s">
        <v>603</v>
      </c>
      <c r="Y6" s="247"/>
      <c r="Z6" s="866"/>
      <c r="AA6" s="866"/>
      <c r="AB6" s="247"/>
      <c r="AC6" s="247"/>
      <c r="AD6" s="247"/>
      <c r="AE6" s="247"/>
      <c r="AF6" s="248"/>
      <c r="AG6" s="248"/>
      <c r="AH6" s="248"/>
      <c r="AI6" s="248"/>
      <c r="AJ6" s="864"/>
      <c r="AK6" s="1209" t="s">
        <v>299</v>
      </c>
      <c r="AL6" s="248"/>
      <c r="AM6" s="1127" t="s">
        <v>604</v>
      </c>
      <c r="AN6" s="250"/>
      <c r="AO6" s="1095"/>
      <c r="AP6" s="1095"/>
      <c r="AQ6" s="1095"/>
      <c r="AR6" s="1095"/>
      <c r="AS6" s="1095"/>
      <c r="AT6" s="1095"/>
      <c r="AU6" s="1095"/>
      <c r="AV6" s="1095"/>
      <c r="AW6" s="1095"/>
    </row>
    <row r="7" spans="1:49" ht="6.75" customHeight="1" x14ac:dyDescent="0.25">
      <c r="O7" s="5"/>
      <c r="P7" s="123"/>
      <c r="Q7" s="1099"/>
      <c r="R7" s="251"/>
      <c r="S7" s="252"/>
      <c r="T7" s="253"/>
      <c r="U7" s="249"/>
      <c r="V7" s="249"/>
      <c r="W7" s="254"/>
      <c r="X7" s="248"/>
      <c r="Y7" s="248"/>
      <c r="Z7" s="248"/>
      <c r="AA7" s="248"/>
      <c r="AB7" s="248"/>
      <c r="AC7" s="248"/>
      <c r="AD7" s="248"/>
      <c r="AE7" s="248"/>
      <c r="AF7" s="248"/>
      <c r="AG7" s="248"/>
      <c r="AH7" s="254"/>
      <c r="AI7" s="254"/>
      <c r="AJ7" s="255"/>
      <c r="AK7" s="248"/>
      <c r="AL7" s="255"/>
      <c r="AM7" s="256"/>
      <c r="AN7" s="250"/>
      <c r="AO7" s="1095"/>
      <c r="AP7" s="1095"/>
      <c r="AQ7" s="1095"/>
      <c r="AR7" s="1095"/>
      <c r="AS7" s="1095"/>
      <c r="AT7" s="1095"/>
      <c r="AU7" s="1095"/>
      <c r="AV7" s="1095"/>
      <c r="AW7" s="1095"/>
    </row>
    <row r="8" spans="1:49" s="15" customFormat="1" ht="14.25" customHeight="1" x14ac:dyDescent="0.3">
      <c r="A8" s="859"/>
      <c r="O8" s="14"/>
      <c r="P8" s="124"/>
      <c r="Q8" s="1099"/>
      <c r="R8" s="257"/>
      <c r="S8" s="258"/>
      <c r="T8" s="1118" t="s">
        <v>595</v>
      </c>
      <c r="U8" s="178"/>
      <c r="V8" s="1171" t="s">
        <v>610</v>
      </c>
      <c r="W8" s="260"/>
      <c r="X8" s="261"/>
      <c r="Y8" s="906"/>
      <c r="Z8" s="1118" t="s">
        <v>597</v>
      </c>
      <c r="AA8" s="259"/>
      <c r="AB8" s="179"/>
      <c r="AC8" s="1172" t="s">
        <v>612</v>
      </c>
      <c r="AD8" s="262"/>
      <c r="AE8" s="261"/>
      <c r="AF8" s="261"/>
      <c r="AG8" s="263"/>
      <c r="AH8" s="261"/>
      <c r="AI8" s="261"/>
      <c r="AJ8" s="248"/>
      <c r="AK8" s="182"/>
      <c r="AL8" s="1251" t="s">
        <v>665</v>
      </c>
      <c r="AM8" s="183"/>
      <c r="AN8" s="1252" t="s">
        <v>666</v>
      </c>
      <c r="AO8" s="1095"/>
      <c r="AP8" s="1095"/>
      <c r="AQ8" s="1095"/>
      <c r="AR8" s="1095"/>
      <c r="AS8" s="1095"/>
      <c r="AT8" s="1095"/>
      <c r="AU8" s="1095"/>
      <c r="AV8" s="1095"/>
      <c r="AW8" s="1095"/>
    </row>
    <row r="9" spans="1:49" ht="15" customHeight="1" x14ac:dyDescent="0.25">
      <c r="O9" s="5"/>
      <c r="P9" s="120"/>
      <c r="Q9" s="1099"/>
      <c r="R9" s="265"/>
      <c r="S9" s="266"/>
      <c r="T9" s="253"/>
      <c r="U9" s="248"/>
      <c r="V9" s="248"/>
      <c r="W9" s="248"/>
      <c r="X9" s="248"/>
      <c r="Y9" s="267"/>
      <c r="Z9" s="267"/>
      <c r="AA9" s="267"/>
      <c r="AB9" s="267"/>
      <c r="AC9" s="267"/>
      <c r="AD9" s="267"/>
      <c r="AE9" s="267"/>
      <c r="AF9" s="267"/>
      <c r="AG9" s="267"/>
      <c r="AH9" s="268"/>
      <c r="AI9" s="268"/>
      <c r="AJ9" s="248"/>
      <c r="AK9" s="178"/>
      <c r="AL9" s="248"/>
      <c r="AM9" s="183"/>
      <c r="AN9" s="250"/>
      <c r="AO9" s="1095"/>
      <c r="AP9" s="1095"/>
      <c r="AQ9" s="1095"/>
      <c r="AR9" s="1095"/>
      <c r="AS9" s="1095"/>
      <c r="AT9" s="1095"/>
      <c r="AU9" s="1095"/>
      <c r="AV9" s="1095"/>
      <c r="AW9" s="1095"/>
    </row>
    <row r="10" spans="1:49" ht="18.75" customHeight="1" x14ac:dyDescent="0.3">
      <c r="O10" s="5"/>
      <c r="P10" s="125"/>
      <c r="Q10" s="1099"/>
      <c r="R10" s="265"/>
      <c r="S10" s="266"/>
      <c r="T10" s="1119" t="s">
        <v>596</v>
      </c>
      <c r="U10" s="1413"/>
      <c r="V10" s="270" t="s">
        <v>611</v>
      </c>
      <c r="W10" s="248"/>
      <c r="X10" s="248"/>
      <c r="Y10" s="864"/>
      <c r="Z10" s="1118" t="s">
        <v>598</v>
      </c>
      <c r="AA10" s="259"/>
      <c r="AB10" s="180"/>
      <c r="AC10" s="263" t="s">
        <v>613</v>
      </c>
      <c r="AD10" s="263"/>
      <c r="AE10" s="248"/>
      <c r="AF10" s="248"/>
      <c r="AG10" s="267"/>
      <c r="AH10" s="268"/>
      <c r="AI10" s="268"/>
      <c r="AJ10" s="248"/>
      <c r="AK10" s="178"/>
      <c r="AL10" s="248"/>
      <c r="AM10" s="183"/>
      <c r="AN10" s="250"/>
      <c r="AO10" s="1095"/>
      <c r="AP10" s="1095"/>
      <c r="AQ10" s="1095"/>
      <c r="AR10" s="1095"/>
      <c r="AS10" s="1095"/>
      <c r="AT10" s="1095"/>
      <c r="AU10" s="1095"/>
      <c r="AV10" s="1095"/>
      <c r="AW10" s="1095"/>
    </row>
    <row r="11" spans="1:49" s="15" customFormat="1" ht="21.75" customHeight="1" thickBot="1" x14ac:dyDescent="0.3">
      <c r="A11" s="859"/>
      <c r="O11" s="14"/>
      <c r="P11" s="124"/>
      <c r="Q11" s="1099"/>
      <c r="R11" s="257"/>
      <c r="S11" s="258"/>
      <c r="T11" s="271"/>
      <c r="U11" s="1414"/>
      <c r="V11" s="261"/>
      <c r="W11" s="261"/>
      <c r="X11" s="272"/>
      <c r="Y11" s="263"/>
      <c r="Z11" s="263"/>
      <c r="AA11" s="263"/>
      <c r="AB11" s="261"/>
      <c r="AC11" s="261"/>
      <c r="AD11" s="261"/>
      <c r="AE11" s="273"/>
      <c r="AF11" s="274"/>
      <c r="AG11" s="275"/>
      <c r="AH11" s="276"/>
      <c r="AI11" s="276"/>
      <c r="AJ11" s="261"/>
      <c r="AK11" s="178"/>
      <c r="AL11" s="261"/>
      <c r="AM11" s="183"/>
      <c r="AN11" s="264"/>
      <c r="AO11" s="1095"/>
      <c r="AP11" s="1095"/>
      <c r="AQ11" s="1095"/>
      <c r="AR11" s="1095"/>
      <c r="AS11" s="1095"/>
      <c r="AT11" s="1095"/>
      <c r="AU11" s="1095"/>
      <c r="AV11" s="1095"/>
      <c r="AW11" s="1095"/>
    </row>
    <row r="12" spans="1:49" ht="16.5" customHeight="1" x14ac:dyDescent="0.3">
      <c r="O12" s="5"/>
      <c r="P12" s="125"/>
      <c r="Q12" s="1099"/>
      <c r="R12" s="265"/>
      <c r="S12" s="266"/>
      <c r="T12" s="253"/>
      <c r="U12" s="277" t="str">
        <f>IF(U10="", "",VLOOKUP(U10,A79:C164,2))</f>
        <v/>
      </c>
      <c r="V12" s="249"/>
      <c r="W12" s="248"/>
      <c r="X12" s="272"/>
      <c r="Y12" s="278"/>
      <c r="Z12" s="278"/>
      <c r="AA12" s="278"/>
      <c r="AB12" s="1120" t="s">
        <v>48</v>
      </c>
      <c r="AC12" s="279"/>
      <c r="AD12" s="279"/>
      <c r="AE12" s="1120" t="str">
        <f>IF(AB14="","","End")</f>
        <v/>
      </c>
      <c r="AF12" s="1121" t="s">
        <v>531</v>
      </c>
      <c r="AG12" s="888" t="s">
        <v>254</v>
      </c>
      <c r="AH12" s="889" t="s">
        <v>255</v>
      </c>
      <c r="AI12" s="280"/>
      <c r="AJ12" s="248"/>
      <c r="AK12" s="178"/>
      <c r="AL12" s="248"/>
      <c r="AM12" s="183"/>
      <c r="AN12" s="250"/>
      <c r="AO12" s="1095"/>
      <c r="AP12" s="1095"/>
      <c r="AQ12" s="1095"/>
      <c r="AR12" s="1095"/>
      <c r="AS12" s="1095"/>
      <c r="AT12" s="1095"/>
      <c r="AU12" s="1095"/>
      <c r="AV12" s="1095"/>
      <c r="AW12" s="1095"/>
    </row>
    <row r="13" spans="1:49" ht="17.25" customHeight="1" x14ac:dyDescent="0.25">
      <c r="O13" s="5"/>
      <c r="P13" s="125"/>
      <c r="Q13" s="1099"/>
      <c r="R13" s="265"/>
      <c r="S13" s="266"/>
      <c r="T13" s="253"/>
      <c r="U13" s="281" t="str">
        <f>IF(U10="","","(EPA Region "&amp;VLOOKUP(U10,A79:C164,3)&amp;")")</f>
        <v/>
      </c>
      <c r="V13" s="248"/>
      <c r="W13" s="248"/>
      <c r="X13" s="248"/>
      <c r="Y13" s="864"/>
      <c r="Z13" s="1119" t="s">
        <v>599</v>
      </c>
      <c r="AA13" s="269"/>
      <c r="AB13" s="181"/>
      <c r="AC13" s="1173" t="s">
        <v>614</v>
      </c>
      <c r="AD13" s="282"/>
      <c r="AE13" s="912" t="str">
        <f>IF(AB10="","",IF(AB13="","",DATE(YEAR(AB13)+AB10,MONTH(AB13-1),DAY(AB13-1))))</f>
        <v/>
      </c>
      <c r="AF13" s="1066"/>
      <c r="AG13" s="863"/>
      <c r="AH13" s="890"/>
      <c r="AI13" s="283"/>
      <c r="AJ13" s="248"/>
      <c r="AK13" s="178"/>
      <c r="AL13" s="248"/>
      <c r="AM13" s="183"/>
      <c r="AN13" s="250"/>
      <c r="AO13" s="1095"/>
      <c r="AP13" s="1095"/>
      <c r="AQ13" s="1095"/>
      <c r="AR13" s="1095"/>
      <c r="AS13" s="1095"/>
      <c r="AT13" s="1095"/>
      <c r="AU13" s="1095"/>
      <c r="AV13" s="1095"/>
      <c r="AW13" s="1095"/>
    </row>
    <row r="14" spans="1:49" ht="15" customHeight="1" x14ac:dyDescent="0.25">
      <c r="O14" s="5"/>
      <c r="P14" s="120"/>
      <c r="Q14" s="1099"/>
      <c r="R14" s="265"/>
      <c r="S14" s="266"/>
      <c r="T14" s="253"/>
      <c r="U14" s="249"/>
      <c r="V14" s="249"/>
      <c r="W14" s="248"/>
      <c r="X14" s="284"/>
      <c r="Y14" s="864"/>
      <c r="Z14" s="285" t="str">
        <f>IF($AB$10&gt;=1,"Budget Period #1 ","")</f>
        <v/>
      </c>
      <c r="AA14" s="285"/>
      <c r="AB14" s="165" t="str">
        <f>IF(AB10="","",IF(AB13="","", AB13))</f>
        <v/>
      </c>
      <c r="AC14" s="165"/>
      <c r="AD14" s="165"/>
      <c r="AE14" s="913" t="str">
        <f>IF(AB14="","",IF($AB$10&gt;=1,DATE(YEAR($AB$13)+1,MONTH($AB$13-1),DAY($AB$13-1))," "))</f>
        <v/>
      </c>
      <c r="AF14" s="864"/>
      <c r="AG14" s="891" t="e">
        <f>IF(MONTH(AE14)&lt;7, RIGHT(YEAR(AE14)-1,2),RIGHT( YEAR(AE14),2))&amp;"-"&amp;IF( MONTH(AE14)&lt;7, RIGHT(YEAR(AE14),2), RIGHT(YEAR(AE14)+1,2))</f>
        <v>#VALUE!</v>
      </c>
      <c r="AH14" s="892" t="e">
        <f>IF(MONTH(AE14)&lt;10, RIGHT(YEAR(AE14),2),RIGHT( YEAR(AE14)+1,2))</f>
        <v>#VALUE!</v>
      </c>
      <c r="AI14" s="286"/>
      <c r="AJ14" s="248"/>
      <c r="AK14" s="178"/>
      <c r="AL14" s="248"/>
      <c r="AM14" s="183"/>
      <c r="AN14" s="250"/>
      <c r="AO14" s="1095"/>
      <c r="AP14" s="1095"/>
      <c r="AQ14" s="1095"/>
      <c r="AR14" s="1095"/>
      <c r="AS14" s="1095"/>
      <c r="AT14" s="1095"/>
      <c r="AU14" s="1095"/>
      <c r="AV14" s="1095"/>
      <c r="AW14" s="1095"/>
    </row>
    <row r="15" spans="1:49" ht="14.25" customHeight="1" x14ac:dyDescent="0.25">
      <c r="O15" s="5"/>
      <c r="P15" s="120"/>
      <c r="Q15" s="1099"/>
      <c r="R15" s="265"/>
      <c r="S15" s="266"/>
      <c r="T15" s="253"/>
      <c r="U15" s="323"/>
      <c r="V15" s="249"/>
      <c r="W15" s="287"/>
      <c r="X15" s="284"/>
      <c r="Y15" s="864"/>
      <c r="Z15" s="285" t="str">
        <f>IF($AB$10&gt;1,"Budget Period #2 ","")</f>
        <v/>
      </c>
      <c r="AA15" s="285"/>
      <c r="AB15" s="165" t="str">
        <f>IF(AB13="","", IF($AB$10&gt;1,DATE(YEAR($AB$13)+1,MONTH($AB$13),DAY($AB$13)),""))</f>
        <v/>
      </c>
      <c r="AC15" s="165"/>
      <c r="AD15" s="165"/>
      <c r="AE15" s="913" t="str">
        <f>IF(AB13="","", IF($AB$10&gt;1,DATE(YEAR($AB$13)+2,MONTH($AB$13-1),DAY($AB$13-1))," "))</f>
        <v/>
      </c>
      <c r="AF15" s="864"/>
      <c r="AG15" s="891" t="e">
        <f>IF(MONTH(AE15)&lt;7, RIGHT(YEAR(AE15)-1,2),RIGHT( YEAR(AE15),2))&amp;"-"&amp;IF( MONTH(AE15)&lt;7, RIGHT(YEAR(AE15),2), RIGHT(YEAR(AE15)+1,2))</f>
        <v>#VALUE!</v>
      </c>
      <c r="AH15" s="892" t="e">
        <f>IF(MONTH(AE15)&lt;10, RIGHT(YEAR(AE15),2),RIGHT( YEAR(AE15)+1,2))</f>
        <v>#VALUE!</v>
      </c>
      <c r="AI15" s="286"/>
      <c r="AJ15" s="248"/>
      <c r="AK15" s="178"/>
      <c r="AL15" s="248"/>
      <c r="AM15" s="183"/>
      <c r="AN15" s="250"/>
      <c r="AO15" s="1095"/>
      <c r="AP15" s="1095"/>
      <c r="AQ15" s="1095"/>
      <c r="AR15" s="1095"/>
      <c r="AS15" s="1095"/>
      <c r="AT15" s="1095"/>
      <c r="AU15" s="1095"/>
      <c r="AV15" s="1095"/>
      <c r="AW15" s="1095"/>
    </row>
    <row r="16" spans="1:49" ht="14.25" customHeight="1" x14ac:dyDescent="0.25">
      <c r="O16" s="5"/>
      <c r="P16" s="120"/>
      <c r="Q16" s="1099"/>
      <c r="R16" s="265"/>
      <c r="S16" s="266"/>
      <c r="T16" s="253"/>
      <c r="U16" s="249"/>
      <c r="V16" s="249"/>
      <c r="W16" s="248"/>
      <c r="X16" s="288"/>
      <c r="Y16" s="864"/>
      <c r="Z16" s="285" t="str">
        <f>IF($AB$10&gt;2,"Budget Period #3 ","")</f>
        <v/>
      </c>
      <c r="AA16" s="285"/>
      <c r="AB16" s="165" t="str">
        <f>IF(AB13="", "", IF($AB$10&gt;2,DATE(YEAR($AB$13)+2,MONTH($AB$13),DAY($AB$13)),""))</f>
        <v/>
      </c>
      <c r="AC16" s="165"/>
      <c r="AD16" s="165"/>
      <c r="AE16" s="913" t="str">
        <f>IF(AB13="","",IF($AB$10&gt;2,DATE(YEAR($AB$13)+3,MONTH($AB$13-1),DAY($AB$13-1))," "))</f>
        <v/>
      </c>
      <c r="AF16" s="864"/>
      <c r="AG16" s="891" t="e">
        <f>IF(MONTH(AE16)&lt;7, RIGHT(YEAR(AE16)-1,2),RIGHT( YEAR(AE16),2))&amp;"-"&amp;IF( MONTH(AE16)&lt;7, RIGHT(YEAR(AE16),2), RIGHT(YEAR(AE16)+1,2))</f>
        <v>#VALUE!</v>
      </c>
      <c r="AH16" s="892" t="e">
        <f>IF(MONTH(AE16)&lt;10, RIGHT(YEAR(AE16),2),RIGHT( YEAR(AE16)+1,2))</f>
        <v>#VALUE!</v>
      </c>
      <c r="AI16" s="286"/>
      <c r="AJ16" s="289"/>
      <c r="AK16" s="178"/>
      <c r="AL16" s="248"/>
      <c r="AM16" s="183"/>
      <c r="AN16" s="250"/>
      <c r="AO16" s="1095"/>
      <c r="AP16" s="1095"/>
      <c r="AQ16" s="1095"/>
      <c r="AR16" s="1095"/>
      <c r="AS16" s="1095"/>
      <c r="AT16" s="1095"/>
      <c r="AU16" s="1095"/>
      <c r="AV16" s="1095"/>
      <c r="AW16" s="1095"/>
    </row>
    <row r="17" spans="15:49" ht="16.5" customHeight="1" x14ac:dyDescent="0.25">
      <c r="O17" s="5"/>
      <c r="P17" s="120"/>
      <c r="Q17" s="1099"/>
      <c r="R17" s="265"/>
      <c r="S17" s="266"/>
      <c r="T17" s="253"/>
      <c r="U17" s="249"/>
      <c r="V17" s="249"/>
      <c r="W17" s="266"/>
      <c r="X17" s="288"/>
      <c r="Y17" s="864"/>
      <c r="Z17" s="285" t="str">
        <f>IF($AB$10&gt;3,"Budget Period #4","")</f>
        <v/>
      </c>
      <c r="AA17" s="285"/>
      <c r="AB17" s="165" t="str">
        <f>IF(AB13="","", IF($AB$10&gt;3,DATE(YEAR($AB$13)+3,MONTH($AB$13),DAY($AB$13)),""))</f>
        <v/>
      </c>
      <c r="AC17" s="165"/>
      <c r="AD17" s="165"/>
      <c r="AE17" s="913" t="str">
        <f>IF(AB13="","",IF($AB$10&gt;3,DATE(YEAR($AB$13)+4,MONTH($AB$13-1),DAY($AB$13-1))," "))</f>
        <v/>
      </c>
      <c r="AF17" s="864"/>
      <c r="AG17" s="891" t="e">
        <f>IF(MONTH(AE17)&lt;7, RIGHT(YEAR(AE17)-1,2),RIGHT( YEAR(AE17),2))&amp;"-"&amp;IF( MONTH(AE17)&lt;7, RIGHT(YEAR(AE17),2), RIGHT(YEAR(AE17)+1,2))</f>
        <v>#VALUE!</v>
      </c>
      <c r="AH17" s="892" t="e">
        <f>IF(MONTH(AE17)&lt;10, RIGHT(YEAR(AE17),2),RIGHT( YEAR(AE17)+1,2))</f>
        <v>#VALUE!</v>
      </c>
      <c r="AI17" s="286"/>
      <c r="AJ17" s="289"/>
      <c r="AK17" s="178"/>
      <c r="AL17" s="248"/>
      <c r="AM17" s="183"/>
      <c r="AN17" s="290"/>
      <c r="AO17" s="1095"/>
      <c r="AP17" s="1095"/>
      <c r="AQ17" s="1095"/>
      <c r="AR17" s="1095"/>
      <c r="AS17" s="1095"/>
      <c r="AT17" s="1095"/>
      <c r="AU17" s="1095"/>
      <c r="AV17" s="1095"/>
      <c r="AW17" s="1095"/>
    </row>
    <row r="18" spans="15:49" ht="11.25" customHeight="1" x14ac:dyDescent="0.25">
      <c r="O18" s="5"/>
      <c r="P18" s="125"/>
      <c r="Q18" s="1099"/>
      <c r="R18" s="265"/>
      <c r="S18" s="266"/>
      <c r="T18" s="253"/>
      <c r="U18" s="249"/>
      <c r="V18" s="249"/>
      <c r="W18" s="266"/>
      <c r="X18" s="288"/>
      <c r="Y18" s="864"/>
      <c r="Z18" s="285"/>
      <c r="AA18" s="285"/>
      <c r="AB18" s="165"/>
      <c r="AC18" s="165"/>
      <c r="AD18" s="165"/>
      <c r="AE18" s="165"/>
      <c r="AF18" s="864"/>
      <c r="AG18" s="891"/>
      <c r="AH18" s="892"/>
      <c r="AI18" s="286"/>
      <c r="AJ18" s="289"/>
      <c r="AK18" s="248"/>
      <c r="AL18" s="248"/>
      <c r="AM18" s="248"/>
      <c r="AN18" s="290"/>
      <c r="AO18" s="1095"/>
      <c r="AP18" s="1095"/>
      <c r="AQ18" s="1095"/>
      <c r="AR18" s="1095"/>
      <c r="AS18" s="1095"/>
      <c r="AT18" s="1095"/>
      <c r="AU18" s="1095"/>
      <c r="AV18" s="1095"/>
      <c r="AW18" s="1095"/>
    </row>
    <row r="19" spans="15:49" ht="13.5" customHeight="1" x14ac:dyDescent="0.3">
      <c r="O19" s="5"/>
      <c r="P19" s="120"/>
      <c r="Q19" s="1099"/>
      <c r="R19" s="265"/>
      <c r="S19" s="266"/>
      <c r="T19" s="253"/>
      <c r="U19" s="249"/>
      <c r="V19" s="249"/>
      <c r="W19" s="287"/>
      <c r="X19" s="291"/>
      <c r="Y19" s="864"/>
      <c r="Z19" s="1118" t="s">
        <v>600</v>
      </c>
      <c r="AA19" s="259"/>
      <c r="AB19" s="1128"/>
      <c r="AC19" s="169" t="s">
        <v>615</v>
      </c>
      <c r="AD19" s="249"/>
      <c r="AE19" s="864"/>
      <c r="AF19" s="864"/>
      <c r="AG19" s="893" t="str">
        <f>IF(AB13="","",IF(AB10="","",IF(AB19="","",IF(MONTH(AG21)=10,"FFY",IF(MONTH(AG21)=7,"SFY","")))))</f>
        <v/>
      </c>
      <c r="AH19" s="890"/>
      <c r="AI19" s="248"/>
      <c r="AJ19" s="248"/>
      <c r="AK19" s="864"/>
      <c r="AL19" s="292"/>
      <c r="AM19" s="248"/>
      <c r="AN19" s="250"/>
      <c r="AO19" s="1095"/>
      <c r="AP19" s="1095"/>
      <c r="AQ19" s="1095"/>
      <c r="AR19" s="1095"/>
      <c r="AS19" s="1095"/>
      <c r="AT19" s="1095"/>
      <c r="AU19" s="1095"/>
      <c r="AV19" s="1095"/>
      <c r="AW19" s="1095"/>
    </row>
    <row r="20" spans="15:49" ht="10.5" customHeight="1" x14ac:dyDescent="0.25">
      <c r="O20" s="5"/>
      <c r="P20" s="120"/>
      <c r="Q20" s="1099"/>
      <c r="R20" s="265"/>
      <c r="S20" s="266"/>
      <c r="T20" s="253"/>
      <c r="U20" s="249"/>
      <c r="V20" s="249"/>
      <c r="W20" s="287"/>
      <c r="X20" s="291"/>
      <c r="Y20" s="864"/>
      <c r="Z20" s="248"/>
      <c r="AA20" s="248"/>
      <c r="AB20" s="248"/>
      <c r="AC20" s="248"/>
      <c r="AD20" s="248"/>
      <c r="AE20" s="864"/>
      <c r="AF20" s="864"/>
      <c r="AG20" s="893" t="str">
        <f>IF(AND(AG19="FFY",AB10=1),AH14,IF(AND(AG19="SFY",AB10=1),AG14,IF(AG19="SFY",LOOKUP(AB19,Z14:Z17,AG14:AG17),IF(AG19="FFY",LOOKUP(AB19,Z14:Z17,AH14:AH17),""))))</f>
        <v/>
      </c>
      <c r="AH20" s="890"/>
      <c r="AI20" s="248"/>
      <c r="AJ20" s="248"/>
      <c r="AK20" s="248"/>
      <c r="AL20" s="248"/>
      <c r="AM20" s="248"/>
      <c r="AN20" s="250"/>
      <c r="AO20" s="1095"/>
      <c r="AP20" s="1095"/>
      <c r="AQ20" s="1095"/>
      <c r="AR20" s="1095"/>
      <c r="AS20" s="1095"/>
      <c r="AT20" s="1095"/>
      <c r="AU20" s="1095"/>
      <c r="AV20" s="1095"/>
      <c r="AW20" s="1095"/>
    </row>
    <row r="21" spans="15:49" ht="8.25" customHeight="1" x14ac:dyDescent="0.25">
      <c r="O21" s="5"/>
      <c r="P21" s="125"/>
      <c r="Q21" s="1099"/>
      <c r="R21" s="265"/>
      <c r="S21" s="266"/>
      <c r="T21" s="253"/>
      <c r="U21" s="249"/>
      <c r="V21" s="249"/>
      <c r="W21" s="287"/>
      <c r="X21" s="291"/>
      <c r="Y21" s="864"/>
      <c r="Z21" s="293"/>
      <c r="AA21" s="293"/>
      <c r="AB21" s="1028"/>
      <c r="AC21" s="248"/>
      <c r="AD21" s="248"/>
      <c r="AE21" s="864"/>
      <c r="AF21" s="864"/>
      <c r="AG21" s="894" t="str">
        <f>IF(AB19=Z14,AB14,IF(AB19=Z15,AB15, IF(AB19=Z16,AB16, IF(AB19=Z17,AB17,""))))</f>
        <v/>
      </c>
      <c r="AH21" s="892"/>
      <c r="AI21" s="289"/>
      <c r="AJ21" s="248"/>
      <c r="AK21" s="248"/>
      <c r="AL21" s="248"/>
      <c r="AM21" s="248"/>
      <c r="AN21" s="250"/>
      <c r="AO21" s="1095"/>
      <c r="AP21" s="1095"/>
      <c r="AQ21" s="1095"/>
      <c r="AR21" s="1095"/>
      <c r="AS21" s="1095"/>
      <c r="AT21" s="1095"/>
      <c r="AU21" s="1095"/>
      <c r="AV21" s="1095"/>
      <c r="AW21" s="1095"/>
    </row>
    <row r="22" spans="15:49" ht="9.75" customHeight="1" thickBot="1" x14ac:dyDescent="0.3">
      <c r="O22" s="5"/>
      <c r="P22" s="125"/>
      <c r="Q22" s="1099"/>
      <c r="R22" s="295"/>
      <c r="S22" s="296"/>
      <c r="T22" s="297"/>
      <c r="U22" s="298"/>
      <c r="V22" s="298"/>
      <c r="W22" s="299"/>
      <c r="X22" s="300"/>
      <c r="Y22" s="300"/>
      <c r="Z22" s="300"/>
      <c r="AA22" s="300"/>
      <c r="AB22" s="300"/>
      <c r="AC22" s="300"/>
      <c r="AD22" s="300"/>
      <c r="AE22" s="865"/>
      <c r="AF22" s="865"/>
      <c r="AG22" s="904" t="str">
        <f>IF(AB19=Z14,AE14,IF(AB19=Z15,AE15, IF(AB19=Z16,AE16, IF(AB19=Z17,AE17,""))))</f>
        <v/>
      </c>
      <c r="AH22" s="895"/>
      <c r="AI22" s="302"/>
      <c r="AJ22" s="300"/>
      <c r="AK22" s="300"/>
      <c r="AL22" s="300"/>
      <c r="AM22" s="300"/>
      <c r="AN22" s="303"/>
      <c r="AO22" s="1095"/>
      <c r="AP22" s="1095"/>
      <c r="AQ22" s="1095"/>
      <c r="AR22" s="1095"/>
      <c r="AS22" s="1095"/>
      <c r="AT22" s="1095"/>
      <c r="AU22" s="1095"/>
      <c r="AV22" s="1095"/>
      <c r="AW22" s="1095"/>
    </row>
    <row r="23" spans="15:49" ht="16.5" customHeight="1" x14ac:dyDescent="0.25">
      <c r="O23" s="5"/>
      <c r="P23" s="125"/>
      <c r="Q23" s="1099"/>
      <c r="R23" s="304"/>
      <c r="S23" s="305"/>
      <c r="T23" s="240"/>
      <c r="U23" s="306"/>
      <c r="V23" s="306"/>
      <c r="W23" s="307"/>
      <c r="X23" s="243"/>
      <c r="Y23" s="308"/>
      <c r="Z23" s="309"/>
      <c r="AA23" s="243"/>
      <c r="AB23" s="243"/>
      <c r="AC23" s="243"/>
      <c r="AD23" s="243"/>
      <c r="AE23" s="243"/>
      <c r="AF23" s="243"/>
      <c r="AG23" s="243"/>
      <c r="AH23" s="243"/>
      <c r="AI23" s="243"/>
      <c r="AJ23" s="243"/>
      <c r="AK23" s="243"/>
      <c r="AL23" s="243"/>
      <c r="AM23" s="243"/>
      <c r="AN23" s="308"/>
      <c r="AO23" s="1095"/>
      <c r="AP23" s="1095"/>
      <c r="AQ23" s="1095"/>
      <c r="AR23" s="1095"/>
      <c r="AS23" s="1095"/>
      <c r="AT23" s="1095"/>
      <c r="AU23" s="1095"/>
      <c r="AV23" s="1095"/>
      <c r="AW23" s="1095"/>
    </row>
    <row r="24" spans="15:49" ht="17.25" customHeight="1" x14ac:dyDescent="0.25">
      <c r="O24" s="5"/>
      <c r="P24" s="125"/>
      <c r="Q24" s="1099"/>
      <c r="R24" s="310"/>
      <c r="S24" s="1417" t="s">
        <v>870</v>
      </c>
      <c r="T24" s="1418"/>
      <c r="U24" s="1418"/>
      <c r="V24" s="1418"/>
      <c r="W24" s="1418"/>
      <c r="X24" s="1418"/>
      <c r="Y24" s="1419"/>
      <c r="Z24" s="310"/>
      <c r="AA24" s="248"/>
      <c r="AB24" s="1131" t="s">
        <v>607</v>
      </c>
      <c r="AC24" s="248"/>
      <c r="AD24" s="864"/>
      <c r="AE24" s="864"/>
      <c r="AF24" s="294"/>
      <c r="AG24" s="294"/>
      <c r="AH24" s="289"/>
      <c r="AI24" s="289"/>
      <c r="AJ24" s="248"/>
      <c r="AK24" s="1129" t="s">
        <v>334</v>
      </c>
      <c r="AL24" s="864"/>
      <c r="AM24" s="248"/>
      <c r="AN24" s="250"/>
      <c r="AO24" s="1095"/>
      <c r="AP24" s="1095"/>
      <c r="AQ24" s="1095"/>
      <c r="AR24" s="1095"/>
      <c r="AS24" s="1095"/>
      <c r="AT24" s="1095"/>
      <c r="AU24" s="1095"/>
      <c r="AV24" s="1095"/>
      <c r="AW24" s="1095"/>
    </row>
    <row r="25" spans="15:49" ht="12" customHeight="1" x14ac:dyDescent="0.25">
      <c r="O25" s="5"/>
      <c r="P25" s="125"/>
      <c r="Q25" s="1099"/>
      <c r="R25" s="251"/>
      <c r="S25" s="248"/>
      <c r="T25" s="248"/>
      <c r="U25" s="249"/>
      <c r="V25" s="248"/>
      <c r="W25" s="311"/>
      <c r="X25" s="248"/>
      <c r="Y25" s="250"/>
      <c r="Z25" s="310"/>
      <c r="AA25" s="248"/>
      <c r="AB25" s="248"/>
      <c r="AC25" s="1069"/>
      <c r="AD25" s="864"/>
      <c r="AE25" s="864"/>
      <c r="AF25" s="312"/>
      <c r="AG25" s="312"/>
      <c r="AH25" s="313"/>
      <c r="AI25" s="313"/>
      <c r="AJ25" s="1069"/>
      <c r="AK25" s="1069"/>
      <c r="AL25" s="1069"/>
      <c r="AM25" s="1069"/>
      <c r="AN25" s="250"/>
      <c r="AO25" s="1095"/>
      <c r="AP25" s="1095"/>
      <c r="AQ25" s="1095"/>
      <c r="AR25" s="1095"/>
      <c r="AS25" s="1095"/>
      <c r="AT25" s="1095"/>
      <c r="AU25" s="1095"/>
      <c r="AV25" s="1095"/>
      <c r="AW25" s="1095"/>
    </row>
    <row r="26" spans="15:49" ht="13.5" customHeight="1" x14ac:dyDescent="0.25">
      <c r="O26" s="5"/>
      <c r="P26" s="125"/>
      <c r="Q26" s="1099"/>
      <c r="R26" s="251"/>
      <c r="S26" s="1125"/>
      <c r="T26" s="1420" t="s">
        <v>315</v>
      </c>
      <c r="U26" s="1420"/>
      <c r="V26" s="1416"/>
      <c r="W26" s="1409" t="s">
        <v>549</v>
      </c>
      <c r="X26" s="1409"/>
      <c r="Y26" s="1410"/>
      <c r="Z26" s="907"/>
      <c r="AA26" s="1122"/>
      <c r="AB26" s="1159" t="s">
        <v>406</v>
      </c>
      <c r="AC26" s="1306"/>
      <c r="AD26" s="1306"/>
      <c r="AE26" s="1306"/>
      <c r="AF26" s="905"/>
      <c r="AG26" s="905"/>
      <c r="AH26" s="905"/>
      <c r="AI26" s="905"/>
      <c r="AJ26" s="1124"/>
      <c r="AK26" s="1309" t="s">
        <v>336</v>
      </c>
      <c r="AL26" s="864"/>
      <c r="AM26" s="864"/>
      <c r="AN26" s="250"/>
      <c r="AO26" s="1095"/>
      <c r="AP26" s="1095"/>
      <c r="AQ26" s="1095"/>
      <c r="AR26" s="1095"/>
      <c r="AS26" s="1095"/>
      <c r="AT26" s="1095"/>
      <c r="AU26" s="1095"/>
      <c r="AV26" s="1095"/>
      <c r="AW26" s="1095"/>
    </row>
    <row r="27" spans="15:49" ht="15" customHeight="1" x14ac:dyDescent="0.25">
      <c r="O27" s="5"/>
      <c r="P27" s="125"/>
      <c r="Q27" s="1099"/>
      <c r="R27" s="251"/>
      <c r="S27" s="1126"/>
      <c r="T27" s="1420" t="s">
        <v>601</v>
      </c>
      <c r="U27" s="1420"/>
      <c r="V27" s="1416"/>
      <c r="W27" s="1409" t="s">
        <v>316</v>
      </c>
      <c r="X27" s="1409"/>
      <c r="Y27" s="1410"/>
      <c r="Z27" s="310"/>
      <c r="AA27" s="1122"/>
      <c r="AB27" s="1159" t="s">
        <v>318</v>
      </c>
      <c r="AC27" s="1306"/>
      <c r="AD27" s="1306"/>
      <c r="AE27" s="1306"/>
      <c r="AF27" s="867"/>
      <c r="AG27" s="867"/>
      <c r="AH27" s="867"/>
      <c r="AI27" s="867"/>
      <c r="AJ27" s="1124"/>
      <c r="AK27" s="867"/>
      <c r="AL27" s="864"/>
      <c r="AM27" s="326"/>
      <c r="AN27" s="250"/>
      <c r="AO27" s="1095"/>
      <c r="AP27" s="1095"/>
      <c r="AQ27" s="1095"/>
      <c r="AR27" s="1095"/>
      <c r="AS27" s="1095"/>
      <c r="AT27" s="1095"/>
      <c r="AU27" s="1095"/>
      <c r="AV27" s="1095"/>
      <c r="AW27" s="1095"/>
    </row>
    <row r="28" spans="15:49" ht="15.75" customHeight="1" x14ac:dyDescent="0.25">
      <c r="O28" s="5"/>
      <c r="P28" s="125"/>
      <c r="Q28" s="1099"/>
      <c r="R28" s="251"/>
      <c r="S28" s="314"/>
      <c r="T28" s="1420" t="s">
        <v>314</v>
      </c>
      <c r="U28" s="1420"/>
      <c r="V28" s="1416"/>
      <c r="W28" s="1409" t="s">
        <v>317</v>
      </c>
      <c r="X28" s="1409"/>
      <c r="Y28" s="1410"/>
      <c r="Z28" s="310"/>
      <c r="AA28" s="1122"/>
      <c r="AB28" s="1159" t="s">
        <v>319</v>
      </c>
      <c r="AC28" s="1306"/>
      <c r="AD28" s="1306"/>
      <c r="AE28" s="1306"/>
      <c r="AF28" s="867"/>
      <c r="AG28" s="867"/>
      <c r="AH28" s="867"/>
      <c r="AI28" s="867"/>
      <c r="AJ28" s="1124"/>
      <c r="AK28" s="867"/>
      <c r="AL28" s="864"/>
      <c r="AM28" s="324"/>
      <c r="AN28" s="250"/>
      <c r="AO28" s="1095"/>
      <c r="AP28" s="1095"/>
      <c r="AQ28" s="1095"/>
      <c r="AR28" s="1095"/>
      <c r="AS28" s="1095"/>
      <c r="AT28" s="1095"/>
      <c r="AU28" s="1095"/>
      <c r="AV28" s="1095"/>
      <c r="AW28" s="1095"/>
    </row>
    <row r="29" spans="15:49" ht="13.5" customHeight="1" x14ac:dyDescent="0.25">
      <c r="O29" s="5"/>
      <c r="P29" s="125"/>
      <c r="Q29" s="1099"/>
      <c r="R29" s="251"/>
      <c r="S29" s="915"/>
      <c r="T29" s="1415" t="s">
        <v>409</v>
      </c>
      <c r="U29" s="1415"/>
      <c r="V29" s="1416"/>
      <c r="W29" s="1421" t="s">
        <v>728</v>
      </c>
      <c r="X29" s="1421"/>
      <c r="Y29" s="1422"/>
      <c r="Z29" s="310"/>
      <c r="AA29" s="1122"/>
      <c r="AB29" s="1308" t="s">
        <v>393</v>
      </c>
      <c r="AC29" s="1307"/>
      <c r="AD29" s="1307"/>
      <c r="AE29" s="1307"/>
      <c r="AF29" s="347"/>
      <c r="AG29" s="867"/>
      <c r="AH29" s="867"/>
      <c r="AI29" s="347"/>
      <c r="AJ29" s="1160"/>
      <c r="AK29" s="347"/>
      <c r="AL29" s="864"/>
      <c r="AM29" s="324"/>
      <c r="AN29" s="250"/>
      <c r="AO29" s="1095"/>
      <c r="AP29" s="1095"/>
      <c r="AQ29" s="1095"/>
      <c r="AR29" s="1095"/>
      <c r="AS29" s="1095"/>
      <c r="AT29" s="1095"/>
      <c r="AU29" s="1095"/>
      <c r="AV29" s="1095"/>
      <c r="AW29" s="1095"/>
    </row>
    <row r="30" spans="15:49" ht="14.25" customHeight="1" x14ac:dyDescent="0.25">
      <c r="O30" s="5"/>
      <c r="P30" s="125"/>
      <c r="Q30" s="1099"/>
      <c r="R30" s="251"/>
      <c r="S30" s="1305"/>
      <c r="T30" s="248"/>
      <c r="U30" s="248"/>
      <c r="V30" s="1416"/>
      <c r="W30" s="1409" t="s">
        <v>550</v>
      </c>
      <c r="X30" s="1409"/>
      <c r="Y30" s="1410"/>
      <c r="Z30" s="310"/>
      <c r="AA30" s="1122"/>
      <c r="AB30" s="1159" t="s">
        <v>320</v>
      </c>
      <c r="AC30" s="1306"/>
      <c r="AD30" s="1306"/>
      <c r="AE30" s="1306"/>
      <c r="AF30" s="867"/>
      <c r="AG30" s="867"/>
      <c r="AH30" s="867"/>
      <c r="AI30" s="867"/>
      <c r="AJ30" s="1124"/>
      <c r="AK30" s="867"/>
      <c r="AL30" s="864"/>
      <c r="AM30" s="324"/>
      <c r="AN30" s="250"/>
      <c r="AO30" s="1095"/>
      <c r="AP30" s="1095"/>
      <c r="AQ30" s="1095"/>
      <c r="AR30" s="1095"/>
      <c r="AS30" s="1095"/>
      <c r="AT30" s="1095"/>
      <c r="AU30" s="1095"/>
      <c r="AV30" s="1095"/>
      <c r="AW30" s="1095"/>
    </row>
    <row r="31" spans="15:49" ht="19.5" customHeight="1" x14ac:dyDescent="0.25">
      <c r="O31" s="5"/>
      <c r="P31" s="125"/>
      <c r="Q31" s="1099"/>
      <c r="R31" s="251"/>
      <c r="S31" s="864"/>
      <c r="T31" s="1161"/>
      <c r="U31" s="1162"/>
      <c r="V31" s="916"/>
      <c r="W31" s="864"/>
      <c r="X31" s="864"/>
      <c r="Y31" s="864"/>
      <c r="Z31" s="908"/>
      <c r="AA31" s="909"/>
      <c r="AB31" s="300"/>
      <c r="AC31" s="300"/>
      <c r="AD31" s="300"/>
      <c r="AE31" s="300"/>
      <c r="AF31" s="301"/>
      <c r="AG31" s="301"/>
      <c r="AH31" s="316"/>
      <c r="AI31" s="300"/>
      <c r="AJ31" s="300"/>
      <c r="AK31" s="300"/>
      <c r="AL31" s="300"/>
      <c r="AM31" s="300"/>
      <c r="AN31" s="303"/>
      <c r="AO31" s="1095"/>
      <c r="AP31" s="1095"/>
      <c r="AQ31" s="1095"/>
      <c r="AR31" s="1095"/>
      <c r="AS31" s="1095"/>
      <c r="AT31" s="1095"/>
      <c r="AU31" s="1095"/>
      <c r="AV31" s="1095"/>
      <c r="AW31" s="1095"/>
    </row>
    <row r="32" spans="15:49" ht="13.5" customHeight="1" x14ac:dyDescent="0.25">
      <c r="O32" s="5"/>
      <c r="P32" s="125"/>
      <c r="Q32" s="1099"/>
      <c r="R32" s="251"/>
      <c r="S32" s="864"/>
      <c r="T32" s="1163" t="s">
        <v>608</v>
      </c>
      <c r="U32" s="1162"/>
      <c r="V32" s="916"/>
      <c r="W32" s="864"/>
      <c r="X32" s="864"/>
      <c r="Y32" s="917"/>
      <c r="Z32" s="1070"/>
      <c r="AA32" s="1070"/>
      <c r="AB32" s="248"/>
      <c r="AC32" s="248"/>
      <c r="AD32" s="248"/>
      <c r="AE32" s="248"/>
      <c r="AF32" s="294"/>
      <c r="AG32" s="294"/>
      <c r="AH32" s="317"/>
      <c r="AI32" s="248"/>
      <c r="AJ32" s="248"/>
      <c r="AK32" s="248"/>
      <c r="AL32" s="248"/>
      <c r="AM32" s="248"/>
      <c r="AN32" s="308"/>
      <c r="AO32" s="1095"/>
      <c r="AP32" s="1095"/>
      <c r="AQ32" s="1095"/>
      <c r="AR32" s="1095"/>
      <c r="AS32" s="1095"/>
      <c r="AT32" s="1095"/>
      <c r="AU32" s="1095"/>
      <c r="AV32" s="1095"/>
      <c r="AW32" s="1095"/>
    </row>
    <row r="33" spans="1:53" ht="18" customHeight="1" x14ac:dyDescent="0.25">
      <c r="O33" s="5"/>
      <c r="P33" s="125"/>
      <c r="Q33" s="1099"/>
      <c r="R33" s="251"/>
      <c r="S33" s="1425"/>
      <c r="T33" s="1426" t="s">
        <v>858</v>
      </c>
      <c r="U33" s="1426"/>
      <c r="V33" s="248"/>
      <c r="W33" s="864"/>
      <c r="X33" s="864"/>
      <c r="Y33" s="864"/>
      <c r="Z33" s="910"/>
      <c r="AA33" s="864"/>
      <c r="AB33" s="1130" t="s">
        <v>325</v>
      </c>
      <c r="AC33" s="248"/>
      <c r="AD33" s="911"/>
      <c r="AE33" s="911"/>
      <c r="AF33" s="294"/>
      <c r="AG33" s="294"/>
      <c r="AH33" s="317"/>
      <c r="AI33" s="248"/>
      <c r="AJ33" s="248"/>
      <c r="AK33" s="1093" t="s">
        <v>335</v>
      </c>
      <c r="AL33" s="864"/>
      <c r="AM33" s="248"/>
      <c r="AN33" s="250"/>
      <c r="AO33" s="1095"/>
      <c r="AP33" s="1095"/>
      <c r="AQ33" s="1095"/>
      <c r="AR33" s="1095"/>
      <c r="AS33" s="1095"/>
      <c r="AT33" s="1095"/>
      <c r="AU33" s="1095"/>
      <c r="AV33" s="1095"/>
      <c r="AW33" s="1095"/>
    </row>
    <row r="34" spans="1:53" ht="13.5" customHeight="1" x14ac:dyDescent="0.25">
      <c r="O34" s="5"/>
      <c r="P34" s="125"/>
      <c r="Q34" s="1099"/>
      <c r="R34" s="251"/>
      <c r="S34" s="1425"/>
      <c r="T34" s="1427" t="s">
        <v>859</v>
      </c>
      <c r="U34" s="1427"/>
      <c r="V34" s="248"/>
      <c r="W34" s="311"/>
      <c r="X34" s="248"/>
      <c r="Y34" s="250"/>
      <c r="Z34" s="248"/>
      <c r="AA34" s="248"/>
      <c r="AB34" s="1303" t="s">
        <v>326</v>
      </c>
      <c r="AC34" s="320"/>
      <c r="AD34" s="1306"/>
      <c r="AE34" s="1306"/>
      <c r="AF34" s="318"/>
      <c r="AG34" s="318"/>
      <c r="AH34" s="319"/>
      <c r="AI34" s="319"/>
      <c r="AJ34" s="248"/>
      <c r="AK34" s="320"/>
      <c r="AL34" s="864"/>
      <c r="AM34" s="325"/>
      <c r="AN34" s="250"/>
      <c r="AO34" s="1095"/>
      <c r="AP34" s="1095"/>
      <c r="AQ34" s="1095"/>
      <c r="AR34" s="1095"/>
      <c r="AS34" s="1095"/>
      <c r="AT34" s="1095"/>
      <c r="AU34" s="1095"/>
      <c r="AV34" s="1095"/>
      <c r="AW34" s="1095"/>
    </row>
    <row r="35" spans="1:53" ht="13.5" customHeight="1" x14ac:dyDescent="0.25">
      <c r="O35" s="5"/>
      <c r="P35" s="125"/>
      <c r="Q35" s="1099"/>
      <c r="R35" s="321"/>
      <c r="S35" s="252"/>
      <c r="T35" s="322"/>
      <c r="U35" s="313"/>
      <c r="V35" s="249"/>
      <c r="W35" s="311"/>
      <c r="X35" s="248"/>
      <c r="Y35" s="250"/>
      <c r="Z35" s="248"/>
      <c r="AA35" s="248"/>
      <c r="AB35" s="1423" t="s">
        <v>713</v>
      </c>
      <c r="AC35" s="1424"/>
      <c r="AD35" s="1424"/>
      <c r="AE35" s="1424"/>
      <c r="AF35" s="318"/>
      <c r="AG35" s="318"/>
      <c r="AH35" s="319"/>
      <c r="AI35" s="319"/>
      <c r="AJ35" s="248"/>
      <c r="AK35" s="320"/>
      <c r="AL35" s="864"/>
      <c r="AM35" s="325"/>
      <c r="AN35" s="250"/>
      <c r="AO35" s="1095"/>
      <c r="AP35" s="1095"/>
      <c r="AQ35" s="1095"/>
      <c r="AR35" s="1095"/>
      <c r="AS35" s="1095"/>
      <c r="AT35" s="1095"/>
      <c r="AU35" s="1095"/>
      <c r="AV35" s="1095"/>
      <c r="AW35" s="1095"/>
    </row>
    <row r="36" spans="1:53" ht="13.5" customHeight="1" x14ac:dyDescent="0.25">
      <c r="O36" s="5"/>
      <c r="P36" s="125"/>
      <c r="Q36" s="1099"/>
      <c r="R36" s="321"/>
      <c r="S36" s="252"/>
      <c r="T36" s="322"/>
      <c r="U36" s="313"/>
      <c r="V36" s="249"/>
      <c r="W36" s="311"/>
      <c r="X36" s="248"/>
      <c r="Y36" s="250"/>
      <c r="Z36" s="248"/>
      <c r="AA36" s="248"/>
      <c r="AB36" s="1423" t="s">
        <v>877</v>
      </c>
      <c r="AC36" s="1424"/>
      <c r="AD36" s="1424"/>
      <c r="AE36" s="1424"/>
      <c r="AF36" s="905"/>
      <c r="AG36" s="905"/>
      <c r="AH36" s="905"/>
      <c r="AI36" s="905"/>
      <c r="AJ36" s="248"/>
      <c r="AK36" s="320"/>
      <c r="AL36" s="864"/>
      <c r="AM36" s="325"/>
      <c r="AN36" s="250"/>
      <c r="AO36" s="1095"/>
      <c r="AP36" s="1095"/>
      <c r="AQ36" s="1095"/>
      <c r="AR36" s="1095"/>
      <c r="AS36" s="1095"/>
      <c r="AT36" s="1095"/>
      <c r="AU36" s="1095"/>
      <c r="AV36" s="1095"/>
      <c r="AW36" s="1095"/>
    </row>
    <row r="37" spans="1:53" ht="13.5" customHeight="1" x14ac:dyDescent="0.25">
      <c r="O37" s="5"/>
      <c r="P37" s="125"/>
      <c r="Q37" s="1099"/>
      <c r="R37" s="321"/>
      <c r="S37" s="252"/>
      <c r="T37" s="322"/>
      <c r="U37" s="313"/>
      <c r="V37" s="249"/>
      <c r="W37" s="311"/>
      <c r="X37" s="248"/>
      <c r="Y37" s="250"/>
      <c r="Z37" s="248"/>
      <c r="AA37" s="248"/>
      <c r="AB37" s="1071"/>
      <c r="AC37" s="248"/>
      <c r="AD37" s="864"/>
      <c r="AE37" s="864"/>
      <c r="AF37" s="318"/>
      <c r="AG37" s="318"/>
      <c r="AH37" s="319"/>
      <c r="AI37" s="319"/>
      <c r="AJ37" s="248"/>
      <c r="AK37" s="320"/>
      <c r="AL37" s="864"/>
      <c r="AM37" s="325"/>
      <c r="AN37" s="250"/>
      <c r="AO37" s="1095"/>
      <c r="AP37" s="1095"/>
      <c r="AQ37" s="1095"/>
      <c r="AR37" s="1095"/>
      <c r="AS37" s="1095"/>
      <c r="AT37" s="1095"/>
      <c r="AU37" s="1095"/>
      <c r="AV37" s="1095"/>
      <c r="AW37" s="1095"/>
    </row>
    <row r="38" spans="1:53" ht="10.5" customHeight="1" x14ac:dyDescent="0.25">
      <c r="O38" s="5"/>
      <c r="P38" s="125"/>
      <c r="Q38" s="1099"/>
      <c r="R38" s="295"/>
      <c r="S38" s="296"/>
      <c r="T38" s="300"/>
      <c r="U38" s="300"/>
      <c r="V38" s="300"/>
      <c r="W38" s="299"/>
      <c r="X38" s="300"/>
      <c r="Y38" s="303"/>
      <c r="Z38" s="315"/>
      <c r="AA38" s="300"/>
      <c r="AB38" s="300"/>
      <c r="AC38" s="300"/>
      <c r="AD38" s="300"/>
      <c r="AE38" s="300"/>
      <c r="AF38" s="301"/>
      <c r="AG38" s="301"/>
      <c r="AH38" s="302"/>
      <c r="AI38" s="302"/>
      <c r="AJ38" s="300"/>
      <c r="AK38" s="300"/>
      <c r="AL38" s="300"/>
      <c r="AM38" s="300"/>
      <c r="AN38" s="303"/>
      <c r="AO38" s="1095"/>
      <c r="AP38" s="1095"/>
      <c r="AQ38" s="1095"/>
      <c r="AR38" s="1095"/>
      <c r="AS38" s="1095"/>
      <c r="AT38" s="1095"/>
      <c r="AU38" s="1095"/>
      <c r="AV38" s="1095"/>
      <c r="AW38" s="1095"/>
    </row>
    <row r="39" spans="1:53" ht="13.5" customHeight="1" x14ac:dyDescent="0.25">
      <c r="O39" s="5"/>
      <c r="P39" s="125"/>
      <c r="Q39" s="1095"/>
      <c r="R39" s="1095"/>
      <c r="S39" s="1095"/>
      <c r="T39" s="1095"/>
      <c r="U39" s="1095"/>
      <c r="V39" s="1095"/>
      <c r="W39" s="1095"/>
      <c r="X39" s="1095"/>
      <c r="Y39" s="1095"/>
      <c r="Z39" s="1095"/>
      <c r="AA39" s="1095"/>
      <c r="AB39" s="1095"/>
      <c r="AC39" s="1095"/>
      <c r="AD39" s="1095"/>
      <c r="AE39" s="1095"/>
      <c r="AF39" s="1095"/>
      <c r="AG39" s="1095"/>
      <c r="AH39" s="1095"/>
      <c r="AI39" s="1095"/>
      <c r="AJ39" s="1095"/>
      <c r="AK39" s="1095"/>
      <c r="AL39" s="1095"/>
      <c r="AM39" s="1123" t="s">
        <v>857</v>
      </c>
      <c r="AN39" s="1095"/>
      <c r="AO39" s="1095"/>
      <c r="AP39" s="1095"/>
      <c r="AQ39" s="1095"/>
      <c r="AR39" s="1095"/>
      <c r="AS39" s="1095"/>
      <c r="AT39" s="1095"/>
      <c r="AU39" s="1095"/>
      <c r="AV39" s="1095"/>
      <c r="AW39" s="1095"/>
    </row>
    <row r="40" spans="1:53" ht="15" customHeight="1" x14ac:dyDescent="0.25">
      <c r="O40" s="5"/>
      <c r="P40" s="121"/>
      <c r="Q40" s="1095"/>
      <c r="R40" s="1095"/>
      <c r="S40" s="1095"/>
      <c r="T40" s="1095"/>
      <c r="U40" s="1095"/>
      <c r="V40" s="1095"/>
      <c r="W40" s="1095"/>
      <c r="X40" s="1095"/>
      <c r="Y40" s="1095"/>
      <c r="Z40" s="1095"/>
      <c r="AA40" s="1095"/>
      <c r="AB40" s="1095"/>
      <c r="AC40" s="1095"/>
      <c r="AD40" s="1095"/>
      <c r="AE40" s="1095"/>
      <c r="AF40" s="1095"/>
      <c r="AG40" s="1095"/>
      <c r="AH40" s="1095"/>
      <c r="AI40" s="1095"/>
      <c r="AJ40" s="1095"/>
      <c r="AK40" s="1095"/>
      <c r="AL40" s="1095"/>
      <c r="AM40" s="1095"/>
      <c r="AN40" s="1095"/>
      <c r="AO40" s="1095"/>
      <c r="AP40" s="1095"/>
      <c r="AQ40" s="1095"/>
      <c r="AR40" s="1095"/>
      <c r="AS40" s="1095"/>
      <c r="AT40" s="1095"/>
      <c r="AU40" s="1095"/>
      <c r="AV40" s="1095"/>
      <c r="AW40" s="1095"/>
      <c r="AX40" s="7"/>
      <c r="AY40" s="7"/>
      <c r="AZ40" s="158"/>
      <c r="BA40" s="127"/>
    </row>
    <row r="41" spans="1:53" ht="19.5" customHeight="1" x14ac:dyDescent="0.25">
      <c r="O41" s="5"/>
      <c r="P41" s="7"/>
      <c r="Q41" s="1095"/>
      <c r="R41" s="1095"/>
      <c r="S41" s="1095"/>
      <c r="T41" s="1095"/>
      <c r="U41" s="1095"/>
      <c r="V41" s="1095"/>
      <c r="W41" s="1095"/>
      <c r="X41" s="1095"/>
      <c r="Y41" s="1095"/>
      <c r="Z41" s="1095"/>
      <c r="AA41" s="1095"/>
      <c r="AB41" s="1095"/>
      <c r="AC41" s="1095"/>
      <c r="AD41" s="1095"/>
      <c r="AE41" s="1095"/>
      <c r="AF41" s="1095"/>
      <c r="AG41" s="1095"/>
      <c r="AH41" s="1095"/>
      <c r="AI41" s="1095"/>
      <c r="AJ41" s="1095"/>
      <c r="AK41" s="1095"/>
      <c r="AL41" s="1095"/>
      <c r="AM41" s="1095"/>
      <c r="AN41" s="1095"/>
      <c r="AO41" s="1095"/>
      <c r="AP41" s="1095"/>
      <c r="AQ41" s="1095"/>
      <c r="AR41" s="1095"/>
      <c r="AS41" s="1095"/>
      <c r="AT41" s="1095"/>
      <c r="AU41" s="1095"/>
      <c r="AV41" s="1095"/>
      <c r="AW41" s="1095"/>
    </row>
    <row r="42" spans="1:53" s="127" customFormat="1" ht="19.5" customHeight="1" x14ac:dyDescent="0.25">
      <c r="A42" s="860"/>
      <c r="O42" s="7"/>
      <c r="P42" s="7"/>
      <c r="Q42" s="7"/>
      <c r="R42" s="7"/>
      <c r="S42" s="7"/>
      <c r="T42" s="156"/>
      <c r="V42" s="10"/>
      <c r="W42" s="7"/>
      <c r="X42" s="7"/>
      <c r="Y42" s="7"/>
      <c r="Z42" s="7"/>
      <c r="AA42" s="7"/>
      <c r="AB42" s="7"/>
      <c r="AC42" s="7"/>
      <c r="AD42" s="7"/>
      <c r="AE42" s="7"/>
      <c r="AF42" s="7"/>
      <c r="AG42" s="7"/>
      <c r="AH42" s="7"/>
      <c r="AI42" s="7"/>
      <c r="AJ42" s="7"/>
      <c r="AK42" s="7"/>
      <c r="AL42" s="7"/>
      <c r="AM42" s="7"/>
      <c r="AN42" s="7"/>
      <c r="AO42" s="7"/>
      <c r="AP42" s="7"/>
      <c r="AQ42" s="7"/>
      <c r="AR42" s="7"/>
      <c r="AS42" s="7"/>
    </row>
    <row r="43" spans="1:53" s="7" customFormat="1" ht="29.25" customHeight="1" x14ac:dyDescent="0.25">
      <c r="A43" s="1210" t="s">
        <v>259</v>
      </c>
      <c r="B43" s="1211" t="s">
        <v>254</v>
      </c>
      <c r="C43" s="1211" t="s">
        <v>260</v>
      </c>
      <c r="D43" s="1212" t="s">
        <v>255</v>
      </c>
      <c r="E43" s="1211" t="s">
        <v>261</v>
      </c>
      <c r="F43" s="1211" t="s">
        <v>48</v>
      </c>
      <c r="G43" s="1211" t="s">
        <v>364</v>
      </c>
      <c r="H43" s="1211" t="s">
        <v>363</v>
      </c>
      <c r="I43" s="1211" t="s">
        <v>362</v>
      </c>
      <c r="J43" s="1211" t="s">
        <v>365</v>
      </c>
      <c r="K43" s="1211" t="s">
        <v>366</v>
      </c>
      <c r="L43" s="1211" t="s">
        <v>367</v>
      </c>
      <c r="M43" s="1211" t="s">
        <v>49</v>
      </c>
      <c r="N43" s="1212" t="s">
        <v>262</v>
      </c>
      <c r="O43" s="1212" t="s">
        <v>263</v>
      </c>
      <c r="P43" s="1213" t="s">
        <v>264</v>
      </c>
      <c r="Q43" s="106"/>
      <c r="T43" s="155"/>
      <c r="V43" s="16"/>
      <c r="W43" s="152"/>
      <c r="X43" s="152"/>
      <c r="Y43" s="152"/>
      <c r="Z43" s="152"/>
      <c r="AA43" s="152"/>
      <c r="AB43" s="132"/>
      <c r="AC43" s="132"/>
      <c r="AD43" s="132"/>
      <c r="AE43" s="127"/>
      <c r="AJ43" s="126"/>
    </row>
    <row r="44" spans="1:53" ht="15" x14ac:dyDescent="0.25">
      <c r="A44" s="1214">
        <v>2014</v>
      </c>
      <c r="B44" s="1215" t="s">
        <v>369</v>
      </c>
      <c r="C44" s="1215" t="s">
        <v>55</v>
      </c>
      <c r="D44" s="1216">
        <v>2014</v>
      </c>
      <c r="E44" s="1215" t="s">
        <v>54</v>
      </c>
      <c r="F44" s="1217">
        <v>41821</v>
      </c>
      <c r="G44" s="1218">
        <v>41912</v>
      </c>
      <c r="H44" s="1217">
        <v>41913</v>
      </c>
      <c r="I44" s="1218">
        <v>42004</v>
      </c>
      <c r="J44" s="1218">
        <v>42005</v>
      </c>
      <c r="K44" s="1218">
        <v>42094</v>
      </c>
      <c r="L44" s="1218">
        <v>42095</v>
      </c>
      <c r="M44" s="1218">
        <v>42185</v>
      </c>
      <c r="N44" s="1219"/>
      <c r="O44" s="1220"/>
      <c r="P44" s="1221"/>
      <c r="Q44" s="106"/>
      <c r="U44" s="6"/>
      <c r="V44" s="11"/>
      <c r="W44" s="133"/>
      <c r="X44" s="133"/>
      <c r="Y44" s="133"/>
      <c r="Z44" s="133"/>
      <c r="AA44" s="133"/>
      <c r="AB44" s="134"/>
      <c r="AC44" s="134"/>
      <c r="AD44" s="134"/>
      <c r="AE44" s="135"/>
      <c r="AF44" s="5"/>
      <c r="AG44" s="5"/>
      <c r="AH44" s="5"/>
      <c r="AI44" s="5"/>
      <c r="AJ44" s="5"/>
      <c r="AK44" s="5"/>
      <c r="AL44" s="5"/>
      <c r="AM44" s="5"/>
      <c r="AN44" s="5"/>
      <c r="AO44" s="5"/>
      <c r="AP44" s="5"/>
      <c r="AQ44" s="5"/>
    </row>
    <row r="45" spans="1:53" ht="15" x14ac:dyDescent="0.25">
      <c r="A45" s="1222">
        <v>2014</v>
      </c>
      <c r="B45" s="1223" t="s">
        <v>265</v>
      </c>
      <c r="C45" s="1223" t="s">
        <v>58</v>
      </c>
      <c r="D45" s="1224">
        <v>2015</v>
      </c>
      <c r="E45" s="1223" t="s">
        <v>55</v>
      </c>
      <c r="F45" s="1217">
        <v>41913</v>
      </c>
      <c r="G45" s="1225">
        <v>42004</v>
      </c>
      <c r="H45" s="1225">
        <v>42005</v>
      </c>
      <c r="I45" s="1225">
        <v>42094</v>
      </c>
      <c r="J45" s="1225">
        <v>42095</v>
      </c>
      <c r="K45" s="1225">
        <v>42185</v>
      </c>
      <c r="L45" s="1226">
        <v>42186</v>
      </c>
      <c r="M45" s="1225">
        <v>42277</v>
      </c>
      <c r="N45" s="1227"/>
      <c r="O45" s="1224"/>
      <c r="P45" s="1228"/>
      <c r="Q45" s="4"/>
      <c r="U45" s="6"/>
      <c r="V45" s="11"/>
      <c r="W45" s="133"/>
      <c r="X45" s="133"/>
      <c r="Y45" s="133"/>
      <c r="Z45" s="133"/>
      <c r="AA45" s="133"/>
      <c r="AB45" s="7"/>
      <c r="AC45" s="7"/>
      <c r="AD45" s="7"/>
      <c r="AE45" s="7"/>
      <c r="AF45" s="5"/>
      <c r="AG45" s="5"/>
      <c r="AH45" s="5"/>
      <c r="AI45" s="5"/>
      <c r="AJ45" s="5"/>
      <c r="AK45" s="5"/>
      <c r="AL45" s="5"/>
      <c r="AM45" s="5"/>
      <c r="AN45" s="5"/>
      <c r="AO45" s="5"/>
      <c r="AP45" s="5"/>
      <c r="AQ45" s="5"/>
    </row>
    <row r="46" spans="1:53" ht="15" x14ac:dyDescent="0.25">
      <c r="A46" s="1229">
        <v>2015</v>
      </c>
      <c r="B46" s="1215" t="s">
        <v>266</v>
      </c>
      <c r="C46" s="1215" t="s">
        <v>55</v>
      </c>
      <c r="D46" s="1216">
        <v>2015</v>
      </c>
      <c r="E46" s="1215" t="s">
        <v>54</v>
      </c>
      <c r="F46" s="1217">
        <v>42186</v>
      </c>
      <c r="G46" s="1218">
        <v>42277</v>
      </c>
      <c r="H46" s="1217">
        <v>42278</v>
      </c>
      <c r="I46" s="1218">
        <v>42369</v>
      </c>
      <c r="J46" s="1218">
        <v>42370</v>
      </c>
      <c r="K46" s="1218">
        <v>42460</v>
      </c>
      <c r="L46" s="1218">
        <v>42461</v>
      </c>
      <c r="M46" s="1218">
        <v>42551</v>
      </c>
      <c r="N46" s="1219"/>
      <c r="O46" s="1216"/>
      <c r="P46" s="1230"/>
      <c r="Q46" s="4"/>
      <c r="U46" s="6"/>
      <c r="V46" s="11"/>
      <c r="W46" s="133"/>
      <c r="X46" s="133"/>
      <c r="Y46" s="133"/>
      <c r="Z46" s="133"/>
      <c r="AA46" s="133"/>
      <c r="AB46" s="7"/>
      <c r="AC46" s="7"/>
      <c r="AD46" s="7"/>
      <c r="AE46" s="7"/>
      <c r="AF46" s="7"/>
      <c r="AG46" s="7"/>
      <c r="AH46" s="127"/>
      <c r="AI46" s="127"/>
      <c r="AJ46" s="127"/>
      <c r="AK46" s="128"/>
      <c r="AL46" s="128"/>
      <c r="AM46" s="128"/>
      <c r="AN46" s="128"/>
      <c r="AO46" s="128"/>
      <c r="AP46" s="128"/>
      <c r="AQ46" s="5"/>
      <c r="AY46" s="6">
        <v>0</v>
      </c>
    </row>
    <row r="47" spans="1:53" ht="15" x14ac:dyDescent="0.25">
      <c r="A47" s="1231">
        <v>2015</v>
      </c>
      <c r="B47" s="1223" t="s">
        <v>266</v>
      </c>
      <c r="C47" s="1223" t="s">
        <v>58</v>
      </c>
      <c r="D47" s="1224">
        <v>2016</v>
      </c>
      <c r="E47" s="1223" t="s">
        <v>55</v>
      </c>
      <c r="F47" s="1217">
        <v>42278</v>
      </c>
      <c r="G47" s="1225">
        <v>42369</v>
      </c>
      <c r="H47" s="1225">
        <v>42370</v>
      </c>
      <c r="I47" s="1225">
        <v>42460</v>
      </c>
      <c r="J47" s="1225">
        <v>42461</v>
      </c>
      <c r="K47" s="1225">
        <v>42551</v>
      </c>
      <c r="L47" s="1226">
        <v>42552</v>
      </c>
      <c r="M47" s="1225">
        <v>42643</v>
      </c>
      <c r="N47" s="1227"/>
      <c r="O47" s="1224"/>
      <c r="P47" s="1228"/>
      <c r="Q47" s="4"/>
      <c r="U47" s="6"/>
      <c r="V47" s="11"/>
      <c r="W47" s="136"/>
      <c r="X47" s="136"/>
      <c r="Y47" s="137"/>
      <c r="Z47" s="137"/>
      <c r="AA47" s="137"/>
      <c r="AB47" s="128"/>
      <c r="AC47" s="128"/>
      <c r="AD47" s="128"/>
      <c r="AE47" s="7"/>
      <c r="AF47" s="7"/>
      <c r="AG47" s="7"/>
      <c r="AH47" s="7"/>
      <c r="AI47" s="7"/>
      <c r="AJ47" s="7"/>
      <c r="AK47" s="128"/>
      <c r="AL47" s="128"/>
      <c r="AM47" s="128"/>
      <c r="AN47" s="128"/>
      <c r="AO47" s="128"/>
      <c r="AP47" s="128"/>
      <c r="AQ47" s="5"/>
    </row>
    <row r="48" spans="1:53" ht="15" x14ac:dyDescent="0.25">
      <c r="A48" s="1214">
        <v>2016</v>
      </c>
      <c r="B48" s="1215" t="s">
        <v>267</v>
      </c>
      <c r="C48" s="1215" t="s">
        <v>55</v>
      </c>
      <c r="D48" s="1216">
        <v>2016</v>
      </c>
      <c r="E48" s="1215" t="s">
        <v>54</v>
      </c>
      <c r="F48" s="1217">
        <v>42552</v>
      </c>
      <c r="G48" s="1218">
        <v>42643</v>
      </c>
      <c r="H48" s="1217">
        <v>42644</v>
      </c>
      <c r="I48" s="1218">
        <v>42735</v>
      </c>
      <c r="J48" s="1218">
        <v>42736</v>
      </c>
      <c r="K48" s="1218">
        <v>42825</v>
      </c>
      <c r="L48" s="1218">
        <v>42826</v>
      </c>
      <c r="M48" s="1218">
        <v>42916</v>
      </c>
      <c r="N48" s="1219"/>
      <c r="O48" s="1216"/>
      <c r="P48" s="1230"/>
      <c r="Q48" s="4"/>
      <c r="U48" s="6"/>
      <c r="V48" s="11"/>
      <c r="W48" s="5"/>
      <c r="X48" s="5"/>
      <c r="Y48" s="5"/>
      <c r="Z48" s="5"/>
      <c r="AA48" s="5"/>
      <c r="AB48" s="101"/>
      <c r="AC48" s="101"/>
      <c r="AD48" s="101"/>
      <c r="AE48" s="7"/>
      <c r="AF48" s="7"/>
      <c r="AG48" s="7"/>
      <c r="AH48" s="7"/>
      <c r="AI48" s="7"/>
      <c r="AJ48" s="7"/>
      <c r="AK48" s="7"/>
      <c r="AL48" s="7"/>
      <c r="AM48" s="7"/>
      <c r="AN48" s="7"/>
      <c r="AO48" s="7"/>
      <c r="AP48" s="7"/>
      <c r="AQ48" s="5"/>
    </row>
    <row r="49" spans="1:43" ht="15" x14ac:dyDescent="0.25">
      <c r="A49" s="1222">
        <v>2016</v>
      </c>
      <c r="B49" s="1223" t="s">
        <v>267</v>
      </c>
      <c r="C49" s="1223" t="s">
        <v>58</v>
      </c>
      <c r="D49" s="1224">
        <v>2017</v>
      </c>
      <c r="E49" s="1223" t="s">
        <v>55</v>
      </c>
      <c r="F49" s="1217">
        <v>42644</v>
      </c>
      <c r="G49" s="1225">
        <v>42735</v>
      </c>
      <c r="H49" s="1225">
        <v>42736</v>
      </c>
      <c r="I49" s="1225">
        <v>42825</v>
      </c>
      <c r="J49" s="1225">
        <v>42826</v>
      </c>
      <c r="K49" s="1225">
        <v>42916</v>
      </c>
      <c r="L49" s="1226">
        <v>42917</v>
      </c>
      <c r="M49" s="1225">
        <v>43008</v>
      </c>
      <c r="N49" s="1227"/>
      <c r="O49" s="1224"/>
      <c r="P49" s="1228"/>
      <c r="Q49" s="4"/>
      <c r="U49" s="6"/>
      <c r="V49" s="11"/>
      <c r="W49" s="5"/>
      <c r="X49" s="5"/>
      <c r="Y49" s="5"/>
      <c r="Z49" s="5"/>
      <c r="AA49" s="5"/>
      <c r="AB49" s="101"/>
      <c r="AC49" s="101"/>
      <c r="AD49" s="101"/>
      <c r="AE49" s="7"/>
      <c r="AF49" s="7"/>
      <c r="AG49" s="7"/>
      <c r="AH49" s="7"/>
      <c r="AI49" s="7"/>
      <c r="AJ49" s="7"/>
      <c r="AK49" s="7"/>
      <c r="AL49" s="7"/>
      <c r="AM49" s="7"/>
      <c r="AN49" s="7"/>
      <c r="AO49" s="7"/>
      <c r="AP49" s="7"/>
      <c r="AQ49" s="5"/>
    </row>
    <row r="50" spans="1:43" ht="15" x14ac:dyDescent="0.25">
      <c r="A50" s="1214">
        <v>2017</v>
      </c>
      <c r="B50" s="1215" t="s">
        <v>268</v>
      </c>
      <c r="C50" s="1215" t="s">
        <v>55</v>
      </c>
      <c r="D50" s="1216">
        <v>2017</v>
      </c>
      <c r="E50" s="1215" t="s">
        <v>54</v>
      </c>
      <c r="F50" s="1217">
        <v>42917</v>
      </c>
      <c r="G50" s="1218">
        <v>43008</v>
      </c>
      <c r="H50" s="1218">
        <v>43009</v>
      </c>
      <c r="I50" s="1218">
        <v>43100</v>
      </c>
      <c r="J50" s="1218">
        <v>43101</v>
      </c>
      <c r="K50" s="1218">
        <v>43190</v>
      </c>
      <c r="L50" s="1218">
        <v>43191</v>
      </c>
      <c r="M50" s="1218">
        <v>43281</v>
      </c>
      <c r="N50" s="1219"/>
      <c r="O50" s="1216"/>
      <c r="P50" s="1230"/>
      <c r="Q50" s="4"/>
      <c r="U50" s="6"/>
      <c r="V50" s="12"/>
      <c r="W50" s="8"/>
      <c r="X50" s="8"/>
      <c r="Y50" s="5"/>
      <c r="Z50" s="5"/>
      <c r="AA50" s="5"/>
      <c r="AB50" s="101"/>
      <c r="AC50" s="101"/>
      <c r="AD50" s="101"/>
      <c r="AE50" s="5"/>
      <c r="AF50" s="5"/>
      <c r="AG50" s="5"/>
      <c r="AH50" s="5"/>
      <c r="AI50" s="5"/>
      <c r="AJ50" s="5"/>
      <c r="AK50" s="5"/>
      <c r="AL50" s="5"/>
      <c r="AM50" s="5"/>
      <c r="AN50" s="5"/>
      <c r="AO50" s="5"/>
      <c r="AP50" s="5"/>
      <c r="AQ50" s="5"/>
    </row>
    <row r="51" spans="1:43" ht="15" x14ac:dyDescent="0.25">
      <c r="A51" s="1222">
        <v>2017</v>
      </c>
      <c r="B51" s="1223" t="s">
        <v>268</v>
      </c>
      <c r="C51" s="1223" t="s">
        <v>58</v>
      </c>
      <c r="D51" s="1232">
        <v>2018</v>
      </c>
      <c r="E51" s="1223" t="s">
        <v>55</v>
      </c>
      <c r="F51" s="1217">
        <v>43009</v>
      </c>
      <c r="G51" s="1225">
        <v>43100</v>
      </c>
      <c r="H51" s="1226">
        <f>Start!$F51+92</f>
        <v>43101</v>
      </c>
      <c r="I51" s="1225">
        <v>43190</v>
      </c>
      <c r="J51" s="1225">
        <v>43191</v>
      </c>
      <c r="K51" s="1225">
        <v>43281</v>
      </c>
      <c r="L51" s="1226">
        <v>43282</v>
      </c>
      <c r="M51" s="1225">
        <v>43373</v>
      </c>
      <c r="N51" s="1227"/>
      <c r="O51" s="1224"/>
      <c r="P51" s="1228"/>
      <c r="Q51" s="4"/>
      <c r="U51" s="6"/>
      <c r="V51" s="12"/>
      <c r="W51" s="8"/>
      <c r="X51" s="8"/>
      <c r="Y51" s="5"/>
      <c r="Z51" s="5"/>
      <c r="AA51" s="5"/>
      <c r="AB51" s="101"/>
      <c r="AC51" s="101"/>
      <c r="AD51" s="101"/>
      <c r="AE51" s="5"/>
      <c r="AF51" s="5"/>
      <c r="AG51" s="5"/>
      <c r="AH51" s="5"/>
      <c r="AI51" s="5"/>
      <c r="AJ51" s="5"/>
      <c r="AK51" s="5"/>
      <c r="AL51" s="5"/>
      <c r="AM51" s="5"/>
      <c r="AN51" s="5"/>
      <c r="AO51" s="5"/>
      <c r="AP51" s="5"/>
      <c r="AQ51" s="5"/>
    </row>
    <row r="52" spans="1:43" ht="15" x14ac:dyDescent="0.25">
      <c r="A52" s="1214">
        <v>2018</v>
      </c>
      <c r="B52" s="1215" t="s">
        <v>559</v>
      </c>
      <c r="C52" s="1215" t="s">
        <v>55</v>
      </c>
      <c r="D52" s="1233">
        <v>2018</v>
      </c>
      <c r="E52" s="1215" t="s">
        <v>54</v>
      </c>
      <c r="F52" s="1217">
        <v>43282</v>
      </c>
      <c r="G52" s="1218">
        <v>43373</v>
      </c>
      <c r="H52" s="1218">
        <f>Start!$F52+92</f>
        <v>43374</v>
      </c>
      <c r="I52" s="1218">
        <v>43465</v>
      </c>
      <c r="J52" s="1218">
        <v>43466</v>
      </c>
      <c r="K52" s="1218">
        <v>43555</v>
      </c>
      <c r="L52" s="1218">
        <v>43556</v>
      </c>
      <c r="M52" s="1218">
        <v>43646</v>
      </c>
      <c r="N52" s="1219"/>
      <c r="O52" s="1216"/>
      <c r="P52" s="1230"/>
      <c r="Q52" s="4"/>
      <c r="U52" s="6"/>
      <c r="V52" s="12"/>
      <c r="W52" s="8"/>
      <c r="X52" s="8"/>
      <c r="Y52" s="5"/>
      <c r="Z52" s="5"/>
      <c r="AA52" s="5"/>
      <c r="AB52" s="101"/>
      <c r="AC52" s="101"/>
      <c r="AD52" s="101"/>
      <c r="AE52" s="5"/>
      <c r="AF52" s="5"/>
      <c r="AG52" s="5"/>
      <c r="AH52" s="5"/>
      <c r="AI52" s="5"/>
      <c r="AJ52" s="5"/>
      <c r="AK52" s="5"/>
      <c r="AL52" s="5"/>
      <c r="AM52" s="5"/>
      <c r="AN52" s="5"/>
      <c r="AO52" s="5"/>
      <c r="AP52" s="5"/>
      <c r="AQ52" s="5"/>
    </row>
    <row r="53" spans="1:43" ht="15" x14ac:dyDescent="0.25">
      <c r="A53" s="1222">
        <v>2018</v>
      </c>
      <c r="B53" s="1223" t="s">
        <v>559</v>
      </c>
      <c r="C53" s="1223" t="s">
        <v>58</v>
      </c>
      <c r="D53" s="1232">
        <v>2019</v>
      </c>
      <c r="E53" s="1223" t="s">
        <v>55</v>
      </c>
      <c r="F53" s="1217">
        <v>43374</v>
      </c>
      <c r="G53" s="1225">
        <v>43465</v>
      </c>
      <c r="H53" s="1226">
        <f>Start!$F53+92</f>
        <v>43466</v>
      </c>
      <c r="I53" s="1225">
        <v>43555</v>
      </c>
      <c r="J53" s="1225">
        <v>43556</v>
      </c>
      <c r="K53" s="1225">
        <v>43646</v>
      </c>
      <c r="L53" s="1226">
        <v>43647</v>
      </c>
      <c r="M53" s="1225">
        <v>43738</v>
      </c>
      <c r="N53" s="1227"/>
      <c r="O53" s="1224"/>
      <c r="P53" s="1228"/>
      <c r="Q53" s="4"/>
      <c r="U53" s="6"/>
      <c r="V53" s="12"/>
      <c r="W53" s="8"/>
      <c r="X53" s="8"/>
      <c r="Y53" s="5"/>
      <c r="Z53" s="5"/>
      <c r="AA53" s="5"/>
      <c r="AB53" s="101"/>
      <c r="AC53" s="101"/>
      <c r="AD53" s="101"/>
      <c r="AE53" s="5"/>
      <c r="AF53" s="5"/>
      <c r="AG53" s="5"/>
      <c r="AH53" s="5"/>
      <c r="AI53" s="5"/>
      <c r="AJ53" s="5"/>
      <c r="AK53" s="5"/>
      <c r="AL53" s="5"/>
      <c r="AM53" s="5"/>
      <c r="AN53" s="5"/>
      <c r="AO53" s="5"/>
      <c r="AP53" s="5"/>
      <c r="AQ53" s="5"/>
    </row>
    <row r="54" spans="1:43" ht="15" x14ac:dyDescent="0.25">
      <c r="A54" s="1214">
        <v>2019</v>
      </c>
      <c r="B54" s="1215" t="s">
        <v>560</v>
      </c>
      <c r="C54" s="1215" t="s">
        <v>55</v>
      </c>
      <c r="D54" s="1233">
        <v>2019</v>
      </c>
      <c r="E54" s="1215" t="s">
        <v>54</v>
      </c>
      <c r="F54" s="1217">
        <v>43647</v>
      </c>
      <c r="G54" s="1218">
        <v>43738</v>
      </c>
      <c r="H54" s="1218">
        <f>Start!$F54+92</f>
        <v>43739</v>
      </c>
      <c r="I54" s="1218">
        <v>43830</v>
      </c>
      <c r="J54" s="1218">
        <v>43831</v>
      </c>
      <c r="K54" s="1218">
        <v>43921</v>
      </c>
      <c r="L54" s="1218">
        <v>43922</v>
      </c>
      <c r="M54" s="1218">
        <v>44012</v>
      </c>
      <c r="N54" s="1219"/>
      <c r="O54" s="1216"/>
      <c r="P54" s="1230"/>
      <c r="Q54" s="4"/>
      <c r="U54" s="6"/>
      <c r="V54" s="12"/>
      <c r="W54" s="8"/>
      <c r="X54" s="8"/>
      <c r="Y54" s="5"/>
      <c r="Z54" s="5"/>
      <c r="AA54" s="5"/>
      <c r="AB54" s="101"/>
      <c r="AC54" s="101"/>
      <c r="AD54" s="101"/>
      <c r="AE54" s="5"/>
      <c r="AF54" s="5"/>
      <c r="AG54" s="5"/>
      <c r="AH54" s="5"/>
      <c r="AI54" s="5"/>
      <c r="AJ54" s="5"/>
      <c r="AK54" s="5"/>
      <c r="AL54" s="5"/>
      <c r="AM54" s="5"/>
      <c r="AN54" s="5"/>
      <c r="AO54" s="5"/>
      <c r="AP54" s="5"/>
      <c r="AQ54" s="5"/>
    </row>
    <row r="55" spans="1:43" ht="15" x14ac:dyDescent="0.25">
      <c r="A55" s="1222">
        <v>2019</v>
      </c>
      <c r="B55" s="1223" t="s">
        <v>560</v>
      </c>
      <c r="C55" s="1223" t="s">
        <v>58</v>
      </c>
      <c r="D55" s="1232">
        <v>2020</v>
      </c>
      <c r="E55" s="1223" t="s">
        <v>55</v>
      </c>
      <c r="F55" s="1217">
        <v>43739</v>
      </c>
      <c r="G55" s="1225">
        <v>43830</v>
      </c>
      <c r="H55" s="1226">
        <f>Start!$F55+92</f>
        <v>43831</v>
      </c>
      <c r="I55" s="1225">
        <v>43921</v>
      </c>
      <c r="J55" s="1225">
        <v>43922</v>
      </c>
      <c r="K55" s="1225">
        <v>44012</v>
      </c>
      <c r="L55" s="1226">
        <v>44013</v>
      </c>
      <c r="M55" s="1225">
        <v>44104</v>
      </c>
      <c r="N55" s="1227"/>
      <c r="O55" s="1224"/>
      <c r="P55" s="1228"/>
      <c r="Q55" s="4"/>
      <c r="U55" s="6"/>
      <c r="V55" s="12"/>
      <c r="W55" s="8"/>
      <c r="X55" s="8"/>
      <c r="Y55" s="5"/>
      <c r="Z55" s="5"/>
      <c r="AA55" s="5"/>
      <c r="AB55" s="101"/>
      <c r="AC55" s="101"/>
      <c r="AD55" s="101"/>
      <c r="AE55" s="5"/>
      <c r="AF55" s="5"/>
      <c r="AG55" s="5"/>
      <c r="AH55" s="5"/>
      <c r="AI55" s="5"/>
      <c r="AJ55" s="5"/>
      <c r="AK55" s="5"/>
      <c r="AL55" s="5"/>
      <c r="AM55" s="5"/>
      <c r="AN55" s="5"/>
      <c r="AO55" s="5"/>
      <c r="AP55" s="5"/>
      <c r="AQ55" s="5"/>
    </row>
    <row r="56" spans="1:43" ht="15" x14ac:dyDescent="0.25">
      <c r="A56" s="1214">
        <v>2020</v>
      </c>
      <c r="B56" s="1215" t="s">
        <v>561</v>
      </c>
      <c r="C56" s="1215" t="s">
        <v>55</v>
      </c>
      <c r="D56" s="1233">
        <v>2020</v>
      </c>
      <c r="E56" s="1215" t="s">
        <v>54</v>
      </c>
      <c r="F56" s="1217">
        <v>44013</v>
      </c>
      <c r="G56" s="1218">
        <v>44104</v>
      </c>
      <c r="H56" s="1218">
        <f>Start!$F56+92</f>
        <v>44105</v>
      </c>
      <c r="I56" s="1218">
        <v>44196</v>
      </c>
      <c r="J56" s="1218">
        <v>44197</v>
      </c>
      <c r="K56" s="1218">
        <v>44286</v>
      </c>
      <c r="L56" s="1218">
        <v>44287</v>
      </c>
      <c r="M56" s="1218">
        <v>44377</v>
      </c>
      <c r="N56" s="1219"/>
      <c r="O56" s="1216"/>
      <c r="P56" s="1230"/>
      <c r="Q56" s="4"/>
      <c r="U56" s="6" t="s">
        <v>0</v>
      </c>
      <c r="V56" s="12"/>
      <c r="W56" s="8"/>
      <c r="X56" s="8"/>
      <c r="Y56" s="5"/>
      <c r="Z56" s="5"/>
      <c r="AA56" s="5"/>
      <c r="AB56" s="101"/>
      <c r="AC56" s="101"/>
      <c r="AD56" s="101"/>
      <c r="AE56" s="5"/>
      <c r="AF56" s="5"/>
      <c r="AG56" s="5"/>
      <c r="AH56" s="5"/>
      <c r="AI56" s="5"/>
      <c r="AJ56" s="5"/>
      <c r="AK56" s="5"/>
      <c r="AL56" s="5"/>
      <c r="AM56" s="5"/>
      <c r="AN56" s="5"/>
      <c r="AO56" s="5"/>
      <c r="AP56" s="5"/>
      <c r="AQ56" s="5"/>
    </row>
    <row r="57" spans="1:43" ht="15" x14ac:dyDescent="0.25">
      <c r="A57" s="1222">
        <v>2020</v>
      </c>
      <c r="B57" s="1223" t="s">
        <v>561</v>
      </c>
      <c r="C57" s="1223" t="s">
        <v>58</v>
      </c>
      <c r="D57" s="1232">
        <v>2021</v>
      </c>
      <c r="E57" s="1223" t="s">
        <v>55</v>
      </c>
      <c r="F57" s="1217">
        <v>44105</v>
      </c>
      <c r="G57" s="1225">
        <v>44196</v>
      </c>
      <c r="H57" s="1226">
        <f>Start!$F57+92</f>
        <v>44197</v>
      </c>
      <c r="I57" s="1225">
        <v>44286</v>
      </c>
      <c r="J57" s="1225">
        <v>44287</v>
      </c>
      <c r="K57" s="1225">
        <v>44377</v>
      </c>
      <c r="L57" s="1226">
        <v>44378</v>
      </c>
      <c r="M57" s="1225">
        <v>44469</v>
      </c>
      <c r="N57" s="1227"/>
      <c r="O57" s="1224"/>
      <c r="P57" s="1228"/>
      <c r="Q57" s="4"/>
      <c r="U57" s="6"/>
      <c r="V57" s="12"/>
      <c r="W57" s="8"/>
      <c r="X57" s="8"/>
      <c r="Y57" s="5"/>
      <c r="Z57" s="5"/>
      <c r="AA57" s="5"/>
      <c r="AB57" s="101"/>
      <c r="AC57" s="101"/>
      <c r="AD57" s="101"/>
      <c r="AE57" s="5"/>
      <c r="AF57" s="5"/>
      <c r="AG57" s="5"/>
      <c r="AH57" s="5"/>
      <c r="AI57" s="5"/>
      <c r="AJ57" s="5"/>
      <c r="AK57" s="5"/>
      <c r="AL57" s="5"/>
      <c r="AM57" s="5"/>
      <c r="AN57" s="5"/>
      <c r="AO57" s="5"/>
      <c r="AP57" s="5"/>
      <c r="AQ57" s="5"/>
    </row>
    <row r="58" spans="1:43" ht="15" x14ac:dyDescent="0.25">
      <c r="A58" s="1214">
        <v>2021</v>
      </c>
      <c r="B58" s="1215" t="s">
        <v>562</v>
      </c>
      <c r="C58" s="1215" t="s">
        <v>55</v>
      </c>
      <c r="D58" s="1233">
        <v>2021</v>
      </c>
      <c r="E58" s="1215" t="s">
        <v>54</v>
      </c>
      <c r="F58" s="1217">
        <v>44378</v>
      </c>
      <c r="G58" s="1218">
        <v>44469</v>
      </c>
      <c r="H58" s="1218">
        <f>Start!$F58+92</f>
        <v>44470</v>
      </c>
      <c r="I58" s="1218">
        <v>44561</v>
      </c>
      <c r="J58" s="1218">
        <v>44562</v>
      </c>
      <c r="K58" s="1218">
        <v>44651</v>
      </c>
      <c r="L58" s="1218">
        <v>44652</v>
      </c>
      <c r="M58" s="1218">
        <v>44742</v>
      </c>
      <c r="N58" s="1219"/>
      <c r="O58" s="1216"/>
      <c r="P58" s="1230"/>
      <c r="Q58" s="4"/>
      <c r="U58" s="6"/>
      <c r="V58" s="12"/>
      <c r="W58" s="8"/>
      <c r="X58" s="8"/>
      <c r="Y58" s="5"/>
      <c r="Z58" s="5"/>
      <c r="AA58" s="5"/>
      <c r="AB58" s="101"/>
      <c r="AC58" s="101"/>
      <c r="AD58" s="101"/>
      <c r="AE58" s="5"/>
      <c r="AF58" s="5"/>
      <c r="AG58" s="5"/>
      <c r="AH58" s="5"/>
      <c r="AI58" s="5"/>
      <c r="AJ58" s="5"/>
      <c r="AK58" s="5"/>
      <c r="AL58" s="5"/>
      <c r="AM58" s="5"/>
      <c r="AN58" s="5"/>
      <c r="AO58" s="5"/>
      <c r="AP58" s="5"/>
      <c r="AQ58" s="5"/>
    </row>
    <row r="59" spans="1:43" ht="15" x14ac:dyDescent="0.25">
      <c r="A59" s="1222">
        <v>2021</v>
      </c>
      <c r="B59" s="1223" t="s">
        <v>562</v>
      </c>
      <c r="C59" s="1223" t="s">
        <v>58</v>
      </c>
      <c r="D59" s="1224"/>
      <c r="E59" s="1223"/>
      <c r="F59" s="1217">
        <v>44470</v>
      </c>
      <c r="G59" s="1225">
        <v>44561</v>
      </c>
      <c r="H59" s="1226">
        <f>Start!$F59+92</f>
        <v>44562</v>
      </c>
      <c r="I59" s="1225">
        <v>44651</v>
      </c>
      <c r="J59" s="1225">
        <v>44652</v>
      </c>
      <c r="K59" s="1225">
        <v>44742</v>
      </c>
      <c r="L59" s="1226">
        <v>44743</v>
      </c>
      <c r="M59" s="1225">
        <v>44834</v>
      </c>
      <c r="N59" s="1227"/>
      <c r="O59" s="1224"/>
      <c r="P59" s="1228"/>
      <c r="Q59" s="4"/>
      <c r="U59" s="6"/>
      <c r="V59" s="12"/>
      <c r="W59" s="8"/>
      <c r="X59" s="8"/>
      <c r="Y59" s="5"/>
      <c r="Z59" s="5"/>
      <c r="AA59" s="5"/>
      <c r="AB59" s="101"/>
      <c r="AC59" s="101"/>
      <c r="AD59" s="101"/>
      <c r="AE59" s="5"/>
      <c r="AF59" s="5"/>
      <c r="AG59" s="5"/>
      <c r="AH59" s="5"/>
      <c r="AI59" s="5"/>
      <c r="AJ59" s="5"/>
      <c r="AK59" s="5"/>
      <c r="AL59" s="5"/>
      <c r="AM59" s="5"/>
      <c r="AN59" s="5"/>
      <c r="AO59" s="5"/>
      <c r="AP59" s="5"/>
      <c r="AQ59" s="5"/>
    </row>
    <row r="60" spans="1:43" ht="15" x14ac:dyDescent="0.25">
      <c r="A60" s="114"/>
      <c r="B60" s="4"/>
      <c r="C60" s="4"/>
      <c r="D60" s="950"/>
      <c r="E60" s="4"/>
      <c r="F60" s="198"/>
      <c r="G60" s="198"/>
      <c r="H60" s="198"/>
      <c r="I60" s="198"/>
      <c r="J60" s="198"/>
      <c r="K60" s="198"/>
      <c r="L60" s="198"/>
      <c r="M60" s="117"/>
      <c r="N60" s="118"/>
      <c r="O60" s="950"/>
      <c r="P60" s="4"/>
      <c r="Q60" s="4"/>
      <c r="U60" s="6"/>
      <c r="V60" s="12"/>
      <c r="W60" s="8"/>
      <c r="X60" s="8"/>
      <c r="Y60" s="5"/>
      <c r="Z60" s="5"/>
      <c r="AA60" s="5"/>
      <c r="AB60" s="101"/>
      <c r="AC60" s="101"/>
      <c r="AD60" s="101"/>
      <c r="AE60" s="5"/>
      <c r="AF60" s="5"/>
      <c r="AG60" s="5"/>
      <c r="AH60" s="5"/>
      <c r="AI60" s="5"/>
      <c r="AJ60" s="5"/>
      <c r="AK60" s="5"/>
      <c r="AL60" s="5"/>
      <c r="AM60" s="5"/>
      <c r="AN60" s="5"/>
      <c r="AO60" s="5"/>
      <c r="AP60" s="5"/>
      <c r="AQ60" s="5"/>
    </row>
    <row r="61" spans="1:43" ht="17.25" customHeight="1" x14ac:dyDescent="0.25">
      <c r="O61" s="5"/>
      <c r="U61" s="6"/>
      <c r="V61" s="12"/>
      <c r="AH61" s="5"/>
      <c r="AI61" s="5"/>
      <c r="AJ61" s="5"/>
      <c r="AK61" s="5"/>
      <c r="AL61" s="5"/>
      <c r="AM61" s="5"/>
      <c r="AN61" s="5"/>
      <c r="AO61" s="5"/>
      <c r="AP61" s="5"/>
      <c r="AQ61" s="5"/>
    </row>
    <row r="62" spans="1:43" ht="17.25" customHeight="1" x14ac:dyDescent="0.25">
      <c r="A62" s="1210" t="s">
        <v>259</v>
      </c>
      <c r="B62" s="1211" t="s">
        <v>254</v>
      </c>
      <c r="C62" s="1211" t="s">
        <v>260</v>
      </c>
      <c r="D62" s="1212" t="s">
        <v>255</v>
      </c>
      <c r="E62" s="1211" t="s">
        <v>261</v>
      </c>
      <c r="F62" s="1211" t="s">
        <v>48</v>
      </c>
      <c r="G62" s="1211" t="s">
        <v>364</v>
      </c>
      <c r="H62" s="1211" t="s">
        <v>363</v>
      </c>
      <c r="I62" s="1211" t="s">
        <v>362</v>
      </c>
      <c r="J62" s="1211" t="s">
        <v>365</v>
      </c>
      <c r="K62" s="1211" t="s">
        <v>366</v>
      </c>
      <c r="L62" s="1211" t="s">
        <v>367</v>
      </c>
      <c r="M62" s="1211" t="s">
        <v>49</v>
      </c>
      <c r="N62" s="1212" t="s">
        <v>262</v>
      </c>
      <c r="O62" s="1212" t="s">
        <v>263</v>
      </c>
      <c r="P62" s="1213" t="s">
        <v>264</v>
      </c>
      <c r="U62" s="6"/>
      <c r="V62" s="12"/>
      <c r="AH62" s="5"/>
      <c r="AI62" s="5"/>
      <c r="AJ62" s="5"/>
      <c r="AK62" s="5"/>
      <c r="AL62" s="5"/>
      <c r="AM62" s="5"/>
      <c r="AN62" s="5"/>
      <c r="AO62" s="5"/>
      <c r="AP62" s="5"/>
      <c r="AQ62" s="5"/>
    </row>
    <row r="63" spans="1:43" ht="17.25" customHeight="1" x14ac:dyDescent="0.25">
      <c r="A63" s="1214">
        <v>2014</v>
      </c>
      <c r="B63" s="1215" t="s">
        <v>369</v>
      </c>
      <c r="C63" s="1215" t="s">
        <v>55</v>
      </c>
      <c r="D63" s="1216">
        <v>2014</v>
      </c>
      <c r="E63" s="1215" t="s">
        <v>54</v>
      </c>
      <c r="F63" s="1217">
        <v>41821</v>
      </c>
      <c r="G63" s="1218">
        <v>41912</v>
      </c>
      <c r="H63" s="1217">
        <v>41913</v>
      </c>
      <c r="I63" s="1218">
        <v>42004</v>
      </c>
      <c r="J63" s="1218">
        <v>42005</v>
      </c>
      <c r="K63" s="1218">
        <v>42094</v>
      </c>
      <c r="L63" s="1218">
        <v>42095</v>
      </c>
      <c r="M63" s="1218">
        <v>42185</v>
      </c>
      <c r="N63" s="1219"/>
      <c r="O63" s="1220"/>
      <c r="P63" s="1221"/>
      <c r="U63" s="6"/>
      <c r="V63" s="12"/>
      <c r="AH63" s="5"/>
      <c r="AI63" s="5"/>
      <c r="AJ63" s="5"/>
      <c r="AK63" s="5"/>
      <c r="AL63" s="5"/>
      <c r="AM63" s="5"/>
      <c r="AN63" s="5"/>
      <c r="AO63" s="5"/>
      <c r="AP63" s="5"/>
      <c r="AQ63" s="5"/>
    </row>
    <row r="64" spans="1:43" ht="17.25" customHeight="1" x14ac:dyDescent="0.25">
      <c r="A64" s="1222">
        <v>2014</v>
      </c>
      <c r="B64" s="1223" t="s">
        <v>265</v>
      </c>
      <c r="C64" s="1223" t="s">
        <v>58</v>
      </c>
      <c r="D64" s="1224">
        <v>2015</v>
      </c>
      <c r="E64" s="1223" t="s">
        <v>55</v>
      </c>
      <c r="F64" s="1217">
        <v>41913</v>
      </c>
      <c r="G64" s="1225">
        <v>42004</v>
      </c>
      <c r="H64" s="1225">
        <v>42005</v>
      </c>
      <c r="I64" s="1225">
        <v>42094</v>
      </c>
      <c r="J64" s="1225">
        <v>42095</v>
      </c>
      <c r="K64" s="1225">
        <v>42185</v>
      </c>
      <c r="L64" s="1217">
        <v>42186</v>
      </c>
      <c r="M64" s="1225">
        <v>42277</v>
      </c>
      <c r="N64" s="1227"/>
      <c r="O64" s="1224"/>
      <c r="P64" s="1228"/>
      <c r="U64" s="6"/>
      <c r="V64" s="12"/>
      <c r="AH64" s="5"/>
      <c r="AI64" s="5"/>
      <c r="AJ64" s="5"/>
      <c r="AK64" s="5"/>
      <c r="AL64" s="5"/>
      <c r="AM64" s="5"/>
      <c r="AN64" s="5"/>
      <c r="AO64" s="5"/>
      <c r="AP64" s="5"/>
      <c r="AQ64" s="5"/>
    </row>
    <row r="65" spans="1:43" ht="17.25" customHeight="1" x14ac:dyDescent="0.25">
      <c r="A65" s="1229">
        <v>2015</v>
      </c>
      <c r="B65" s="1215" t="s">
        <v>265</v>
      </c>
      <c r="C65" s="1215" t="s">
        <v>256</v>
      </c>
      <c r="D65" s="1216">
        <v>2015</v>
      </c>
      <c r="E65" s="1215" t="s">
        <v>58</v>
      </c>
      <c r="F65" s="1218">
        <v>42005</v>
      </c>
      <c r="G65" s="1218">
        <v>42094</v>
      </c>
      <c r="H65" s="1218">
        <v>42095</v>
      </c>
      <c r="I65" s="1218">
        <v>42185</v>
      </c>
      <c r="J65" s="1217">
        <v>42186</v>
      </c>
      <c r="K65" s="1218">
        <v>42277</v>
      </c>
      <c r="L65" s="1217">
        <v>42278</v>
      </c>
      <c r="M65" s="1218">
        <v>42735</v>
      </c>
      <c r="N65" s="1219"/>
      <c r="O65" s="1216"/>
      <c r="P65" s="1230"/>
      <c r="U65" s="6"/>
      <c r="V65" s="12"/>
      <c r="AH65" s="5"/>
      <c r="AI65" s="5"/>
      <c r="AJ65" s="5"/>
      <c r="AK65" s="5"/>
      <c r="AL65" s="5"/>
      <c r="AM65" s="5"/>
      <c r="AN65" s="5"/>
      <c r="AO65" s="5"/>
      <c r="AP65" s="5"/>
      <c r="AQ65" s="5"/>
    </row>
    <row r="66" spans="1:43" ht="17.25" customHeight="1" x14ac:dyDescent="0.25">
      <c r="A66" s="1231">
        <v>2015</v>
      </c>
      <c r="B66" s="1223" t="s">
        <v>265</v>
      </c>
      <c r="C66" s="1223" t="s">
        <v>54</v>
      </c>
      <c r="D66" s="1224">
        <v>2015</v>
      </c>
      <c r="E66" s="1223" t="s">
        <v>256</v>
      </c>
      <c r="F66" s="1225">
        <v>42095</v>
      </c>
      <c r="G66" s="1225">
        <v>42185</v>
      </c>
      <c r="H66" s="1217">
        <v>42186</v>
      </c>
      <c r="I66" s="1225">
        <v>42277</v>
      </c>
      <c r="J66" s="1217">
        <v>42278</v>
      </c>
      <c r="K66" s="1225">
        <v>42369</v>
      </c>
      <c r="L66" s="1225">
        <v>42370</v>
      </c>
      <c r="M66" s="1225">
        <v>42460</v>
      </c>
      <c r="N66" s="1227"/>
      <c r="O66" s="1224"/>
      <c r="P66" s="1228"/>
      <c r="U66" s="6"/>
      <c r="V66" s="12"/>
      <c r="AH66" s="5"/>
      <c r="AI66" s="5"/>
      <c r="AJ66" s="5"/>
      <c r="AK66" s="5"/>
      <c r="AL66" s="5"/>
      <c r="AM66" s="5"/>
      <c r="AN66" s="5"/>
      <c r="AO66" s="5"/>
      <c r="AP66" s="5"/>
      <c r="AQ66" s="5"/>
    </row>
    <row r="67" spans="1:43" ht="17.25" customHeight="1" x14ac:dyDescent="0.25">
      <c r="A67" s="1229">
        <v>2015</v>
      </c>
      <c r="B67" s="1215" t="s">
        <v>266</v>
      </c>
      <c r="C67" s="1215" t="s">
        <v>55</v>
      </c>
      <c r="D67" s="1216">
        <v>2015</v>
      </c>
      <c r="E67" s="1215" t="s">
        <v>54</v>
      </c>
      <c r="F67" s="1217">
        <v>42186</v>
      </c>
      <c r="G67" s="1218">
        <v>42277</v>
      </c>
      <c r="H67" s="1217">
        <v>42278</v>
      </c>
      <c r="I67" s="1218">
        <v>42369</v>
      </c>
      <c r="J67" s="1218">
        <v>42370</v>
      </c>
      <c r="K67" s="1218">
        <v>42460</v>
      </c>
      <c r="L67" s="1218">
        <v>42461</v>
      </c>
      <c r="M67" s="1218">
        <v>42551</v>
      </c>
      <c r="N67" s="1219"/>
      <c r="O67" s="1216"/>
      <c r="P67" s="1230"/>
      <c r="U67" s="6"/>
      <c r="V67" s="12"/>
      <c r="AH67" s="5"/>
      <c r="AI67" s="5"/>
      <c r="AJ67" s="5"/>
      <c r="AK67" s="5"/>
      <c r="AL67" s="5"/>
      <c r="AM67" s="5"/>
      <c r="AN67" s="5"/>
      <c r="AO67" s="5"/>
      <c r="AP67" s="5"/>
      <c r="AQ67" s="5"/>
    </row>
    <row r="68" spans="1:43" ht="17.25" customHeight="1" x14ac:dyDescent="0.25">
      <c r="A68" s="1231">
        <v>2015</v>
      </c>
      <c r="B68" s="1223" t="s">
        <v>266</v>
      </c>
      <c r="C68" s="1223" t="s">
        <v>58</v>
      </c>
      <c r="D68" s="1224">
        <v>2016</v>
      </c>
      <c r="E68" s="1223" t="s">
        <v>55</v>
      </c>
      <c r="F68" s="1217">
        <v>42278</v>
      </c>
      <c r="G68" s="1225">
        <v>42369</v>
      </c>
      <c r="H68" s="1225">
        <v>42370</v>
      </c>
      <c r="I68" s="1225">
        <v>42460</v>
      </c>
      <c r="J68" s="1225">
        <v>42461</v>
      </c>
      <c r="K68" s="1225">
        <v>42551</v>
      </c>
      <c r="L68" s="1217">
        <v>42552</v>
      </c>
      <c r="M68" s="1225">
        <v>42643</v>
      </c>
      <c r="N68" s="1227"/>
      <c r="O68" s="1224"/>
      <c r="P68" s="1228"/>
      <c r="U68" s="6"/>
      <c r="V68" s="12"/>
      <c r="AH68" s="5"/>
      <c r="AI68" s="5"/>
      <c r="AJ68" s="5"/>
      <c r="AK68" s="5"/>
      <c r="AL68" s="5"/>
      <c r="AM68" s="5"/>
      <c r="AN68" s="5"/>
      <c r="AO68" s="5"/>
      <c r="AP68" s="5"/>
      <c r="AQ68" s="5"/>
    </row>
    <row r="69" spans="1:43" ht="17.25" customHeight="1" x14ac:dyDescent="0.25">
      <c r="A69" s="1214">
        <v>2016</v>
      </c>
      <c r="B69" s="1215" t="s">
        <v>266</v>
      </c>
      <c r="C69" s="1215" t="s">
        <v>256</v>
      </c>
      <c r="D69" s="1216">
        <v>2016</v>
      </c>
      <c r="E69" s="1215" t="s">
        <v>58</v>
      </c>
      <c r="F69" s="1218">
        <v>42370</v>
      </c>
      <c r="G69" s="1218">
        <v>42460</v>
      </c>
      <c r="H69" s="1218">
        <v>42461</v>
      </c>
      <c r="I69" s="1218">
        <v>42551</v>
      </c>
      <c r="J69" s="1217">
        <v>42552</v>
      </c>
      <c r="K69" s="1218">
        <v>42643</v>
      </c>
      <c r="L69" s="1217">
        <v>42644</v>
      </c>
      <c r="M69" s="1218">
        <v>43100</v>
      </c>
      <c r="N69" s="1219"/>
      <c r="O69" s="1216"/>
      <c r="P69" s="1230"/>
      <c r="U69" s="6"/>
      <c r="V69" s="12"/>
      <c r="AH69" s="5"/>
      <c r="AI69" s="5"/>
      <c r="AJ69" s="5"/>
      <c r="AK69" s="5"/>
      <c r="AL69" s="5"/>
      <c r="AM69" s="5"/>
      <c r="AN69" s="5"/>
      <c r="AO69" s="5"/>
      <c r="AP69" s="5"/>
      <c r="AQ69" s="5"/>
    </row>
    <row r="70" spans="1:43" ht="17.25" customHeight="1" x14ac:dyDescent="0.25">
      <c r="A70" s="1222">
        <v>2016</v>
      </c>
      <c r="B70" s="1223" t="s">
        <v>266</v>
      </c>
      <c r="C70" s="1223" t="s">
        <v>54</v>
      </c>
      <c r="D70" s="1224">
        <v>2016</v>
      </c>
      <c r="E70" s="1223" t="s">
        <v>256</v>
      </c>
      <c r="F70" s="1225">
        <v>42461</v>
      </c>
      <c r="G70" s="1225">
        <v>42551</v>
      </c>
      <c r="H70" s="1217">
        <v>42552</v>
      </c>
      <c r="I70" s="1225">
        <v>42643</v>
      </c>
      <c r="J70" s="1217">
        <v>42644</v>
      </c>
      <c r="K70" s="1225">
        <v>42735</v>
      </c>
      <c r="L70" s="1225">
        <v>42736</v>
      </c>
      <c r="M70" s="1225">
        <v>42825</v>
      </c>
      <c r="N70" s="1227"/>
      <c r="O70" s="1224"/>
      <c r="P70" s="1228"/>
      <c r="U70" s="6"/>
      <c r="V70" s="12"/>
      <c r="AH70" s="5"/>
      <c r="AI70" s="5"/>
      <c r="AJ70" s="5"/>
      <c r="AK70" s="5"/>
      <c r="AL70" s="5"/>
      <c r="AM70" s="5"/>
      <c r="AN70" s="5"/>
      <c r="AO70" s="5"/>
      <c r="AP70" s="5"/>
      <c r="AQ70" s="5"/>
    </row>
    <row r="71" spans="1:43" ht="17.25" customHeight="1" x14ac:dyDescent="0.25">
      <c r="A71" s="1214">
        <v>2016</v>
      </c>
      <c r="B71" s="1215" t="s">
        <v>267</v>
      </c>
      <c r="C71" s="1215" t="s">
        <v>55</v>
      </c>
      <c r="D71" s="1216">
        <v>2016</v>
      </c>
      <c r="E71" s="1215" t="s">
        <v>54</v>
      </c>
      <c r="F71" s="1217">
        <v>42552</v>
      </c>
      <c r="G71" s="1218">
        <v>42643</v>
      </c>
      <c r="H71" s="1217">
        <v>42644</v>
      </c>
      <c r="I71" s="1218">
        <v>42735</v>
      </c>
      <c r="J71" s="1218">
        <v>42736</v>
      </c>
      <c r="K71" s="1218">
        <v>42825</v>
      </c>
      <c r="L71" s="1218">
        <v>42826</v>
      </c>
      <c r="M71" s="1218">
        <v>42916</v>
      </c>
      <c r="N71" s="1219"/>
      <c r="O71" s="1216"/>
      <c r="P71" s="1230"/>
      <c r="U71" s="6"/>
      <c r="V71" s="12"/>
      <c r="AH71" s="5"/>
      <c r="AI71" s="5"/>
      <c r="AJ71" s="5"/>
      <c r="AK71" s="5"/>
      <c r="AL71" s="5"/>
      <c r="AM71" s="5"/>
      <c r="AN71" s="5"/>
      <c r="AO71" s="5"/>
      <c r="AP71" s="5"/>
      <c r="AQ71" s="5"/>
    </row>
    <row r="72" spans="1:43" ht="17.25" customHeight="1" x14ac:dyDescent="0.25">
      <c r="A72" s="1222">
        <v>2016</v>
      </c>
      <c r="B72" s="1223" t="s">
        <v>267</v>
      </c>
      <c r="C72" s="1223" t="s">
        <v>58</v>
      </c>
      <c r="D72" s="1224">
        <v>2017</v>
      </c>
      <c r="E72" s="1223" t="s">
        <v>55</v>
      </c>
      <c r="F72" s="1217">
        <v>42644</v>
      </c>
      <c r="G72" s="1225">
        <v>42735</v>
      </c>
      <c r="H72" s="1225">
        <v>42736</v>
      </c>
      <c r="I72" s="1225">
        <v>42825</v>
      </c>
      <c r="J72" s="1225">
        <v>42826</v>
      </c>
      <c r="K72" s="1225">
        <v>42916</v>
      </c>
      <c r="L72" s="1217">
        <v>42917</v>
      </c>
      <c r="M72" s="1225">
        <v>43008</v>
      </c>
      <c r="N72" s="1227"/>
      <c r="O72" s="1224"/>
      <c r="P72" s="1228"/>
      <c r="U72" s="6"/>
      <c r="V72" s="12"/>
      <c r="AH72" s="5"/>
      <c r="AI72" s="5"/>
      <c r="AJ72" s="5"/>
      <c r="AK72" s="5"/>
      <c r="AL72" s="5"/>
      <c r="AM72" s="5"/>
      <c r="AN72" s="5"/>
      <c r="AO72" s="5"/>
      <c r="AP72" s="5"/>
      <c r="AQ72" s="5"/>
    </row>
    <row r="73" spans="1:43" ht="17.25" customHeight="1" x14ac:dyDescent="0.25">
      <c r="A73" s="1214">
        <v>2017</v>
      </c>
      <c r="B73" s="1215" t="s">
        <v>267</v>
      </c>
      <c r="C73" s="1215" t="s">
        <v>256</v>
      </c>
      <c r="D73" s="1216">
        <v>2017</v>
      </c>
      <c r="E73" s="1215" t="s">
        <v>58</v>
      </c>
      <c r="F73" s="1218">
        <v>42736</v>
      </c>
      <c r="G73" s="1218">
        <v>42825</v>
      </c>
      <c r="H73" s="1218">
        <v>42826</v>
      </c>
      <c r="I73" s="1218">
        <v>42916</v>
      </c>
      <c r="J73" s="1217">
        <v>42917</v>
      </c>
      <c r="K73" s="1218">
        <v>43008</v>
      </c>
      <c r="L73" s="1218">
        <v>43009</v>
      </c>
      <c r="M73" s="1218">
        <v>43465</v>
      </c>
      <c r="N73" s="1219"/>
      <c r="O73" s="1216"/>
      <c r="P73" s="1230"/>
      <c r="U73" s="6"/>
      <c r="V73" s="12"/>
      <c r="AH73" s="5"/>
      <c r="AI73" s="5"/>
      <c r="AJ73" s="5"/>
      <c r="AK73" s="5"/>
      <c r="AL73" s="5"/>
      <c r="AM73" s="5"/>
      <c r="AN73" s="5"/>
      <c r="AO73" s="5"/>
      <c r="AP73" s="5"/>
      <c r="AQ73" s="5"/>
    </row>
    <row r="74" spans="1:43" ht="17.25" customHeight="1" x14ac:dyDescent="0.25">
      <c r="A74" s="1222">
        <v>2017</v>
      </c>
      <c r="B74" s="1223" t="s">
        <v>267</v>
      </c>
      <c r="C74" s="1223" t="s">
        <v>54</v>
      </c>
      <c r="D74" s="1224">
        <v>2017</v>
      </c>
      <c r="E74" s="1223" t="s">
        <v>256</v>
      </c>
      <c r="F74" s="1225">
        <v>42826</v>
      </c>
      <c r="G74" s="1225">
        <v>42916</v>
      </c>
      <c r="H74" s="1217">
        <v>42917</v>
      </c>
      <c r="I74" s="1226">
        <v>43008</v>
      </c>
      <c r="J74" s="1226">
        <v>43009</v>
      </c>
      <c r="K74" s="1226">
        <v>43100</v>
      </c>
      <c r="L74" s="1226">
        <v>43101</v>
      </c>
      <c r="M74" s="1225">
        <v>43190</v>
      </c>
      <c r="N74" s="1227"/>
      <c r="O74" s="1224"/>
      <c r="P74" s="1228"/>
      <c r="U74" s="6"/>
      <c r="V74" s="12"/>
      <c r="AH74" s="5"/>
      <c r="AI74" s="5"/>
      <c r="AJ74" s="5"/>
      <c r="AK74" s="5"/>
      <c r="AL74" s="5"/>
      <c r="AM74" s="5"/>
      <c r="AN74" s="5"/>
      <c r="AO74" s="5"/>
      <c r="AP74" s="5"/>
      <c r="AQ74" s="5"/>
    </row>
    <row r="75" spans="1:43" ht="17.25" customHeight="1" x14ac:dyDescent="0.25">
      <c r="A75" s="1214">
        <v>2017</v>
      </c>
      <c r="B75" s="1215" t="s">
        <v>268</v>
      </c>
      <c r="C75" s="1215" t="s">
        <v>55</v>
      </c>
      <c r="D75" s="1216">
        <v>2017</v>
      </c>
      <c r="E75" s="1215" t="s">
        <v>54</v>
      </c>
      <c r="F75" s="1217">
        <v>42917</v>
      </c>
      <c r="G75" s="1218">
        <v>43008</v>
      </c>
      <c r="H75" s="1218">
        <v>43009</v>
      </c>
      <c r="I75" s="1218">
        <v>43100</v>
      </c>
      <c r="J75" s="1218">
        <v>43101</v>
      </c>
      <c r="K75" s="1218">
        <v>43190</v>
      </c>
      <c r="L75" s="1218">
        <v>43191</v>
      </c>
      <c r="M75" s="1218">
        <v>43281</v>
      </c>
      <c r="N75" s="1219"/>
      <c r="O75" s="1216"/>
      <c r="P75" s="1230"/>
      <c r="U75" s="6"/>
      <c r="V75" s="12"/>
      <c r="AH75" s="5"/>
      <c r="AI75" s="5"/>
      <c r="AJ75" s="5"/>
      <c r="AK75" s="5"/>
      <c r="AL75" s="5"/>
      <c r="AM75" s="5"/>
      <c r="AN75" s="5"/>
      <c r="AO75" s="5"/>
      <c r="AP75" s="5"/>
      <c r="AQ75" s="5"/>
    </row>
    <row r="76" spans="1:43" ht="17.25" customHeight="1" x14ac:dyDescent="0.25">
      <c r="O76" s="5"/>
      <c r="U76" s="6"/>
      <c r="V76" s="12"/>
      <c r="AH76" s="5"/>
      <c r="AI76" s="5"/>
      <c r="AJ76" s="5"/>
      <c r="AK76" s="5"/>
      <c r="AL76" s="5"/>
      <c r="AM76" s="5"/>
      <c r="AN76" s="5"/>
      <c r="AO76" s="5"/>
      <c r="AP76" s="5"/>
      <c r="AQ76" s="5"/>
    </row>
    <row r="77" spans="1:43" ht="15" customHeight="1" x14ac:dyDescent="0.25">
      <c r="O77" s="5"/>
      <c r="U77" s="6"/>
      <c r="V77" s="12"/>
      <c r="AH77" s="5"/>
      <c r="AI77" s="5"/>
      <c r="AJ77" s="5"/>
      <c r="AK77" s="5"/>
      <c r="AL77" s="5"/>
      <c r="AM77" s="5"/>
      <c r="AN77" s="5"/>
      <c r="AO77" s="5"/>
      <c r="AP77" s="5"/>
      <c r="AQ77" s="5"/>
    </row>
    <row r="78" spans="1:43" ht="15" customHeight="1" x14ac:dyDescent="0.25">
      <c r="O78" s="5"/>
      <c r="U78" s="6"/>
      <c r="V78" s="12"/>
      <c r="AH78" s="5"/>
      <c r="AI78" s="5"/>
      <c r="AJ78" s="5"/>
      <c r="AK78" s="5"/>
      <c r="AL78" s="5"/>
      <c r="AM78" s="5"/>
      <c r="AN78" s="5"/>
      <c r="AO78" s="5"/>
      <c r="AP78" s="5"/>
      <c r="AQ78" s="5"/>
    </row>
    <row r="79" spans="1:43" ht="15.75" thickBot="1" x14ac:dyDescent="0.3">
      <c r="A79" s="1234" t="s">
        <v>138</v>
      </c>
      <c r="B79" s="1234" t="s">
        <v>139</v>
      </c>
      <c r="C79" s="1234" t="s">
        <v>140</v>
      </c>
      <c r="D79" s="1235" t="s">
        <v>498</v>
      </c>
      <c r="O79" s="5"/>
      <c r="U79" s="6"/>
      <c r="V79" s="12"/>
      <c r="AH79" s="5"/>
      <c r="AI79" s="5"/>
      <c r="AJ79" s="5"/>
      <c r="AK79" s="5"/>
      <c r="AL79" s="5"/>
      <c r="AM79" s="5"/>
      <c r="AN79" s="5"/>
      <c r="AO79" s="5"/>
      <c r="AP79" s="5"/>
      <c r="AQ79" s="5"/>
    </row>
    <row r="80" spans="1:43" ht="15.75" hidden="1" thickTop="1" x14ac:dyDescent="0.25">
      <c r="A80" s="1243" t="s">
        <v>500</v>
      </c>
      <c r="B80" s="1236" t="s">
        <v>501</v>
      </c>
      <c r="C80" s="1237">
        <v>9</v>
      </c>
      <c r="D80" s="1238"/>
      <c r="O80" s="5"/>
      <c r="U80" s="6"/>
      <c r="V80" s="12"/>
      <c r="AH80" s="5"/>
      <c r="AI80" s="5"/>
      <c r="AJ80" s="5"/>
      <c r="AK80" s="5"/>
      <c r="AL80" s="5"/>
      <c r="AM80" s="5"/>
      <c r="AN80" s="5"/>
      <c r="AO80" s="5"/>
      <c r="AP80" s="5"/>
      <c r="AQ80" s="5"/>
    </row>
    <row r="81" spans="1:43" ht="30.75" hidden="1" thickTop="1" x14ac:dyDescent="0.25">
      <c r="A81" s="1239" t="s">
        <v>497</v>
      </c>
      <c r="B81" s="1240" t="s">
        <v>499</v>
      </c>
      <c r="C81" s="1241">
        <v>4</v>
      </c>
      <c r="D81" s="1242"/>
      <c r="O81" s="5"/>
      <c r="U81" s="6"/>
      <c r="V81" s="12"/>
      <c r="AH81" s="5"/>
      <c r="AI81" s="5"/>
      <c r="AJ81" s="5"/>
      <c r="AK81" s="5"/>
      <c r="AL81" s="5"/>
      <c r="AM81" s="5"/>
      <c r="AN81" s="5"/>
      <c r="AO81" s="5"/>
      <c r="AP81" s="5"/>
      <c r="AQ81" s="5"/>
    </row>
    <row r="82" spans="1:43" ht="29.25" hidden="1" thickTop="1" x14ac:dyDescent="0.25">
      <c r="A82" s="1243" t="s">
        <v>680</v>
      </c>
      <c r="B82" s="1244" t="s">
        <v>141</v>
      </c>
      <c r="C82" s="1244">
        <v>10</v>
      </c>
      <c r="D82" s="1238"/>
      <c r="O82" s="5"/>
      <c r="U82" s="6"/>
      <c r="V82" s="12"/>
      <c r="AH82" s="5"/>
      <c r="AI82" s="5"/>
      <c r="AJ82" s="5"/>
      <c r="AK82" s="5"/>
      <c r="AL82" s="5"/>
      <c r="AM82" s="5"/>
      <c r="AN82" s="5"/>
      <c r="AO82" s="5"/>
      <c r="AP82" s="5"/>
      <c r="AQ82" s="5"/>
    </row>
    <row r="83" spans="1:43" ht="15.75" hidden="1" thickTop="1" x14ac:dyDescent="0.25">
      <c r="A83" s="1245" t="s">
        <v>142</v>
      </c>
      <c r="B83" s="1246" t="s">
        <v>62</v>
      </c>
      <c r="C83" s="1246">
        <v>9</v>
      </c>
      <c r="D83" s="1247"/>
      <c r="O83" s="5"/>
      <c r="U83" s="6"/>
      <c r="V83" s="12"/>
      <c r="AH83" s="5"/>
      <c r="AI83" s="5"/>
      <c r="AJ83" s="5"/>
      <c r="AK83" s="5"/>
      <c r="AL83" s="5"/>
      <c r="AM83" s="5"/>
      <c r="AN83" s="5"/>
      <c r="AO83" s="5"/>
      <c r="AP83" s="5"/>
      <c r="AQ83" s="5"/>
    </row>
    <row r="84" spans="1:43" ht="15.75" hidden="1" thickTop="1" x14ac:dyDescent="0.25">
      <c r="A84" s="1243" t="s">
        <v>368</v>
      </c>
      <c r="B84" s="1244" t="s">
        <v>144</v>
      </c>
      <c r="C84" s="1244">
        <v>9</v>
      </c>
      <c r="D84" s="1238"/>
      <c r="O84" s="5"/>
      <c r="U84" s="6"/>
      <c r="V84" s="12"/>
      <c r="AH84" s="5"/>
      <c r="AI84" s="5"/>
      <c r="AJ84" s="5"/>
      <c r="AK84" s="5"/>
      <c r="AL84" s="5"/>
      <c r="AM84" s="5"/>
      <c r="AN84" s="5"/>
      <c r="AO84" s="5"/>
      <c r="AP84" s="5"/>
      <c r="AQ84" s="5"/>
    </row>
    <row r="85" spans="1:43" ht="15.75" hidden="1" thickTop="1" x14ac:dyDescent="0.25">
      <c r="A85" s="1245" t="s">
        <v>1</v>
      </c>
      <c r="B85" s="1246" t="s">
        <v>143</v>
      </c>
      <c r="C85" s="1246">
        <v>6</v>
      </c>
      <c r="D85" s="1247"/>
      <c r="O85" s="5"/>
      <c r="U85" s="12"/>
      <c r="V85" s="12"/>
      <c r="AH85" s="5"/>
      <c r="AI85" s="5"/>
      <c r="AJ85" s="5"/>
      <c r="AK85" s="5"/>
      <c r="AL85" s="5"/>
      <c r="AM85" s="5"/>
      <c r="AN85" s="5"/>
      <c r="AO85" s="5"/>
      <c r="AP85" s="5"/>
      <c r="AQ85" s="5"/>
    </row>
    <row r="86" spans="1:43" ht="15.75" hidden="1" thickTop="1" x14ac:dyDescent="0.25">
      <c r="A86" s="1243" t="s">
        <v>2</v>
      </c>
      <c r="B86" s="1244" t="s">
        <v>145</v>
      </c>
      <c r="C86" s="1244">
        <v>9</v>
      </c>
      <c r="D86" s="1238"/>
      <c r="O86" s="5"/>
      <c r="U86" s="12"/>
      <c r="V86" s="12"/>
      <c r="AH86" s="5"/>
      <c r="AI86" s="5"/>
      <c r="AJ86" s="5"/>
      <c r="AK86" s="5"/>
      <c r="AL86" s="5"/>
      <c r="AM86" s="5"/>
      <c r="AN86" s="5"/>
      <c r="AO86" s="5"/>
      <c r="AP86" s="5"/>
      <c r="AQ86" s="5"/>
    </row>
    <row r="87" spans="1:43" ht="15.75" hidden="1" thickTop="1" x14ac:dyDescent="0.25">
      <c r="A87" s="1243" t="s">
        <v>21</v>
      </c>
      <c r="B87" s="1244" t="s">
        <v>146</v>
      </c>
      <c r="C87" s="1244">
        <v>8</v>
      </c>
      <c r="D87" s="1238"/>
      <c r="O87" s="5"/>
      <c r="U87" s="12"/>
      <c r="V87" s="12"/>
      <c r="AH87" s="5"/>
      <c r="AI87" s="5"/>
      <c r="AJ87" s="5"/>
      <c r="AK87" s="5"/>
      <c r="AL87" s="5"/>
      <c r="AM87" s="5"/>
      <c r="AN87" s="5"/>
      <c r="AO87" s="5"/>
      <c r="AP87" s="5"/>
      <c r="AQ87" s="5"/>
    </row>
    <row r="88" spans="1:43" ht="29.25" hidden="1" thickTop="1" x14ac:dyDescent="0.25">
      <c r="A88" s="1245" t="s">
        <v>3</v>
      </c>
      <c r="B88" s="1246" t="s">
        <v>147</v>
      </c>
      <c r="C88" s="1246">
        <v>4</v>
      </c>
      <c r="D88" s="1247"/>
      <c r="O88" s="5"/>
      <c r="U88" s="12"/>
      <c r="V88" s="12"/>
      <c r="AH88" s="5"/>
      <c r="AI88" s="5"/>
      <c r="AJ88" s="5"/>
      <c r="AK88" s="5"/>
      <c r="AL88" s="5"/>
      <c r="AM88" s="5"/>
      <c r="AN88" s="5"/>
      <c r="AO88" s="5"/>
      <c r="AP88" s="5"/>
      <c r="AQ88" s="5"/>
    </row>
    <row r="89" spans="1:43" ht="15.75" hidden="1" thickTop="1" x14ac:dyDescent="0.25">
      <c r="A89" s="1243" t="s">
        <v>505</v>
      </c>
      <c r="B89" s="1244" t="s">
        <v>506</v>
      </c>
      <c r="C89" s="1244">
        <v>9</v>
      </c>
      <c r="D89" s="1238"/>
      <c r="O89" s="5"/>
      <c r="U89" s="12"/>
      <c r="V89" s="12"/>
      <c r="AH89" s="5"/>
      <c r="AI89" s="5"/>
      <c r="AJ89" s="5"/>
      <c r="AK89" s="5"/>
      <c r="AL89" s="5"/>
      <c r="AM89" s="5"/>
      <c r="AN89" s="5"/>
      <c r="AO89" s="5"/>
      <c r="AP89" s="5"/>
      <c r="AQ89" s="5"/>
    </row>
    <row r="90" spans="1:43" ht="15.75" hidden="1" thickTop="1" x14ac:dyDescent="0.25">
      <c r="A90" s="1245" t="s">
        <v>683</v>
      </c>
      <c r="B90" s="1262" t="s">
        <v>685</v>
      </c>
      <c r="C90" s="1246">
        <v>10</v>
      </c>
      <c r="D90" s="1247"/>
      <c r="O90" s="5"/>
      <c r="U90" s="12"/>
      <c r="V90" s="12"/>
      <c r="AH90" s="5"/>
      <c r="AI90" s="5"/>
      <c r="AJ90" s="5"/>
      <c r="AK90" s="5"/>
      <c r="AL90" s="5"/>
      <c r="AM90" s="5"/>
      <c r="AN90" s="5"/>
      <c r="AO90" s="5"/>
      <c r="AP90" s="5"/>
      <c r="AQ90" s="5"/>
    </row>
    <row r="91" spans="1:43" ht="15.75" hidden="1" thickTop="1" x14ac:dyDescent="0.25">
      <c r="A91" s="1243" t="s">
        <v>502</v>
      </c>
      <c r="B91" s="1263" t="s">
        <v>684</v>
      </c>
      <c r="C91" s="1244">
        <v>8</v>
      </c>
      <c r="D91" s="1238"/>
      <c r="O91" s="5"/>
      <c r="U91" s="12"/>
      <c r="V91" s="12"/>
      <c r="AH91" s="5"/>
      <c r="AI91" s="5"/>
      <c r="AJ91" s="5"/>
      <c r="AK91" s="5"/>
      <c r="AL91" s="5"/>
      <c r="AM91" s="5"/>
      <c r="AN91" s="5"/>
      <c r="AO91" s="5"/>
      <c r="AP91" s="5"/>
      <c r="AQ91" s="5"/>
    </row>
    <row r="92" spans="1:43" ht="15.75" hidden="1" thickTop="1" x14ac:dyDescent="0.25">
      <c r="A92" s="1245" t="s">
        <v>503</v>
      </c>
      <c r="B92" s="1246" t="s">
        <v>504</v>
      </c>
      <c r="C92" s="1246">
        <v>9</v>
      </c>
      <c r="D92" s="1247"/>
      <c r="O92" s="5"/>
      <c r="U92" s="12"/>
      <c r="V92" s="12"/>
      <c r="AH92" s="5"/>
      <c r="AI92" s="5"/>
      <c r="AJ92" s="5"/>
      <c r="AK92" s="5"/>
      <c r="AL92" s="5"/>
      <c r="AM92" s="5"/>
      <c r="AN92" s="5"/>
      <c r="AO92" s="5"/>
      <c r="AP92" s="5"/>
      <c r="AQ92" s="5"/>
    </row>
    <row r="93" spans="1:43" ht="29.25" hidden="1" thickTop="1" x14ac:dyDescent="0.25">
      <c r="A93" s="1243" t="s">
        <v>148</v>
      </c>
      <c r="B93" s="1244" t="s">
        <v>149</v>
      </c>
      <c r="C93" s="1244">
        <v>9</v>
      </c>
      <c r="D93" s="1238"/>
      <c r="O93" s="5"/>
      <c r="U93" s="12"/>
      <c r="V93" s="12"/>
      <c r="AH93" s="5"/>
      <c r="AI93" s="5"/>
      <c r="AJ93" s="5"/>
      <c r="AK93" s="5"/>
      <c r="AL93" s="5"/>
      <c r="AM93" s="5"/>
      <c r="AN93" s="5"/>
      <c r="AO93" s="5"/>
      <c r="AP93" s="5"/>
      <c r="AQ93" s="5"/>
    </row>
    <row r="94" spans="1:43" ht="15.75" hidden="1" thickTop="1" x14ac:dyDescent="0.25">
      <c r="A94" s="1245" t="s">
        <v>29</v>
      </c>
      <c r="B94" s="1246" t="s">
        <v>150</v>
      </c>
      <c r="C94" s="1246">
        <v>8</v>
      </c>
      <c r="D94" s="1247"/>
      <c r="O94" s="5"/>
      <c r="U94" s="12"/>
      <c r="V94" s="12"/>
      <c r="W94" s="8"/>
      <c r="X94" s="8"/>
      <c r="Y94" s="5"/>
      <c r="Z94" s="5"/>
      <c r="AA94" s="5"/>
      <c r="AB94" s="5"/>
      <c r="AC94" s="5"/>
      <c r="AD94" s="5"/>
      <c r="AE94" s="5"/>
      <c r="AF94" s="5"/>
      <c r="AG94" s="5"/>
      <c r="AH94" s="5"/>
      <c r="AI94" s="5"/>
      <c r="AJ94" s="5"/>
      <c r="AK94" s="5"/>
      <c r="AL94" s="5"/>
      <c r="AM94" s="5"/>
      <c r="AN94" s="5"/>
      <c r="AO94" s="5"/>
      <c r="AP94" s="5"/>
      <c r="AQ94" s="5"/>
    </row>
    <row r="95" spans="1:43" ht="29.25" hidden="1" thickTop="1" x14ac:dyDescent="0.25">
      <c r="A95" s="1243" t="s">
        <v>30</v>
      </c>
      <c r="B95" s="1244" t="s">
        <v>151</v>
      </c>
      <c r="C95" s="1244">
        <v>1</v>
      </c>
      <c r="D95" s="1238"/>
      <c r="O95" s="5"/>
      <c r="U95" s="12"/>
      <c r="V95" s="12"/>
      <c r="W95" s="8"/>
      <c r="X95" s="8"/>
      <c r="Y95" s="5"/>
      <c r="Z95" s="5"/>
      <c r="AA95" s="5"/>
      <c r="AB95" s="5"/>
      <c r="AC95" s="5"/>
      <c r="AD95" s="5"/>
      <c r="AE95" s="5"/>
      <c r="AF95" s="5"/>
      <c r="AG95" s="5"/>
      <c r="AH95" s="5"/>
      <c r="AI95" s="5"/>
      <c r="AJ95" s="5"/>
      <c r="AK95" s="5"/>
      <c r="AL95" s="5"/>
      <c r="AM95" s="5"/>
      <c r="AN95" s="5"/>
      <c r="AO95" s="5"/>
      <c r="AP95" s="5"/>
      <c r="AQ95" s="5"/>
    </row>
    <row r="96" spans="1:43" ht="15.75" thickTop="1" x14ac:dyDescent="0.25">
      <c r="A96" s="1245" t="s">
        <v>31</v>
      </c>
      <c r="B96" s="1246" t="s">
        <v>152</v>
      </c>
      <c r="C96" s="1246">
        <v>3</v>
      </c>
      <c r="D96" s="1247"/>
      <c r="O96" s="5"/>
      <c r="U96" s="12"/>
      <c r="V96" s="12"/>
      <c r="W96" s="8"/>
      <c r="X96" s="8"/>
      <c r="Y96" s="5"/>
      <c r="Z96" s="5"/>
      <c r="AA96" s="5"/>
      <c r="AB96" s="5"/>
      <c r="AC96" s="5"/>
      <c r="AD96" s="5"/>
      <c r="AE96" s="5"/>
      <c r="AF96" s="5"/>
      <c r="AG96" s="5"/>
      <c r="AH96" s="5"/>
      <c r="AI96" s="5"/>
      <c r="AJ96" s="5"/>
      <c r="AK96" s="5"/>
      <c r="AL96" s="5"/>
      <c r="AM96" s="5"/>
      <c r="AN96" s="5"/>
      <c r="AO96" s="5"/>
      <c r="AP96" s="5"/>
      <c r="AQ96" s="5"/>
    </row>
    <row r="97" spans="1:43" ht="15" x14ac:dyDescent="0.25">
      <c r="A97" s="1243" t="s">
        <v>686</v>
      </c>
      <c r="B97" s="1263" t="s">
        <v>687</v>
      </c>
      <c r="C97" s="1244">
        <v>3</v>
      </c>
      <c r="D97" s="1238"/>
      <c r="O97" s="5"/>
      <c r="U97" s="12"/>
      <c r="V97" s="12"/>
      <c r="W97" s="8"/>
      <c r="X97" s="8"/>
      <c r="Y97" s="5"/>
      <c r="Z97" s="5"/>
      <c r="AA97" s="5"/>
      <c r="AB97" s="5"/>
      <c r="AC97" s="5"/>
      <c r="AD97" s="5"/>
      <c r="AE97" s="5"/>
      <c r="AF97" s="5"/>
      <c r="AG97" s="5"/>
      <c r="AH97" s="5"/>
      <c r="AI97" s="5"/>
      <c r="AJ97" s="5"/>
      <c r="AK97" s="5"/>
      <c r="AL97" s="5"/>
      <c r="AM97" s="5"/>
      <c r="AN97" s="5"/>
      <c r="AO97" s="5"/>
      <c r="AP97" s="5"/>
      <c r="AQ97" s="5"/>
    </row>
    <row r="98" spans="1:43" ht="15" hidden="1" x14ac:dyDescent="0.25">
      <c r="A98" s="1245" t="s">
        <v>32</v>
      </c>
      <c r="B98" s="1262" t="s">
        <v>688</v>
      </c>
      <c r="C98" s="1246">
        <v>6</v>
      </c>
      <c r="D98" s="1247"/>
      <c r="O98" s="5"/>
      <c r="U98" s="12"/>
      <c r="V98" s="12"/>
      <c r="W98" s="8"/>
      <c r="X98" s="8"/>
      <c r="Y98" s="5"/>
      <c r="Z98" s="5"/>
      <c r="AA98" s="5"/>
      <c r="AB98" s="5"/>
      <c r="AC98" s="5"/>
      <c r="AD98" s="5"/>
      <c r="AE98" s="5"/>
      <c r="AF98" s="5"/>
      <c r="AG98" s="5"/>
      <c r="AH98" s="5"/>
      <c r="AI98" s="5"/>
      <c r="AJ98" s="5"/>
      <c r="AK98" s="5"/>
      <c r="AL98" s="5"/>
      <c r="AM98" s="5"/>
      <c r="AN98" s="5"/>
      <c r="AO98" s="5"/>
      <c r="AP98" s="5"/>
      <c r="AQ98" s="5"/>
    </row>
    <row r="99" spans="1:43" ht="28.5" hidden="1" x14ac:dyDescent="0.25">
      <c r="A99" s="1243" t="s">
        <v>33</v>
      </c>
      <c r="B99" s="1244" t="s">
        <v>153</v>
      </c>
      <c r="C99" s="1244">
        <v>4</v>
      </c>
      <c r="D99" s="1238"/>
      <c r="O99" s="5"/>
      <c r="U99" s="12"/>
      <c r="V99" s="12"/>
      <c r="W99" s="8"/>
      <c r="X99" s="8"/>
      <c r="Y99" s="5"/>
      <c r="Z99" s="5"/>
      <c r="AA99" s="5"/>
      <c r="AB99" s="5"/>
      <c r="AC99" s="5"/>
      <c r="AD99" s="5"/>
      <c r="AE99" s="5"/>
      <c r="AF99" s="5"/>
      <c r="AG99" s="5"/>
      <c r="AH99" s="5"/>
      <c r="AI99" s="5"/>
      <c r="AJ99" s="5"/>
      <c r="AK99" s="5"/>
      <c r="AL99" s="5"/>
      <c r="AM99" s="5"/>
      <c r="AN99" s="5"/>
      <c r="AO99" s="5"/>
      <c r="AP99" s="5"/>
      <c r="AQ99" s="5"/>
    </row>
    <row r="100" spans="1:43" ht="15" hidden="1" x14ac:dyDescent="0.25">
      <c r="A100" s="1245" t="s">
        <v>510</v>
      </c>
      <c r="B100" s="1246" t="s">
        <v>511</v>
      </c>
      <c r="C100" s="1246">
        <v>9</v>
      </c>
      <c r="D100" s="1247"/>
      <c r="O100" s="5"/>
      <c r="U100" s="12"/>
      <c r="V100" s="12"/>
      <c r="W100" s="8"/>
      <c r="X100" s="8"/>
      <c r="Y100" s="5"/>
      <c r="Z100" s="5"/>
      <c r="AA100" s="5"/>
      <c r="AB100" s="5"/>
      <c r="AC100" s="5"/>
      <c r="AD100" s="5"/>
      <c r="AE100" s="5"/>
      <c r="AF100" s="5"/>
      <c r="AG100" s="5"/>
      <c r="AH100" s="5"/>
      <c r="AI100" s="5"/>
      <c r="AJ100" s="5"/>
      <c r="AK100" s="5"/>
      <c r="AL100" s="5"/>
      <c r="AM100" s="5"/>
      <c r="AN100" s="5"/>
      <c r="AO100" s="5"/>
      <c r="AP100" s="5"/>
      <c r="AQ100" s="5"/>
    </row>
    <row r="101" spans="1:43" ht="15" hidden="1" x14ac:dyDescent="0.25">
      <c r="A101" s="1243" t="s">
        <v>34</v>
      </c>
      <c r="B101" s="1244" t="s">
        <v>154</v>
      </c>
      <c r="C101" s="1244">
        <v>8</v>
      </c>
      <c r="D101" s="1238"/>
      <c r="O101" s="5"/>
      <c r="U101" s="12"/>
      <c r="V101" s="12"/>
      <c r="W101" s="8"/>
      <c r="X101" s="8"/>
      <c r="Y101" s="5"/>
      <c r="Z101" s="5"/>
      <c r="AA101" s="5"/>
      <c r="AB101" s="5"/>
      <c r="AC101" s="5"/>
      <c r="AD101" s="5"/>
      <c r="AE101" s="5"/>
      <c r="AF101" s="5"/>
      <c r="AG101" s="5"/>
      <c r="AH101" s="5"/>
      <c r="AI101" s="5"/>
      <c r="AJ101" s="5"/>
      <c r="AK101" s="5"/>
      <c r="AL101" s="5"/>
      <c r="AM101" s="5"/>
      <c r="AN101" s="5"/>
      <c r="AO101" s="5"/>
      <c r="AP101" s="5"/>
      <c r="AQ101" s="5"/>
    </row>
    <row r="102" spans="1:43" ht="15" hidden="1" x14ac:dyDescent="0.25">
      <c r="A102" s="1245" t="s">
        <v>35</v>
      </c>
      <c r="B102" s="1246" t="s">
        <v>155</v>
      </c>
      <c r="C102" s="1246">
        <v>4</v>
      </c>
      <c r="D102" s="1247"/>
      <c r="O102" s="5"/>
      <c r="U102" s="12"/>
      <c r="V102" s="12"/>
      <c r="W102" s="8"/>
      <c r="X102" s="8"/>
      <c r="Y102" s="5"/>
      <c r="Z102" s="5"/>
      <c r="AA102" s="5"/>
      <c r="AB102" s="5"/>
      <c r="AC102" s="5"/>
      <c r="AD102" s="5"/>
      <c r="AE102" s="5"/>
      <c r="AF102" s="5"/>
      <c r="AG102" s="5"/>
      <c r="AH102" s="5"/>
      <c r="AI102" s="5"/>
      <c r="AJ102" s="5"/>
      <c r="AK102" s="5"/>
      <c r="AL102" s="5"/>
      <c r="AM102" s="5"/>
      <c r="AN102" s="5"/>
      <c r="AO102" s="5"/>
      <c r="AP102" s="5"/>
      <c r="AQ102" s="5"/>
    </row>
    <row r="103" spans="1:43" ht="15" hidden="1" x14ac:dyDescent="0.25">
      <c r="A103" s="1243" t="s">
        <v>514</v>
      </c>
      <c r="B103" s="1244" t="s">
        <v>515</v>
      </c>
      <c r="C103" s="1244">
        <v>9</v>
      </c>
      <c r="D103" s="1238"/>
      <c r="O103" s="5"/>
      <c r="U103" s="12"/>
      <c r="V103" s="12"/>
      <c r="W103" s="8"/>
      <c r="X103" s="8"/>
      <c r="Y103" s="5"/>
      <c r="Z103" s="5"/>
      <c r="AA103" s="5"/>
      <c r="AB103" s="5"/>
      <c r="AC103" s="5"/>
      <c r="AD103" s="5"/>
      <c r="AE103" s="5"/>
      <c r="AF103" s="5"/>
      <c r="AG103" s="5"/>
      <c r="AH103" s="5"/>
      <c r="AI103" s="5"/>
      <c r="AJ103" s="5"/>
      <c r="AK103" s="5"/>
      <c r="AL103" s="5"/>
      <c r="AM103" s="5"/>
      <c r="AN103" s="5"/>
      <c r="AO103" s="5"/>
      <c r="AP103" s="5"/>
      <c r="AQ103" s="5"/>
    </row>
    <row r="104" spans="1:43" ht="15" hidden="1" x14ac:dyDescent="0.25">
      <c r="A104" s="1245" t="s">
        <v>156</v>
      </c>
      <c r="B104" s="1246" t="s">
        <v>61</v>
      </c>
      <c r="C104" s="1246">
        <v>9</v>
      </c>
      <c r="D104" s="1247"/>
      <c r="O104" s="5"/>
      <c r="U104" s="12"/>
      <c r="V104" s="12"/>
      <c r="W104" s="8"/>
      <c r="X104" s="8"/>
      <c r="Y104" s="5"/>
      <c r="Z104" s="5"/>
      <c r="AA104" s="5"/>
      <c r="AB104" s="5"/>
      <c r="AC104" s="5"/>
      <c r="AD104" s="5"/>
      <c r="AE104" s="5"/>
      <c r="AF104" s="5"/>
      <c r="AG104" s="5"/>
      <c r="AH104" s="5"/>
      <c r="AI104" s="5"/>
      <c r="AJ104" s="5"/>
      <c r="AK104" s="5"/>
      <c r="AL104" s="5"/>
      <c r="AM104" s="5"/>
      <c r="AN104" s="5"/>
      <c r="AO104" s="5"/>
      <c r="AP104" s="5"/>
      <c r="AQ104" s="5"/>
    </row>
    <row r="105" spans="1:43" ht="15" hidden="1" x14ac:dyDescent="0.25">
      <c r="A105" s="1243" t="s">
        <v>36</v>
      </c>
      <c r="B105" s="1263" t="s">
        <v>689</v>
      </c>
      <c r="C105" s="1244">
        <v>9</v>
      </c>
      <c r="D105" s="1238"/>
      <c r="O105" s="5"/>
      <c r="U105" s="12"/>
      <c r="V105" s="12"/>
      <c r="W105" s="8"/>
      <c r="X105" s="8"/>
      <c r="Y105" s="5"/>
      <c r="Z105" s="5"/>
      <c r="AA105" s="5"/>
      <c r="AB105" s="5"/>
      <c r="AC105" s="5"/>
      <c r="AD105" s="5"/>
      <c r="AE105" s="5"/>
      <c r="AF105" s="5"/>
      <c r="AG105" s="5"/>
      <c r="AH105" s="5"/>
      <c r="AI105" s="5"/>
      <c r="AJ105" s="5"/>
      <c r="AK105" s="5"/>
      <c r="AL105" s="5"/>
      <c r="AM105" s="5"/>
      <c r="AN105" s="5"/>
      <c r="AO105" s="5"/>
      <c r="AP105" s="5"/>
      <c r="AQ105" s="5"/>
    </row>
    <row r="106" spans="1:43" ht="15" hidden="1" x14ac:dyDescent="0.25">
      <c r="A106" s="1245" t="s">
        <v>507</v>
      </c>
      <c r="B106" s="1246" t="s">
        <v>618</v>
      </c>
      <c r="C106" s="1246">
        <v>9</v>
      </c>
      <c r="D106" s="1247"/>
      <c r="O106" s="5"/>
      <c r="U106" s="12"/>
      <c r="V106" s="12"/>
      <c r="W106" s="8"/>
      <c r="X106" s="8"/>
      <c r="Y106" s="5"/>
      <c r="Z106" s="5"/>
      <c r="AA106" s="5"/>
      <c r="AB106" s="5"/>
      <c r="AC106" s="5"/>
      <c r="AD106" s="5"/>
      <c r="AE106" s="5"/>
      <c r="AF106" s="5"/>
      <c r="AG106" s="5"/>
      <c r="AH106" s="5"/>
      <c r="AI106" s="5"/>
      <c r="AJ106" s="5"/>
      <c r="AK106" s="5"/>
      <c r="AL106" s="5"/>
      <c r="AM106" s="5"/>
      <c r="AN106" s="5"/>
      <c r="AO106" s="5"/>
      <c r="AP106" s="5"/>
      <c r="AQ106" s="5"/>
    </row>
    <row r="107" spans="1:43" ht="15" hidden="1" x14ac:dyDescent="0.25">
      <c r="A107" s="1243" t="s">
        <v>724</v>
      </c>
      <c r="B107" s="1244" t="s">
        <v>522</v>
      </c>
      <c r="C107" s="1244">
        <v>10</v>
      </c>
      <c r="D107" s="1238"/>
      <c r="O107" s="5"/>
      <c r="U107" s="12"/>
      <c r="V107" s="12"/>
      <c r="W107" s="8"/>
      <c r="X107" s="8"/>
      <c r="Y107" s="5"/>
      <c r="Z107" s="5"/>
      <c r="AA107" s="5"/>
      <c r="AB107" s="5"/>
      <c r="AC107" s="5"/>
      <c r="AD107" s="5"/>
      <c r="AE107" s="5"/>
      <c r="AF107" s="5"/>
      <c r="AG107" s="5"/>
      <c r="AH107" s="5"/>
      <c r="AI107" s="5"/>
      <c r="AJ107" s="5"/>
      <c r="AK107" s="5"/>
      <c r="AL107" s="5"/>
      <c r="AM107" s="5"/>
      <c r="AN107" s="5"/>
      <c r="AO107" s="5"/>
      <c r="AP107" s="5"/>
      <c r="AQ107" s="5"/>
    </row>
    <row r="108" spans="1:43" ht="15" hidden="1" x14ac:dyDescent="0.25">
      <c r="A108" s="1245" t="s">
        <v>51</v>
      </c>
      <c r="B108" s="1262" t="s">
        <v>690</v>
      </c>
      <c r="C108" s="1246">
        <v>5</v>
      </c>
      <c r="D108" s="1247"/>
      <c r="O108" s="5"/>
      <c r="U108" s="12"/>
      <c r="V108" s="12"/>
      <c r="W108" s="8"/>
      <c r="X108" s="8"/>
      <c r="Y108" s="5"/>
      <c r="Z108" s="5"/>
      <c r="AA108" s="5"/>
      <c r="AB108" s="5"/>
      <c r="AC108" s="5"/>
      <c r="AD108" s="5"/>
      <c r="AE108" s="5"/>
      <c r="AF108" s="5"/>
      <c r="AG108" s="5"/>
      <c r="AH108" s="5"/>
      <c r="AI108" s="5"/>
      <c r="AJ108" s="5"/>
      <c r="AK108" s="5"/>
      <c r="AL108" s="5"/>
      <c r="AM108" s="5"/>
      <c r="AN108" s="5"/>
      <c r="AO108" s="5"/>
      <c r="AP108" s="5"/>
      <c r="AQ108" s="5"/>
    </row>
    <row r="109" spans="1:43" ht="15" hidden="1" x14ac:dyDescent="0.25">
      <c r="A109" s="1243" t="s">
        <v>37</v>
      </c>
      <c r="B109" s="1244" t="s">
        <v>521</v>
      </c>
      <c r="C109" s="1244">
        <v>5</v>
      </c>
      <c r="D109" s="1238"/>
      <c r="O109" s="5"/>
      <c r="U109" s="12"/>
      <c r="V109" s="12"/>
      <c r="W109" s="8"/>
      <c r="X109" s="8"/>
      <c r="Y109" s="5"/>
      <c r="Z109" s="5"/>
      <c r="AA109" s="5"/>
      <c r="AB109" s="5"/>
      <c r="AC109" s="5"/>
      <c r="AD109" s="5"/>
      <c r="AE109" s="5"/>
      <c r="AF109" s="5"/>
      <c r="AG109" s="5"/>
      <c r="AH109" s="5"/>
      <c r="AI109" s="5"/>
      <c r="AJ109" s="5"/>
      <c r="AK109" s="5"/>
      <c r="AL109" s="5"/>
      <c r="AM109" s="5"/>
      <c r="AN109" s="5"/>
      <c r="AO109" s="5"/>
      <c r="AP109" s="5"/>
      <c r="AQ109" s="5"/>
    </row>
    <row r="110" spans="1:43" ht="15" hidden="1" x14ac:dyDescent="0.25">
      <c r="A110" s="1245" t="s">
        <v>159</v>
      </c>
      <c r="B110" s="1246" t="s">
        <v>160</v>
      </c>
      <c r="C110" s="1246">
        <v>9</v>
      </c>
      <c r="D110" s="1247"/>
      <c r="O110" s="5"/>
      <c r="U110" s="12"/>
      <c r="V110" s="12"/>
      <c r="W110" s="8"/>
      <c r="X110" s="8"/>
      <c r="Y110" s="5"/>
      <c r="Z110" s="5"/>
      <c r="AA110" s="5"/>
      <c r="AB110" s="5"/>
      <c r="AC110" s="5"/>
      <c r="AD110" s="5"/>
      <c r="AE110" s="5"/>
      <c r="AF110" s="5"/>
      <c r="AG110" s="5"/>
      <c r="AH110" s="5"/>
      <c r="AI110" s="5"/>
      <c r="AJ110" s="5"/>
      <c r="AK110" s="5"/>
      <c r="AL110" s="5"/>
      <c r="AM110" s="5"/>
      <c r="AN110" s="5"/>
      <c r="AO110" s="5"/>
      <c r="AP110" s="5"/>
      <c r="AQ110" s="5"/>
    </row>
    <row r="111" spans="1:43" ht="15" hidden="1" x14ac:dyDescent="0.25">
      <c r="A111" s="1245" t="s">
        <v>681</v>
      </c>
      <c r="B111" s="1262" t="s">
        <v>682</v>
      </c>
      <c r="C111" s="1246">
        <v>6</v>
      </c>
      <c r="D111" s="1247"/>
      <c r="O111" s="5"/>
      <c r="U111" s="12"/>
      <c r="V111" s="12"/>
      <c r="W111" s="8"/>
      <c r="X111" s="8"/>
      <c r="Y111" s="5"/>
      <c r="Z111" s="5"/>
      <c r="AA111" s="5"/>
      <c r="AB111" s="5"/>
      <c r="AC111" s="5"/>
      <c r="AD111" s="5"/>
      <c r="AE111" s="5"/>
      <c r="AF111" s="5"/>
      <c r="AG111" s="5"/>
      <c r="AH111" s="5"/>
      <c r="AI111" s="5"/>
      <c r="AJ111" s="5"/>
      <c r="AK111" s="5"/>
      <c r="AL111" s="5"/>
      <c r="AM111" s="5"/>
      <c r="AN111" s="5"/>
      <c r="AO111" s="5"/>
      <c r="AP111" s="5"/>
      <c r="AQ111" s="5"/>
    </row>
    <row r="112" spans="1:43" ht="28.5" hidden="1" x14ac:dyDescent="0.25">
      <c r="A112" s="1243" t="s">
        <v>38</v>
      </c>
      <c r="B112" s="1244" t="s">
        <v>158</v>
      </c>
      <c r="C112" s="1244">
        <v>7</v>
      </c>
      <c r="D112" s="1238"/>
      <c r="O112" s="5"/>
      <c r="U112" s="12"/>
      <c r="V112" s="12"/>
      <c r="W112" s="8"/>
      <c r="X112" s="8"/>
      <c r="Y112" s="5"/>
      <c r="Z112" s="5"/>
      <c r="AA112" s="5"/>
      <c r="AB112" s="5"/>
      <c r="AC112" s="5"/>
      <c r="AD112" s="5"/>
      <c r="AE112" s="5"/>
      <c r="AF112" s="5"/>
      <c r="AG112" s="5"/>
      <c r="AH112" s="5"/>
      <c r="AI112" s="5"/>
      <c r="AJ112" s="5"/>
      <c r="AK112" s="5"/>
      <c r="AL112" s="5"/>
      <c r="AM112" s="5"/>
      <c r="AN112" s="5"/>
      <c r="AO112" s="5"/>
      <c r="AP112" s="5"/>
      <c r="AQ112" s="5"/>
    </row>
    <row r="113" spans="1:43" ht="15" hidden="1" x14ac:dyDescent="0.25">
      <c r="A113" s="1245" t="s">
        <v>39</v>
      </c>
      <c r="B113" s="1246" t="s">
        <v>523</v>
      </c>
      <c r="C113" s="1246">
        <v>7</v>
      </c>
      <c r="D113" s="1247"/>
      <c r="O113" s="5"/>
      <c r="U113" s="12"/>
      <c r="V113" s="12"/>
      <c r="W113" s="8"/>
      <c r="X113" s="8"/>
      <c r="Y113" s="5"/>
      <c r="Z113" s="5"/>
      <c r="AA113" s="5"/>
      <c r="AB113" s="5"/>
      <c r="AC113" s="5"/>
      <c r="AD113" s="5"/>
      <c r="AE113" s="5"/>
      <c r="AF113" s="5"/>
      <c r="AG113" s="5"/>
      <c r="AH113" s="5"/>
      <c r="AI113" s="5"/>
      <c r="AJ113" s="5"/>
      <c r="AK113" s="5"/>
      <c r="AL113" s="5"/>
      <c r="AM113" s="5"/>
      <c r="AN113" s="5"/>
      <c r="AO113" s="5"/>
      <c r="AP113" s="5"/>
      <c r="AQ113" s="5"/>
    </row>
    <row r="114" spans="1:43" ht="15" hidden="1" x14ac:dyDescent="0.25">
      <c r="A114" s="1243" t="s">
        <v>40</v>
      </c>
      <c r="B114" s="1244" t="s">
        <v>524</v>
      </c>
      <c r="C114" s="1244">
        <v>4</v>
      </c>
      <c r="D114" s="1238"/>
      <c r="O114" s="5"/>
      <c r="U114" s="12"/>
      <c r="V114" s="12"/>
      <c r="W114" s="8"/>
      <c r="X114" s="8"/>
      <c r="Y114" s="5"/>
      <c r="Z114" s="5"/>
      <c r="AA114" s="5"/>
      <c r="AB114" s="5"/>
      <c r="AC114" s="5"/>
      <c r="AD114" s="5"/>
      <c r="AE114" s="5"/>
      <c r="AF114" s="5"/>
      <c r="AG114" s="5"/>
      <c r="AH114" s="5"/>
      <c r="AI114" s="5"/>
      <c r="AJ114" s="5"/>
      <c r="AK114" s="5"/>
      <c r="AL114" s="5"/>
      <c r="AM114" s="5"/>
      <c r="AN114" s="5"/>
      <c r="AO114" s="5"/>
      <c r="AP114" s="5"/>
      <c r="AQ114" s="5"/>
    </row>
    <row r="115" spans="1:43" ht="28.5" hidden="1" x14ac:dyDescent="0.25">
      <c r="A115" s="1245" t="s">
        <v>41</v>
      </c>
      <c r="B115" s="1262" t="s">
        <v>691</v>
      </c>
      <c r="C115" s="1246">
        <v>6</v>
      </c>
      <c r="D115" s="1247"/>
      <c r="O115" s="5"/>
      <c r="U115" s="12"/>
      <c r="V115" s="12"/>
      <c r="W115" s="8"/>
      <c r="X115" s="8"/>
      <c r="Y115" s="5"/>
      <c r="Z115" s="5"/>
      <c r="AA115" s="5"/>
      <c r="AB115" s="5"/>
      <c r="AC115" s="5"/>
      <c r="AD115" s="5"/>
      <c r="AE115" s="5"/>
      <c r="AF115" s="5"/>
      <c r="AG115" s="5"/>
      <c r="AH115" s="5"/>
      <c r="AI115" s="5"/>
      <c r="AJ115" s="5"/>
      <c r="AK115" s="5"/>
      <c r="AL115" s="5"/>
      <c r="AM115" s="5"/>
      <c r="AN115" s="5"/>
      <c r="AO115" s="5"/>
      <c r="AP115" s="5"/>
      <c r="AQ115" s="5"/>
    </row>
    <row r="116" spans="1:43" ht="28.5" hidden="1" x14ac:dyDescent="0.25">
      <c r="A116" s="1243" t="s">
        <v>692</v>
      </c>
      <c r="B116" s="1263" t="s">
        <v>693</v>
      </c>
      <c r="C116" s="1244">
        <v>1</v>
      </c>
      <c r="D116" s="1238"/>
      <c r="O116" s="5"/>
      <c r="U116" s="12"/>
      <c r="V116" s="12"/>
      <c r="W116" s="8"/>
      <c r="X116" s="8"/>
      <c r="Y116" s="5"/>
      <c r="Z116" s="5"/>
      <c r="AA116" s="5"/>
      <c r="AB116" s="5"/>
      <c r="AC116" s="5"/>
      <c r="AD116" s="5"/>
      <c r="AE116" s="5"/>
      <c r="AF116" s="5"/>
      <c r="AG116" s="5"/>
      <c r="AH116" s="5"/>
      <c r="AI116" s="5"/>
      <c r="AJ116" s="5"/>
      <c r="AK116" s="5"/>
      <c r="AL116" s="5"/>
      <c r="AM116" s="5"/>
      <c r="AN116" s="5"/>
      <c r="AO116" s="5"/>
      <c r="AP116" s="5"/>
      <c r="AQ116" s="5"/>
    </row>
    <row r="117" spans="1:43" ht="15" x14ac:dyDescent="0.25">
      <c r="A117" s="1245" t="s">
        <v>43</v>
      </c>
      <c r="B117" s="1246" t="s">
        <v>525</v>
      </c>
      <c r="C117" s="1246">
        <v>3</v>
      </c>
      <c r="D117" s="1247"/>
      <c r="O117" s="5"/>
      <c r="U117" s="12"/>
      <c r="V117" s="12"/>
      <c r="W117" s="8"/>
      <c r="X117" s="8"/>
      <c r="Y117" s="5"/>
      <c r="Z117" s="5"/>
      <c r="AA117" s="5"/>
      <c r="AB117" s="5"/>
      <c r="AC117" s="5"/>
      <c r="AD117" s="5"/>
      <c r="AE117" s="5"/>
      <c r="AF117" s="5"/>
      <c r="AG117" s="5"/>
      <c r="AH117" s="5"/>
      <c r="AI117" s="5"/>
      <c r="AJ117" s="5"/>
      <c r="AK117" s="5"/>
      <c r="AL117" s="5"/>
      <c r="AM117" s="5"/>
      <c r="AN117" s="5"/>
      <c r="AO117" s="5"/>
      <c r="AP117" s="5"/>
      <c r="AQ117" s="5"/>
    </row>
    <row r="118" spans="1:43" ht="28.5" hidden="1" x14ac:dyDescent="0.25">
      <c r="A118" s="1243" t="s">
        <v>42</v>
      </c>
      <c r="B118" s="1263" t="s">
        <v>694</v>
      </c>
      <c r="C118" s="1244">
        <v>1</v>
      </c>
      <c r="D118" s="1238"/>
      <c r="O118" s="5"/>
      <c r="U118" s="11"/>
      <c r="V118" s="11"/>
      <c r="W118" s="5"/>
      <c r="X118" s="5"/>
      <c r="Y118" s="5"/>
      <c r="Z118" s="5"/>
      <c r="AA118" s="5"/>
      <c r="AB118" s="5"/>
      <c r="AC118" s="5"/>
      <c r="AD118" s="5"/>
      <c r="AE118" s="5"/>
      <c r="AF118" s="5"/>
      <c r="AG118" s="5"/>
      <c r="AH118" s="5"/>
      <c r="AI118" s="5"/>
      <c r="AJ118" s="5"/>
      <c r="AK118" s="5"/>
      <c r="AL118" s="5"/>
      <c r="AM118" s="5"/>
      <c r="AN118" s="5"/>
      <c r="AO118" s="5"/>
      <c r="AP118" s="5"/>
      <c r="AQ118" s="5"/>
    </row>
    <row r="119" spans="1:43" ht="28.5" hidden="1" x14ac:dyDescent="0.25">
      <c r="A119" s="1245" t="s">
        <v>44</v>
      </c>
      <c r="B119" s="1246" t="s">
        <v>553</v>
      </c>
      <c r="C119" s="1246">
        <v>5</v>
      </c>
      <c r="D119" s="1247"/>
      <c r="O119" s="5"/>
      <c r="U119" s="11"/>
      <c r="V119" s="11"/>
      <c r="W119" s="5"/>
      <c r="X119" s="5"/>
      <c r="Y119" s="5"/>
      <c r="Z119" s="5"/>
      <c r="AA119" s="5"/>
      <c r="AB119" s="5"/>
      <c r="AC119" s="5"/>
      <c r="AD119" s="5"/>
      <c r="AE119" s="5"/>
      <c r="AF119" s="5"/>
      <c r="AG119" s="5"/>
      <c r="AH119" s="5"/>
      <c r="AI119" s="5"/>
      <c r="AJ119" s="5"/>
      <c r="AK119" s="5"/>
      <c r="AL119" s="5"/>
      <c r="AM119" s="5"/>
      <c r="AN119" s="5"/>
      <c r="AO119" s="5"/>
      <c r="AP119" s="5"/>
      <c r="AQ119" s="5"/>
    </row>
    <row r="120" spans="1:43" ht="15" hidden="1" x14ac:dyDescent="0.25">
      <c r="A120" s="1243" t="s">
        <v>45</v>
      </c>
      <c r="B120" s="1244" t="s">
        <v>526</v>
      </c>
      <c r="C120" s="1244">
        <v>5</v>
      </c>
      <c r="D120" s="1238"/>
      <c r="O120" s="5"/>
      <c r="U120" s="11"/>
      <c r="V120" s="11"/>
      <c r="W120" s="5"/>
      <c r="X120" s="5"/>
      <c r="Y120" s="5"/>
      <c r="Z120" s="5"/>
      <c r="AA120" s="5"/>
      <c r="AB120" s="5"/>
      <c r="AC120" s="5"/>
      <c r="AD120" s="5"/>
      <c r="AE120" s="5"/>
      <c r="AF120" s="5"/>
      <c r="AG120" s="5"/>
      <c r="AH120" s="5"/>
      <c r="AI120" s="5"/>
      <c r="AJ120" s="5"/>
      <c r="AK120" s="5"/>
      <c r="AL120" s="5"/>
      <c r="AM120" s="5"/>
      <c r="AN120" s="5"/>
      <c r="AO120" s="5"/>
      <c r="AP120" s="5"/>
      <c r="AQ120" s="5"/>
    </row>
    <row r="121" spans="1:43" ht="28.5" hidden="1" x14ac:dyDescent="0.25">
      <c r="A121" s="1245" t="s">
        <v>46</v>
      </c>
      <c r="B121" s="1262" t="s">
        <v>695</v>
      </c>
      <c r="C121" s="1246">
        <v>4</v>
      </c>
      <c r="D121" s="1247"/>
      <c r="O121" s="5"/>
      <c r="U121" s="11"/>
      <c r="V121" s="11"/>
      <c r="W121" s="5"/>
      <c r="X121" s="5"/>
      <c r="Y121" s="5"/>
      <c r="Z121" s="5"/>
      <c r="AA121" s="5"/>
      <c r="AB121" s="5"/>
      <c r="AC121" s="5"/>
      <c r="AD121" s="5"/>
      <c r="AE121" s="5"/>
      <c r="AF121" s="5"/>
      <c r="AG121" s="5"/>
      <c r="AH121" s="5"/>
      <c r="AI121" s="5"/>
      <c r="AJ121" s="5"/>
      <c r="AK121" s="5"/>
      <c r="AL121" s="5"/>
      <c r="AM121" s="5"/>
      <c r="AN121" s="5"/>
      <c r="AO121" s="5"/>
      <c r="AP121" s="5"/>
      <c r="AQ121" s="5"/>
    </row>
    <row r="122" spans="1:43" ht="15" hidden="1" x14ac:dyDescent="0.25">
      <c r="A122" s="1243" t="s">
        <v>47</v>
      </c>
      <c r="B122" s="1244" t="s">
        <v>527</v>
      </c>
      <c r="C122" s="1244">
        <v>7</v>
      </c>
      <c r="D122" s="1238"/>
      <c r="O122" s="5"/>
      <c r="U122" s="11"/>
      <c r="V122" s="11"/>
      <c r="W122" s="5"/>
      <c r="X122" s="5"/>
      <c r="Y122" s="5"/>
      <c r="Z122" s="5"/>
      <c r="AA122" s="5"/>
      <c r="AB122" s="5"/>
      <c r="AC122" s="5"/>
      <c r="AD122" s="5"/>
      <c r="AE122" s="5"/>
      <c r="AF122" s="5"/>
      <c r="AG122" s="5"/>
      <c r="AH122" s="5"/>
      <c r="AI122" s="5"/>
      <c r="AJ122" s="5"/>
      <c r="AK122" s="5"/>
      <c r="AL122" s="5"/>
      <c r="AM122" s="5"/>
      <c r="AN122" s="5"/>
      <c r="AO122" s="5"/>
      <c r="AP122" s="5"/>
      <c r="AQ122" s="5"/>
    </row>
    <row r="123" spans="1:43" ht="15" hidden="1" x14ac:dyDescent="0.25">
      <c r="A123" s="1245" t="s">
        <v>696</v>
      </c>
      <c r="B123" s="1246" t="s">
        <v>161</v>
      </c>
      <c r="C123" s="1246">
        <v>8</v>
      </c>
      <c r="D123" s="1247"/>
      <c r="O123" s="5"/>
      <c r="U123" s="11"/>
      <c r="V123" s="11"/>
      <c r="W123" s="5"/>
      <c r="X123" s="5"/>
      <c r="Y123" s="5"/>
      <c r="Z123" s="5"/>
      <c r="AA123" s="5"/>
      <c r="AB123" s="5"/>
      <c r="AC123" s="5"/>
      <c r="AD123" s="5"/>
      <c r="AE123" s="5"/>
      <c r="AF123" s="5"/>
      <c r="AG123" s="5"/>
      <c r="AH123" s="5"/>
      <c r="AI123" s="5"/>
      <c r="AJ123" s="5"/>
      <c r="AK123" s="5"/>
      <c r="AL123" s="5"/>
      <c r="AM123" s="5"/>
      <c r="AN123" s="5"/>
      <c r="AO123" s="5"/>
      <c r="AP123" s="5"/>
      <c r="AQ123" s="5"/>
    </row>
    <row r="124" spans="1:43" ht="15" hidden="1" x14ac:dyDescent="0.25">
      <c r="A124" s="1243" t="s">
        <v>162</v>
      </c>
      <c r="B124" s="1244" t="s">
        <v>163</v>
      </c>
      <c r="C124" s="1244">
        <v>9</v>
      </c>
      <c r="D124" s="1238"/>
      <c r="O124" s="5"/>
      <c r="U124" s="11"/>
      <c r="V124" s="11"/>
      <c r="W124" s="5"/>
      <c r="X124" s="5"/>
      <c r="Y124" s="5"/>
      <c r="Z124" s="5"/>
      <c r="AA124" s="5"/>
      <c r="AB124" s="5"/>
      <c r="AC124" s="5"/>
      <c r="AD124" s="5"/>
      <c r="AE124" s="5"/>
      <c r="AF124" s="5"/>
      <c r="AG124" s="5"/>
      <c r="AH124" s="5"/>
      <c r="AI124" s="5"/>
      <c r="AJ124" s="5"/>
      <c r="AK124" s="5"/>
      <c r="AL124" s="5"/>
      <c r="AM124" s="5"/>
      <c r="AN124" s="5"/>
      <c r="AO124" s="5"/>
      <c r="AP124" s="5"/>
      <c r="AQ124" s="5"/>
    </row>
    <row r="125" spans="1:43" ht="15" hidden="1" x14ac:dyDescent="0.25">
      <c r="A125" s="1245" t="s">
        <v>5</v>
      </c>
      <c r="B125" s="1262" t="s">
        <v>698</v>
      </c>
      <c r="C125" s="1246">
        <v>7</v>
      </c>
      <c r="D125" s="1247"/>
      <c r="O125" s="5"/>
      <c r="U125" s="11"/>
      <c r="V125" s="11"/>
      <c r="W125" s="5"/>
      <c r="X125" s="5"/>
      <c r="Y125" s="5"/>
      <c r="Z125" s="5"/>
      <c r="AA125" s="5"/>
      <c r="AB125" s="5"/>
      <c r="AC125" s="5"/>
      <c r="AD125" s="5"/>
      <c r="AE125" s="5"/>
      <c r="AF125" s="5"/>
      <c r="AG125" s="5"/>
      <c r="AH125" s="5"/>
      <c r="AI125" s="5"/>
      <c r="AJ125" s="5"/>
      <c r="AK125" s="5"/>
      <c r="AL125" s="5"/>
      <c r="AM125" s="5"/>
      <c r="AN125" s="5"/>
      <c r="AO125" s="5"/>
      <c r="AP125" s="5"/>
      <c r="AQ125" s="5"/>
    </row>
    <row r="126" spans="1:43" ht="15" hidden="1" x14ac:dyDescent="0.25">
      <c r="A126" s="1243" t="s">
        <v>8</v>
      </c>
      <c r="B126" s="1263" t="s">
        <v>697</v>
      </c>
      <c r="C126" s="1244">
        <v>9</v>
      </c>
      <c r="D126" s="1238"/>
      <c r="O126" s="5"/>
      <c r="U126" s="11"/>
      <c r="V126" s="11"/>
      <c r="W126" s="5"/>
      <c r="X126" s="5"/>
      <c r="Y126" s="5"/>
      <c r="Z126" s="5"/>
      <c r="AA126" s="5"/>
      <c r="AB126" s="5"/>
      <c r="AC126" s="5"/>
      <c r="AD126" s="5"/>
      <c r="AE126" s="5"/>
      <c r="AF126" s="5"/>
      <c r="AG126" s="5"/>
      <c r="AH126" s="5"/>
      <c r="AI126" s="5"/>
      <c r="AJ126" s="5"/>
      <c r="AK126" s="5"/>
      <c r="AL126" s="5"/>
      <c r="AM126" s="5"/>
      <c r="AN126" s="5"/>
      <c r="AO126" s="5"/>
      <c r="AP126" s="5"/>
      <c r="AQ126" s="5"/>
    </row>
    <row r="127" spans="1:43" ht="28.5" hidden="1" x14ac:dyDescent="0.25">
      <c r="A127" s="1245" t="s">
        <v>6</v>
      </c>
      <c r="B127" s="1246" t="s">
        <v>167</v>
      </c>
      <c r="C127" s="1246">
        <v>1</v>
      </c>
      <c r="D127" s="1247"/>
      <c r="O127" s="5"/>
      <c r="U127" s="11"/>
      <c r="V127" s="11"/>
      <c r="W127" s="5"/>
      <c r="X127" s="5"/>
      <c r="Y127" s="5"/>
      <c r="Z127" s="5"/>
      <c r="AA127" s="5"/>
      <c r="AB127" s="5"/>
      <c r="AC127" s="5"/>
      <c r="AD127" s="5"/>
      <c r="AE127" s="5"/>
      <c r="AF127" s="5"/>
      <c r="AG127" s="5"/>
      <c r="AH127" s="5"/>
      <c r="AI127" s="5"/>
      <c r="AJ127" s="5"/>
      <c r="AK127" s="5"/>
      <c r="AL127" s="5"/>
      <c r="AM127" s="5"/>
      <c r="AN127" s="5"/>
      <c r="AO127" s="5"/>
      <c r="AP127" s="5"/>
      <c r="AQ127" s="5"/>
    </row>
    <row r="128" spans="1:43" ht="28.5" x14ac:dyDescent="0.25">
      <c r="A128" s="1245" t="s">
        <v>699</v>
      </c>
      <c r="B128" s="1262" t="s">
        <v>700</v>
      </c>
      <c r="C128" s="1246">
        <v>2</v>
      </c>
      <c r="D128" s="1247"/>
      <c r="O128" s="5"/>
      <c r="U128" s="11"/>
      <c r="V128" s="11"/>
      <c r="W128" s="5"/>
      <c r="X128" s="5"/>
      <c r="Y128" s="5"/>
      <c r="Z128" s="5"/>
      <c r="AA128" s="5"/>
      <c r="AB128" s="5"/>
      <c r="AC128" s="5"/>
      <c r="AD128" s="5"/>
      <c r="AE128" s="5"/>
      <c r="AF128" s="5"/>
      <c r="AG128" s="5"/>
      <c r="AH128" s="5"/>
      <c r="AI128" s="5"/>
      <c r="AJ128" s="5"/>
      <c r="AK128" s="5"/>
      <c r="AL128" s="5"/>
      <c r="AM128" s="5"/>
      <c r="AN128" s="5"/>
      <c r="AO128" s="5"/>
      <c r="AP128" s="5"/>
      <c r="AQ128" s="5"/>
    </row>
    <row r="129" spans="1:43" ht="15" hidden="1" x14ac:dyDescent="0.25">
      <c r="A129" s="1243" t="s">
        <v>7</v>
      </c>
      <c r="B129" s="1244" t="s">
        <v>168</v>
      </c>
      <c r="C129" s="1244">
        <v>6</v>
      </c>
      <c r="D129" s="1238"/>
      <c r="O129" s="5"/>
      <c r="U129" s="11"/>
      <c r="V129" s="11"/>
      <c r="W129" s="5"/>
      <c r="X129" s="5"/>
      <c r="Y129" s="5"/>
      <c r="Z129" s="5"/>
      <c r="AA129" s="5"/>
      <c r="AB129" s="5"/>
      <c r="AC129" s="5"/>
      <c r="AD129" s="5"/>
      <c r="AE129" s="5"/>
      <c r="AF129" s="5"/>
      <c r="AG129" s="5"/>
      <c r="AH129" s="5"/>
      <c r="AI129" s="5"/>
      <c r="AJ129" s="5"/>
      <c r="AK129" s="5"/>
      <c r="AL129" s="5"/>
      <c r="AM129" s="5"/>
      <c r="AN129" s="5"/>
      <c r="AO129" s="5"/>
      <c r="AP129" s="5"/>
      <c r="AQ129" s="5"/>
    </row>
    <row r="130" spans="1:43" ht="28.5" x14ac:dyDescent="0.25">
      <c r="A130" s="1245" t="s">
        <v>702</v>
      </c>
      <c r="B130" s="1262" t="s">
        <v>703</v>
      </c>
      <c r="C130" s="1246">
        <v>2</v>
      </c>
      <c r="D130" s="1247"/>
      <c r="O130" s="5"/>
      <c r="U130" s="11"/>
      <c r="V130" s="11"/>
      <c r="W130" s="5"/>
      <c r="X130" s="5"/>
      <c r="Y130" s="5"/>
      <c r="Z130" s="5"/>
      <c r="AA130" s="5"/>
      <c r="AB130" s="5"/>
      <c r="AC130" s="5"/>
      <c r="AD130" s="5"/>
      <c r="AE130" s="5"/>
      <c r="AF130" s="5"/>
      <c r="AG130" s="5"/>
      <c r="AH130" s="5"/>
      <c r="AI130" s="5"/>
      <c r="AJ130" s="5"/>
      <c r="AK130" s="5"/>
      <c r="AL130" s="5"/>
      <c r="AM130" s="5"/>
      <c r="AN130" s="5"/>
      <c r="AO130" s="5"/>
      <c r="AP130" s="5"/>
      <c r="AQ130" s="5"/>
    </row>
    <row r="131" spans="1:43" ht="28.5" hidden="1" x14ac:dyDescent="0.25">
      <c r="A131" s="1243" t="s">
        <v>4</v>
      </c>
      <c r="B131" s="1244" t="s">
        <v>164</v>
      </c>
      <c r="C131" s="1244">
        <v>4</v>
      </c>
      <c r="D131" s="1238"/>
      <c r="O131" s="5"/>
      <c r="U131" s="11"/>
      <c r="V131" s="11"/>
      <c r="W131" s="5"/>
      <c r="X131" s="5"/>
      <c r="Y131" s="5"/>
      <c r="Z131" s="5"/>
      <c r="AA131" s="5"/>
      <c r="AB131" s="5"/>
      <c r="AC131" s="5"/>
      <c r="AD131" s="5"/>
      <c r="AE131" s="5"/>
      <c r="AF131" s="5"/>
      <c r="AG131" s="5"/>
      <c r="AH131" s="5"/>
      <c r="AI131" s="5"/>
      <c r="AJ131" s="5"/>
      <c r="AK131" s="5"/>
      <c r="AL131" s="5"/>
      <c r="AM131" s="5"/>
      <c r="AN131" s="5"/>
      <c r="AO131" s="5"/>
      <c r="AP131" s="5"/>
      <c r="AQ131" s="5"/>
    </row>
    <row r="132" spans="1:43" ht="15" hidden="1" x14ac:dyDescent="0.25">
      <c r="A132" s="1245" t="s">
        <v>701</v>
      </c>
      <c r="B132" s="1246" t="s">
        <v>165</v>
      </c>
      <c r="C132" s="1246">
        <v>8</v>
      </c>
      <c r="D132" s="1247"/>
      <c r="O132" s="5"/>
      <c r="U132" s="11"/>
      <c r="V132" s="11"/>
      <c r="W132" s="5"/>
      <c r="X132" s="5"/>
      <c r="Y132" s="5"/>
      <c r="Z132" s="5"/>
      <c r="AA132" s="5"/>
      <c r="AB132" s="5"/>
      <c r="AC132" s="5"/>
      <c r="AD132" s="5"/>
      <c r="AE132" s="5"/>
      <c r="AF132" s="5"/>
      <c r="AG132" s="5"/>
      <c r="AH132" s="5"/>
      <c r="AI132" s="5"/>
      <c r="AJ132" s="5"/>
      <c r="AK132" s="5"/>
      <c r="AL132" s="5"/>
      <c r="AM132" s="5"/>
      <c r="AN132" s="5"/>
      <c r="AO132" s="5"/>
      <c r="AP132" s="5"/>
      <c r="AQ132" s="5"/>
    </row>
    <row r="133" spans="1:43" ht="28.5" hidden="1" x14ac:dyDescent="0.25">
      <c r="A133" s="1243" t="s">
        <v>22</v>
      </c>
      <c r="B133" s="1244" t="s">
        <v>166</v>
      </c>
      <c r="C133" s="1244">
        <v>8</v>
      </c>
      <c r="D133" s="1238"/>
      <c r="O133" s="5"/>
      <c r="U133" s="11"/>
      <c r="V133" s="11"/>
      <c r="W133" s="5"/>
      <c r="X133" s="5"/>
      <c r="Y133" s="5"/>
      <c r="Z133" s="5"/>
      <c r="AA133" s="5"/>
      <c r="AB133" s="5"/>
      <c r="AC133" s="5"/>
      <c r="AD133" s="5"/>
      <c r="AE133" s="5"/>
      <c r="AF133" s="5"/>
      <c r="AG133" s="5"/>
      <c r="AH133" s="5"/>
      <c r="AI133" s="5"/>
      <c r="AJ133" s="5"/>
      <c r="AK133" s="5"/>
      <c r="AL133" s="5"/>
      <c r="AM133" s="5"/>
      <c r="AN133" s="5"/>
      <c r="AO133" s="5"/>
      <c r="AP133" s="5"/>
      <c r="AQ133" s="5"/>
    </row>
    <row r="134" spans="1:43" ht="15" hidden="1" x14ac:dyDescent="0.25">
      <c r="A134" s="1243" t="s">
        <v>704</v>
      </c>
      <c r="B134" s="1244" t="s">
        <v>157</v>
      </c>
      <c r="C134" s="1244">
        <v>5</v>
      </c>
      <c r="D134" s="1238"/>
      <c r="O134" s="5"/>
      <c r="U134" s="11"/>
      <c r="V134" s="11"/>
      <c r="W134" s="5"/>
      <c r="X134" s="5"/>
      <c r="Y134" s="5"/>
      <c r="Z134" s="5"/>
      <c r="AA134" s="5"/>
      <c r="AB134" s="5"/>
      <c r="AC134" s="5"/>
      <c r="AD134" s="5"/>
      <c r="AE134" s="5"/>
      <c r="AF134" s="5"/>
      <c r="AG134" s="5"/>
      <c r="AH134" s="5"/>
      <c r="AI134" s="5"/>
      <c r="AJ134" s="5"/>
      <c r="AK134" s="5"/>
      <c r="AL134" s="5"/>
      <c r="AM134" s="5"/>
      <c r="AN134" s="5"/>
      <c r="AO134" s="5"/>
      <c r="AP134" s="5"/>
      <c r="AQ134" s="5"/>
    </row>
    <row r="135" spans="1:43" ht="15" hidden="1" x14ac:dyDescent="0.25">
      <c r="A135" s="1245" t="s">
        <v>23</v>
      </c>
      <c r="B135" s="1246" t="s">
        <v>169</v>
      </c>
      <c r="C135" s="1246">
        <v>8</v>
      </c>
      <c r="D135" s="1247"/>
      <c r="O135" s="5"/>
      <c r="U135" s="11"/>
      <c r="V135" s="11"/>
      <c r="W135" s="5"/>
      <c r="X135" s="5"/>
      <c r="Y135" s="5"/>
      <c r="Z135" s="5"/>
      <c r="AA135" s="5"/>
      <c r="AB135" s="5"/>
      <c r="AC135" s="5"/>
      <c r="AD135" s="5"/>
      <c r="AE135" s="5"/>
      <c r="AF135" s="5"/>
      <c r="AG135" s="5"/>
      <c r="AH135" s="5"/>
      <c r="AI135" s="5"/>
      <c r="AJ135" s="5"/>
      <c r="AK135" s="5"/>
      <c r="AL135" s="5"/>
      <c r="AM135" s="5"/>
      <c r="AN135" s="5"/>
      <c r="AO135" s="5"/>
      <c r="AP135" s="5"/>
      <c r="AQ135" s="5"/>
    </row>
    <row r="136" spans="1:43" ht="15" hidden="1" x14ac:dyDescent="0.25">
      <c r="A136" s="1243" t="s">
        <v>9</v>
      </c>
      <c r="B136" s="1244" t="s">
        <v>520</v>
      </c>
      <c r="C136" s="1244">
        <v>5</v>
      </c>
      <c r="D136" s="1238"/>
      <c r="O136" s="5"/>
      <c r="U136" s="11"/>
      <c r="V136" s="11"/>
      <c r="W136" s="5"/>
      <c r="X136" s="5"/>
      <c r="Y136" s="5"/>
      <c r="Z136" s="5"/>
      <c r="AA136" s="5"/>
      <c r="AB136" s="5"/>
      <c r="AC136" s="5"/>
      <c r="AD136" s="5"/>
      <c r="AE136" s="5"/>
      <c r="AF136" s="5"/>
      <c r="AG136" s="5"/>
      <c r="AH136" s="5"/>
      <c r="AI136" s="5"/>
      <c r="AJ136" s="5"/>
      <c r="AK136" s="5"/>
      <c r="AL136" s="5"/>
      <c r="AM136" s="5"/>
      <c r="AN136" s="5"/>
      <c r="AO136" s="5"/>
      <c r="AP136" s="5"/>
      <c r="AQ136" s="5"/>
    </row>
    <row r="137" spans="1:43" ht="28.5" hidden="1" x14ac:dyDescent="0.25">
      <c r="A137" s="1245" t="s">
        <v>10</v>
      </c>
      <c r="B137" s="1262" t="s">
        <v>705</v>
      </c>
      <c r="C137" s="1246">
        <v>6</v>
      </c>
      <c r="D137" s="1247"/>
      <c r="O137" s="5"/>
      <c r="U137" s="11"/>
      <c r="V137" s="11"/>
      <c r="W137" s="5"/>
      <c r="X137" s="5"/>
      <c r="Y137" s="5"/>
      <c r="Z137" s="5"/>
      <c r="AA137" s="5"/>
      <c r="AB137" s="5"/>
      <c r="AC137" s="5"/>
      <c r="AD137" s="5"/>
      <c r="AE137" s="5"/>
      <c r="AF137" s="5"/>
      <c r="AG137" s="5"/>
      <c r="AH137" s="5"/>
      <c r="AI137" s="5"/>
      <c r="AJ137" s="5"/>
      <c r="AK137" s="5"/>
      <c r="AL137" s="5"/>
      <c r="AM137" s="5"/>
      <c r="AN137" s="5"/>
      <c r="AO137" s="5"/>
      <c r="AP137" s="5"/>
      <c r="AQ137" s="5"/>
    </row>
    <row r="138" spans="1:43" ht="15" hidden="1" x14ac:dyDescent="0.25">
      <c r="A138" s="1243" t="s">
        <v>518</v>
      </c>
      <c r="B138" s="1244" t="s">
        <v>519</v>
      </c>
      <c r="C138" s="1244">
        <v>10</v>
      </c>
      <c r="D138" s="1238"/>
      <c r="O138" s="5"/>
      <c r="U138" s="11"/>
      <c r="V138" s="11"/>
      <c r="W138" s="5"/>
      <c r="X138" s="5"/>
      <c r="Y138" s="5"/>
      <c r="Z138" s="5"/>
      <c r="AA138" s="5"/>
      <c r="AB138" s="5"/>
      <c r="AC138" s="5"/>
      <c r="AD138" s="5"/>
      <c r="AE138" s="5"/>
      <c r="AF138" s="5"/>
      <c r="AG138" s="5"/>
      <c r="AH138" s="5"/>
      <c r="AI138" s="5"/>
      <c r="AJ138" s="5"/>
      <c r="AK138" s="5"/>
      <c r="AL138" s="5"/>
      <c r="AM138" s="5"/>
      <c r="AN138" s="5"/>
      <c r="AO138" s="5"/>
      <c r="AP138" s="5"/>
      <c r="AQ138" s="5"/>
    </row>
    <row r="139" spans="1:43" ht="15" hidden="1" x14ac:dyDescent="0.25">
      <c r="A139" s="1245" t="s">
        <v>707</v>
      </c>
      <c r="B139" s="1262" t="s">
        <v>706</v>
      </c>
      <c r="C139" s="1246">
        <v>10</v>
      </c>
      <c r="D139" s="1247"/>
      <c r="O139" s="5"/>
      <c r="U139" s="11"/>
      <c r="V139" s="11"/>
      <c r="W139" s="5"/>
      <c r="X139" s="5"/>
      <c r="Y139" s="5"/>
      <c r="Z139" s="5"/>
      <c r="AA139" s="5"/>
      <c r="AB139" s="5"/>
      <c r="AC139" s="5"/>
      <c r="AD139" s="5"/>
      <c r="AE139" s="5"/>
      <c r="AF139" s="5"/>
      <c r="AG139" s="5"/>
      <c r="AH139" s="5"/>
      <c r="AI139" s="5"/>
      <c r="AJ139" s="5"/>
      <c r="AK139" s="5"/>
      <c r="AL139" s="5"/>
      <c r="AM139" s="5"/>
      <c r="AN139" s="5"/>
      <c r="AO139" s="5"/>
      <c r="AP139" s="5"/>
      <c r="AQ139" s="5"/>
    </row>
    <row r="140" spans="1:43" ht="15" x14ac:dyDescent="0.25">
      <c r="A140" s="1243" t="s">
        <v>11</v>
      </c>
      <c r="B140" s="1244" t="s">
        <v>170</v>
      </c>
      <c r="C140" s="1244">
        <v>3</v>
      </c>
      <c r="D140" s="1238"/>
      <c r="O140" s="5"/>
      <c r="U140" s="11"/>
      <c r="V140" s="11"/>
      <c r="W140" s="5"/>
      <c r="X140" s="5"/>
      <c r="Y140" s="5"/>
      <c r="Z140" s="5"/>
      <c r="AA140" s="5"/>
      <c r="AB140" s="5"/>
      <c r="AC140" s="5"/>
      <c r="AD140" s="5"/>
      <c r="AE140" s="5"/>
      <c r="AF140" s="5"/>
      <c r="AG140" s="5"/>
      <c r="AH140" s="5"/>
      <c r="AI140" s="5"/>
      <c r="AJ140" s="5"/>
      <c r="AK140" s="5"/>
      <c r="AL140" s="5"/>
      <c r="AM140" s="5"/>
      <c r="AN140" s="5"/>
      <c r="AO140" s="5"/>
      <c r="AP140" s="5"/>
      <c r="AQ140" s="5"/>
    </row>
    <row r="141" spans="1:43" ht="15" x14ac:dyDescent="0.25">
      <c r="A141" s="1245" t="s">
        <v>12</v>
      </c>
      <c r="B141" s="1262" t="s">
        <v>714</v>
      </c>
      <c r="C141" s="1246">
        <v>2</v>
      </c>
      <c r="D141" s="1247"/>
      <c r="O141" s="5"/>
      <c r="U141" s="11"/>
      <c r="V141" s="11"/>
      <c r="W141" s="5"/>
      <c r="X141" s="5"/>
      <c r="Y141" s="5"/>
      <c r="Z141" s="5"/>
      <c r="AA141" s="5"/>
      <c r="AB141" s="5"/>
      <c r="AC141" s="5"/>
      <c r="AD141" s="5"/>
      <c r="AE141" s="5"/>
      <c r="AF141" s="5"/>
      <c r="AG141" s="5"/>
      <c r="AH141" s="5"/>
      <c r="AI141" s="5"/>
      <c r="AJ141" s="5"/>
      <c r="AK141" s="5"/>
      <c r="AL141" s="5"/>
      <c r="AM141" s="5"/>
      <c r="AN141" s="5"/>
      <c r="AO141" s="5"/>
      <c r="AP141" s="5"/>
      <c r="AQ141" s="5"/>
    </row>
    <row r="142" spans="1:43" ht="15" hidden="1" x14ac:dyDescent="0.25">
      <c r="A142" s="1243" t="s">
        <v>512</v>
      </c>
      <c r="B142" s="1244" t="s">
        <v>513</v>
      </c>
      <c r="C142" s="1244">
        <v>9</v>
      </c>
      <c r="D142" s="1238"/>
      <c r="O142" s="5"/>
      <c r="U142" s="11"/>
      <c r="V142" s="11"/>
      <c r="W142" s="5"/>
      <c r="X142" s="5"/>
      <c r="Y142" s="5"/>
      <c r="Z142" s="5"/>
      <c r="AA142" s="5"/>
      <c r="AB142" s="5"/>
      <c r="AC142" s="5"/>
      <c r="AD142" s="5"/>
      <c r="AE142" s="5"/>
      <c r="AF142" s="5"/>
      <c r="AG142" s="5"/>
      <c r="AH142" s="5"/>
      <c r="AI142" s="5"/>
      <c r="AJ142" s="5"/>
      <c r="AK142" s="5"/>
      <c r="AL142" s="5"/>
      <c r="AM142" s="5"/>
      <c r="AN142" s="5"/>
      <c r="AO142" s="5"/>
      <c r="AP142" s="5"/>
      <c r="AQ142" s="5"/>
    </row>
    <row r="143" spans="1:43" ht="28.5" hidden="1" x14ac:dyDescent="0.25">
      <c r="A143" s="1245" t="s">
        <v>13</v>
      </c>
      <c r="B143" s="1246" t="s">
        <v>171</v>
      </c>
      <c r="C143" s="1246">
        <v>1</v>
      </c>
      <c r="D143" s="1247"/>
      <c r="O143" s="5"/>
      <c r="U143" s="11"/>
      <c r="V143" s="11"/>
      <c r="W143" s="5"/>
      <c r="X143" s="5"/>
      <c r="Y143" s="5"/>
      <c r="Z143" s="5"/>
      <c r="AA143" s="5"/>
      <c r="AB143" s="5"/>
      <c r="AC143" s="5"/>
      <c r="AD143" s="5"/>
      <c r="AE143" s="5"/>
      <c r="AF143" s="5"/>
      <c r="AG143" s="5"/>
      <c r="AH143" s="5"/>
      <c r="AI143" s="5"/>
      <c r="AJ143" s="5"/>
      <c r="AK143" s="5"/>
      <c r="AL143" s="5"/>
      <c r="AM143" s="5"/>
      <c r="AN143" s="5"/>
      <c r="AO143" s="5"/>
      <c r="AP143" s="5"/>
      <c r="AQ143" s="5"/>
    </row>
    <row r="144" spans="1:43" ht="15" x14ac:dyDescent="0.25">
      <c r="A144" s="1243" t="s">
        <v>727</v>
      </c>
      <c r="B144" s="1244" t="s">
        <v>173</v>
      </c>
      <c r="C144" s="1244">
        <v>2</v>
      </c>
      <c r="D144" s="1238"/>
      <c r="O144" s="5"/>
      <c r="U144" s="11"/>
      <c r="V144" s="11"/>
      <c r="W144" s="5"/>
      <c r="X144" s="5"/>
      <c r="Y144" s="5"/>
      <c r="Z144" s="5"/>
      <c r="AA144" s="5"/>
      <c r="AB144" s="5"/>
      <c r="AC144" s="5"/>
      <c r="AD144" s="5"/>
      <c r="AE144" s="5"/>
      <c r="AF144" s="5"/>
      <c r="AG144" s="5"/>
      <c r="AH144" s="5"/>
      <c r="AI144" s="5"/>
      <c r="AJ144" s="5"/>
      <c r="AK144" s="5"/>
      <c r="AL144" s="5"/>
      <c r="AM144" s="5"/>
      <c r="AN144" s="5"/>
      <c r="AO144" s="5"/>
      <c r="AP144" s="5"/>
      <c r="AQ144" s="5"/>
    </row>
    <row r="145" spans="1:43" ht="15" hidden="1" x14ac:dyDescent="0.25">
      <c r="A145" s="1265" t="s">
        <v>508</v>
      </c>
      <c r="B145" s="1244" t="s">
        <v>509</v>
      </c>
      <c r="C145" s="1244">
        <v>9</v>
      </c>
      <c r="D145" s="1238"/>
      <c r="O145" s="5"/>
      <c r="U145" s="11"/>
      <c r="V145" s="11"/>
      <c r="W145" s="5"/>
      <c r="X145" s="5"/>
      <c r="Y145" s="5"/>
      <c r="Z145" s="5"/>
      <c r="AA145" s="5"/>
      <c r="AB145" s="5"/>
      <c r="AC145" s="5"/>
      <c r="AD145" s="5"/>
      <c r="AE145" s="5"/>
      <c r="AF145" s="5"/>
      <c r="AG145" s="5"/>
      <c r="AH145" s="5"/>
      <c r="AI145" s="5"/>
      <c r="AJ145" s="5"/>
      <c r="AK145" s="5"/>
      <c r="AL145" s="5"/>
      <c r="AM145" s="5"/>
      <c r="AN145" s="5"/>
      <c r="AO145" s="5"/>
      <c r="AP145" s="5"/>
      <c r="AQ145" s="5"/>
    </row>
    <row r="146" spans="1:43" ht="17.25" hidden="1" x14ac:dyDescent="0.3">
      <c r="A146" s="1266" t="s">
        <v>708</v>
      </c>
      <c r="B146" s="1262" t="s">
        <v>709</v>
      </c>
      <c r="C146" s="1246">
        <v>5</v>
      </c>
      <c r="D146" s="1247"/>
      <c r="O146" s="5"/>
      <c r="U146" s="11"/>
      <c r="V146" s="11"/>
      <c r="W146" s="5"/>
      <c r="X146" s="5"/>
      <c r="Y146" s="5"/>
      <c r="Z146" s="5"/>
      <c r="AA146" s="5"/>
      <c r="AB146" s="5"/>
      <c r="AC146" s="5"/>
      <c r="AD146" s="5"/>
      <c r="AE146" s="5"/>
      <c r="AF146" s="5"/>
      <c r="AG146" s="5"/>
      <c r="AH146" s="5"/>
      <c r="AI146" s="5"/>
      <c r="AJ146" s="5"/>
      <c r="AK146" s="5"/>
      <c r="AL146" s="5"/>
      <c r="AM146" s="5"/>
      <c r="AN146" s="5"/>
      <c r="AO146" s="5"/>
      <c r="AP146" s="5"/>
      <c r="AQ146" s="5"/>
    </row>
    <row r="147" spans="1:43" ht="28.5" hidden="1" x14ac:dyDescent="0.25">
      <c r="A147" s="1243" t="s">
        <v>516</v>
      </c>
      <c r="B147" s="1244" t="s">
        <v>517</v>
      </c>
      <c r="C147" s="1244">
        <v>9</v>
      </c>
      <c r="D147" s="1238"/>
      <c r="O147" s="5"/>
      <c r="U147" s="11"/>
      <c r="V147" s="11"/>
      <c r="W147" s="5"/>
      <c r="X147" s="5"/>
      <c r="Y147" s="5"/>
      <c r="Z147" s="5"/>
      <c r="AA147" s="5"/>
      <c r="AB147" s="5"/>
      <c r="AC147" s="5"/>
      <c r="AD147" s="5"/>
      <c r="AE147" s="5"/>
      <c r="AF147" s="5"/>
      <c r="AG147" s="5"/>
      <c r="AH147" s="5"/>
      <c r="AI147" s="5"/>
      <c r="AJ147" s="5"/>
      <c r="AK147" s="5"/>
      <c r="AL147" s="5"/>
      <c r="AM147" s="5"/>
      <c r="AN147" s="5"/>
      <c r="AO147" s="5"/>
      <c r="AP147" s="5"/>
      <c r="AQ147" s="5"/>
    </row>
    <row r="148" spans="1:43" ht="15" hidden="1" x14ac:dyDescent="0.25">
      <c r="A148" s="1245" t="s">
        <v>715</v>
      </c>
      <c r="B148" s="1246" t="s">
        <v>172</v>
      </c>
      <c r="C148" s="1246">
        <v>8</v>
      </c>
      <c r="D148" s="1247"/>
      <c r="O148" s="5"/>
      <c r="U148" s="11"/>
      <c r="V148" s="11"/>
      <c r="W148" s="5"/>
      <c r="X148" s="5"/>
      <c r="Y148" s="5"/>
      <c r="Z148" s="5"/>
      <c r="AA148" s="5"/>
      <c r="AB148" s="5"/>
      <c r="AC148" s="5"/>
      <c r="AD148" s="5"/>
      <c r="AE148" s="5"/>
      <c r="AF148" s="5"/>
      <c r="AG148" s="5"/>
      <c r="AH148" s="5"/>
      <c r="AI148" s="5"/>
      <c r="AJ148" s="5"/>
      <c r="AK148" s="5"/>
      <c r="AL148" s="5"/>
      <c r="AM148" s="5"/>
      <c r="AN148" s="5"/>
      <c r="AO148" s="5"/>
      <c r="AP148" s="5"/>
      <c r="AQ148" s="5"/>
    </row>
    <row r="149" spans="1:43" ht="15" hidden="1" x14ac:dyDescent="0.25">
      <c r="A149" s="1245" t="s">
        <v>24</v>
      </c>
      <c r="B149" s="1246" t="s">
        <v>174</v>
      </c>
      <c r="C149" s="1246">
        <v>8</v>
      </c>
      <c r="D149" s="1247"/>
      <c r="O149" s="5"/>
      <c r="U149" s="11"/>
      <c r="V149" s="11"/>
      <c r="W149" s="5"/>
      <c r="X149" s="5"/>
      <c r="Y149" s="5"/>
      <c r="Z149" s="5"/>
      <c r="AA149" s="5"/>
      <c r="AB149" s="5"/>
      <c r="AC149" s="5"/>
      <c r="AD149" s="5"/>
      <c r="AE149" s="5"/>
      <c r="AF149" s="5"/>
      <c r="AG149" s="5"/>
      <c r="AH149" s="5"/>
      <c r="AI149" s="5"/>
      <c r="AJ149" s="5"/>
      <c r="AK149" s="5"/>
      <c r="AL149" s="5"/>
      <c r="AM149" s="5"/>
      <c r="AN149" s="5"/>
      <c r="AO149" s="5"/>
      <c r="AP149" s="5"/>
      <c r="AQ149" s="5"/>
    </row>
    <row r="150" spans="1:43" ht="15" hidden="1" x14ac:dyDescent="0.25">
      <c r="A150" s="1243" t="s">
        <v>14</v>
      </c>
      <c r="B150" s="1244" t="s">
        <v>175</v>
      </c>
      <c r="C150" s="1244">
        <v>4</v>
      </c>
      <c r="D150" s="1238"/>
      <c r="O150" s="5"/>
      <c r="U150" s="11"/>
      <c r="V150" s="11"/>
      <c r="W150" s="5"/>
      <c r="X150" s="5"/>
      <c r="Y150" s="5"/>
      <c r="Z150" s="5"/>
      <c r="AA150" s="5"/>
      <c r="AB150" s="5"/>
      <c r="AC150" s="5"/>
      <c r="AD150" s="5"/>
      <c r="AE150" s="5"/>
      <c r="AF150" s="5"/>
      <c r="AG150" s="5"/>
      <c r="AH150" s="5"/>
      <c r="AI150" s="5"/>
      <c r="AJ150" s="5"/>
      <c r="AK150" s="5"/>
      <c r="AL150" s="5"/>
      <c r="AM150" s="5"/>
      <c r="AN150" s="5"/>
      <c r="AO150" s="5"/>
      <c r="AP150" s="5"/>
      <c r="AQ150" s="5"/>
    </row>
    <row r="151" spans="1:43" ht="15" hidden="1" x14ac:dyDescent="0.25">
      <c r="A151" s="1245" t="s">
        <v>16</v>
      </c>
      <c r="B151" s="1262" t="s">
        <v>716</v>
      </c>
      <c r="C151" s="1246">
        <v>6</v>
      </c>
      <c r="D151" s="1247"/>
      <c r="O151" s="5"/>
      <c r="U151" s="11"/>
      <c r="V151" s="11"/>
      <c r="W151" s="5"/>
      <c r="X151" s="5"/>
      <c r="Y151" s="5"/>
      <c r="Z151" s="5"/>
      <c r="AA151" s="5"/>
      <c r="AB151" s="5"/>
      <c r="AC151" s="5"/>
      <c r="AD151" s="5"/>
      <c r="AE151" s="5"/>
      <c r="AF151" s="5"/>
      <c r="AG151" s="5"/>
      <c r="AH151" s="5"/>
      <c r="AI151" s="5"/>
      <c r="AJ151" s="5"/>
      <c r="AK151" s="5"/>
      <c r="AL151" s="5"/>
      <c r="AM151" s="5"/>
      <c r="AN151" s="5"/>
      <c r="AO151" s="5"/>
      <c r="AP151" s="5"/>
      <c r="AQ151" s="5"/>
    </row>
    <row r="152" spans="1:43" ht="15" hidden="1" x14ac:dyDescent="0.25">
      <c r="A152" s="1243" t="s">
        <v>15</v>
      </c>
      <c r="B152" s="1263" t="s">
        <v>717</v>
      </c>
      <c r="C152" s="1244">
        <v>6</v>
      </c>
      <c r="D152" s="1238"/>
      <c r="O152" s="5"/>
      <c r="U152" s="11"/>
      <c r="V152" s="11"/>
      <c r="W152" s="5"/>
      <c r="X152" s="5"/>
      <c r="Y152" s="5"/>
      <c r="Z152" s="5"/>
      <c r="AA152" s="5"/>
      <c r="AB152" s="5"/>
      <c r="AC152" s="5"/>
      <c r="AD152" s="5"/>
      <c r="AE152" s="5"/>
      <c r="AF152" s="5"/>
      <c r="AG152" s="5"/>
      <c r="AH152" s="5"/>
      <c r="AI152" s="5"/>
      <c r="AJ152" s="5"/>
      <c r="AK152" s="5"/>
      <c r="AL152" s="5"/>
      <c r="AM152" s="5"/>
      <c r="AN152" s="5"/>
      <c r="AO152" s="5"/>
      <c r="AP152" s="5"/>
      <c r="AQ152" s="5"/>
    </row>
    <row r="153" spans="1:43" s="5" customFormat="1" ht="14.25" hidden="1" customHeight="1" x14ac:dyDescent="0.25">
      <c r="A153" s="1245" t="s">
        <v>25</v>
      </c>
      <c r="B153" s="1262" t="s">
        <v>718</v>
      </c>
      <c r="C153" s="1246">
        <v>8</v>
      </c>
      <c r="D153" s="1247"/>
      <c r="T153" s="157"/>
      <c r="U153" s="11"/>
      <c r="V153" s="11"/>
    </row>
    <row r="154" spans="1:43" s="5" customFormat="1" ht="15" hidden="1" x14ac:dyDescent="0.25">
      <c r="A154" s="1243" t="s">
        <v>26</v>
      </c>
      <c r="B154" s="1244" t="s">
        <v>176</v>
      </c>
      <c r="C154" s="1244">
        <v>8</v>
      </c>
      <c r="D154" s="1238"/>
      <c r="T154" s="157"/>
      <c r="U154" s="11"/>
      <c r="V154" s="11"/>
    </row>
    <row r="155" spans="1:43" ht="15" hidden="1" x14ac:dyDescent="0.25">
      <c r="A155" s="1245" t="s">
        <v>19</v>
      </c>
      <c r="B155" s="1246" t="s">
        <v>179</v>
      </c>
      <c r="C155" s="1246">
        <v>1</v>
      </c>
      <c r="D155" s="1247"/>
    </row>
    <row r="156" spans="1:43" ht="32.65" customHeight="1" x14ac:dyDescent="0.25">
      <c r="A156" s="1243" t="s">
        <v>17</v>
      </c>
      <c r="B156" s="1244" t="s">
        <v>177</v>
      </c>
      <c r="C156" s="1244">
        <v>2</v>
      </c>
      <c r="D156" s="1238"/>
    </row>
    <row r="157" spans="1:43" ht="28.5" x14ac:dyDescent="0.25">
      <c r="A157" s="1245" t="s">
        <v>18</v>
      </c>
      <c r="B157" s="1246" t="s">
        <v>178</v>
      </c>
      <c r="C157" s="1246">
        <v>3</v>
      </c>
      <c r="D157" s="1247"/>
    </row>
    <row r="158" spans="1:43" ht="15" hidden="1" x14ac:dyDescent="0.25">
      <c r="A158" s="1243" t="s">
        <v>719</v>
      </c>
      <c r="B158" s="1244" t="s">
        <v>180</v>
      </c>
      <c r="C158" s="1244">
        <v>10</v>
      </c>
      <c r="D158" s="1238"/>
    </row>
    <row r="159" spans="1:43" ht="15" x14ac:dyDescent="0.25">
      <c r="A159" s="1245" t="s">
        <v>20</v>
      </c>
      <c r="B159" s="1246" t="s">
        <v>182</v>
      </c>
      <c r="C159" s="1246">
        <v>3</v>
      </c>
      <c r="D159" s="1247"/>
    </row>
    <row r="160" spans="1:43" ht="15" hidden="1" x14ac:dyDescent="0.25">
      <c r="A160" s="1243" t="s">
        <v>720</v>
      </c>
      <c r="B160" s="1263" t="s">
        <v>721</v>
      </c>
      <c r="C160" s="1244">
        <v>5</v>
      </c>
      <c r="D160" s="1238"/>
    </row>
    <row r="161" spans="1:4" ht="17.25" hidden="1" x14ac:dyDescent="0.3">
      <c r="A161" s="1268" t="s">
        <v>710</v>
      </c>
      <c r="B161" s="1262" t="s">
        <v>711</v>
      </c>
      <c r="C161" s="1246">
        <v>7</v>
      </c>
      <c r="D161" s="1247"/>
    </row>
    <row r="162" spans="1:4" ht="28.5" hidden="1" x14ac:dyDescent="0.25">
      <c r="A162" s="1267" t="s">
        <v>722</v>
      </c>
      <c r="B162" s="1262" t="s">
        <v>723</v>
      </c>
      <c r="C162" s="1246">
        <v>5</v>
      </c>
      <c r="D162" s="1247"/>
    </row>
    <row r="163" spans="1:4" ht="15" hidden="1" x14ac:dyDescent="0.25">
      <c r="A163" s="1243" t="s">
        <v>27</v>
      </c>
      <c r="B163" s="1244" t="s">
        <v>181</v>
      </c>
      <c r="C163" s="1244">
        <v>8</v>
      </c>
      <c r="D163" s="1238"/>
    </row>
    <row r="164" spans="1:4" ht="15" hidden="1" x14ac:dyDescent="0.25">
      <c r="A164" s="1248" t="s">
        <v>725</v>
      </c>
      <c r="B164" s="1264" t="s">
        <v>726</v>
      </c>
      <c r="C164" s="1249">
        <v>10</v>
      </c>
      <c r="D164" s="1250"/>
    </row>
  </sheetData>
  <sheetProtection insertHyperlinks="0"/>
  <mergeCells count="18">
    <mergeCell ref="AB35:AE35"/>
    <mergeCell ref="AB36:AE36"/>
    <mergeCell ref="S33:S34"/>
    <mergeCell ref="W27:Y27"/>
    <mergeCell ref="W28:Y28"/>
    <mergeCell ref="T33:U33"/>
    <mergeCell ref="T34:U34"/>
    <mergeCell ref="W26:Y26"/>
    <mergeCell ref="T6:V6"/>
    <mergeCell ref="U10:U11"/>
    <mergeCell ref="T29:U29"/>
    <mergeCell ref="W30:Y30"/>
    <mergeCell ref="V26:V30"/>
    <mergeCell ref="S24:Y24"/>
    <mergeCell ref="T27:U27"/>
    <mergeCell ref="T26:U26"/>
    <mergeCell ref="W29:Y29"/>
    <mergeCell ref="T28:U28"/>
  </mergeCells>
  <conditionalFormatting sqref="AB14:AD14">
    <cfRule type="expression" dxfId="368" priority="15">
      <formula>"IF($B$6&gt;1,DATE(YEAR($B$5),MONTH($B$5),DAY($B$5)),"""")"</formula>
    </cfRule>
  </conditionalFormatting>
  <conditionalFormatting sqref="AB15 AE15">
    <cfRule type="expression" dxfId="367" priority="5">
      <formula>"$S$14=$T$18"</formula>
    </cfRule>
  </conditionalFormatting>
  <conditionalFormatting sqref="AB14 AE14">
    <cfRule type="expression" dxfId="366" priority="4">
      <formula>"$S$13=$T$18"</formula>
    </cfRule>
  </conditionalFormatting>
  <conditionalFormatting sqref="AB16 AE16">
    <cfRule type="expression" dxfId="365" priority="3">
      <formula>"$S$15=$T$18"</formula>
    </cfRule>
  </conditionalFormatting>
  <conditionalFormatting sqref="Z14:AA14">
    <cfRule type="expression" dxfId="364" priority="1">
      <formula>"($S$13=$T$18)&amp;($T$18&lt;&gt;"""")"</formula>
    </cfRule>
  </conditionalFormatting>
  <dataValidations count="7">
    <dataValidation type="list" allowBlank="1" showInputMessage="1" showErrorMessage="1" sqref="AB19" xr:uid="{00000000-0002-0000-0000-000000000000}">
      <formula1>$Z$14:$Z$17</formula1>
    </dataValidation>
    <dataValidation type="list" allowBlank="1" showInputMessage="1" showErrorMessage="1" sqref="AB13" xr:uid="{00000000-0002-0000-0000-000001000000}">
      <formula1>$F$44:$F$51</formula1>
    </dataValidation>
    <dataValidation type="list" allowBlank="1" showInputMessage="1" showErrorMessage="1" sqref="AB10" xr:uid="{00000000-0002-0000-0000-000002000000}">
      <formula1>"1,2,3,4"</formula1>
    </dataValidation>
    <dataValidation type="list" allowBlank="1" showInputMessage="1" showErrorMessage="1" sqref="AB8" xr:uid="{00000000-0002-0000-0000-000003000000}">
      <formula1>"Consolidated, PPG"</formula1>
    </dataValidation>
    <dataValidation type="list" showInputMessage="1" showErrorMessage="1" sqref="U10:U11" xr:uid="{00000000-0002-0000-0000-000004000000}">
      <formula1>$A$80:$A$164</formula1>
    </dataValidation>
    <dataValidation showInputMessage="1" showErrorMessage="1" sqref="V10" xr:uid="{00000000-0002-0000-0000-000005000000}"/>
    <dataValidation type="list" allowBlank="1" showInputMessage="1" showErrorMessage="1" sqref="AK8:AK17" xr:uid="{00000000-0002-0000-0000-000006000000}">
      <formula1>"Work Plan Draft, Work Plan Final, Work Plan Final (Amdmt), Grantee Report Draft, Grantee Report Final, Grantee Report Final (Amdmt), EPA Report Draft, EPA Report Final, EPA Report Final (Amdmt)"</formula1>
    </dataValidation>
  </dataValidations>
  <hyperlinks>
    <hyperlink ref="T33" r:id="rId1" display="Certification and Training - CPARD" xr:uid="{00000000-0004-0000-0000-000000000000}"/>
    <hyperlink ref="T34" r:id="rId2" display="POINTS" xr:uid="{00000000-0004-0000-0000-000001000000}"/>
    <hyperlink ref="AB26" location="Status!A1" display="Midyear/End of year Status" xr:uid="{00000000-0004-0000-0000-000002000000}"/>
    <hyperlink ref="T28" location="'Wrk Pln'!A1" display="Work Plan/Report" xr:uid="{00000000-0004-0000-0000-000003000000}"/>
    <hyperlink ref="T26" location="Narr!A1" display="Narrative" xr:uid="{00000000-0004-0000-0000-000004000000}"/>
    <hyperlink ref="T27" location="Bdgt!A1" display="Budget" xr:uid="{00000000-0004-0000-0000-000005000000}"/>
    <hyperlink ref="W26" location="'5700 Proj &amp; Sum'!A1" display="5700 Projections &amp; Summary" xr:uid="{00000000-0004-0000-0000-000006000000}"/>
    <hyperlink ref="W27" location="'5700 WP'!A1" display="5700 Worker Protection" xr:uid="{00000000-0004-0000-0000-000007000000}"/>
    <hyperlink ref="W28" location="'5700 C2'!A1" display="5700 Container Containment" xr:uid="{00000000-0004-0000-0000-000008000000}"/>
    <hyperlink ref="AK26" location="'My1'!A1" display="Report 1" xr:uid="{00000000-0004-0000-0000-000009000000}"/>
    <hyperlink ref="AB34" r:id="rId3" display="OGD Forms List" xr:uid="{00000000-0004-0000-0000-00000A000000}"/>
    <hyperlink ref="AB27" location="'Prog Area'!A1" display="Program Area Report" xr:uid="{00000000-0004-0000-0000-00000B000000}"/>
    <hyperlink ref="AB28" location="Sig!A1" display="Significant Issue/Innovative Activities" xr:uid="{00000000-0004-0000-0000-00000C000000}"/>
    <hyperlink ref="AB30" location="Rec!A1" display="EPA Recommendations " xr:uid="{00000000-0004-0000-0000-00000D000000}"/>
    <hyperlink ref="T29:U29" location="Outcomes!A1" display="Outcomes" xr:uid="{00000000-0004-0000-0000-00000E000000}"/>
    <hyperlink ref="T28:U28" location="'Work Plan'!A1" display="Work Plan/Report" xr:uid="{00000000-0004-0000-0000-00000F000000}"/>
    <hyperlink ref="W26:Y26" location="'5700 Main'!A1" display="5700 Main" xr:uid="{00000000-0004-0000-0000-000010000000}"/>
    <hyperlink ref="W30:Y30" location="ES!A1" display="Endangered Species" xr:uid="{00000000-0004-0000-0000-000011000000}"/>
    <hyperlink ref="AB29" location="'Act Type'!A1" display="Activity Type Report" xr:uid="{00000000-0004-0000-0000-000012000000}"/>
    <hyperlink ref="T27:U27" location="Budget!A1" display="Budget " xr:uid="{00000000-0004-0000-0000-000013000000}"/>
    <hyperlink ref="W29:Y29" location="'Perf Meas'!A1" display="Performance Measures             " xr:uid="{00000000-0004-0000-0000-000014000000}"/>
    <hyperlink ref="T26:U26" location="Narrative!A1" display="Narrative" xr:uid="{00000000-0004-0000-0000-000015000000}"/>
    <hyperlink ref="W27:Y27" location="'5700 WPS'!A1" display="5700 Worker Protection" xr:uid="{00000000-0004-0000-0000-000016000000}"/>
    <hyperlink ref="W28:Y28" location="'5700 CC'!A1" display="5700 Container Containment" xr:uid="{00000000-0004-0000-0000-000017000000}"/>
    <hyperlink ref="AB35:AE35" r:id="rId4" display="Template Instructions/Help " xr:uid="{00000000-0004-0000-0000-000018000000}"/>
    <hyperlink ref="AB36:AE36" r:id="rId5" display="Grant Guidance" xr:uid="{00000000-0004-0000-0000-000019000000}"/>
  </hyperlinks>
  <pageMargins left="0.7" right="0.7" top="0.75" bottom="0.75" header="0.3" footer="0.3"/>
  <pageSetup scale="50" orientation="landscape"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K38"/>
  <sheetViews>
    <sheetView showGridLines="0" showRowColHeaders="0" zoomScaleNormal="100" workbookViewId="0">
      <selection activeCell="G3" sqref="G3"/>
    </sheetView>
  </sheetViews>
  <sheetFormatPr defaultRowHeight="18.75" x14ac:dyDescent="0.3"/>
  <cols>
    <col min="1" max="1" width="3.7109375" style="4" customWidth="1"/>
    <col min="2" max="3" width="2.7109375" style="4" customWidth="1"/>
    <col min="4" max="4" width="34.28515625" style="869" customWidth="1"/>
    <col min="5" max="5" width="14" customWidth="1"/>
    <col min="6" max="6" width="12.7109375" style="2" customWidth="1"/>
    <col min="7" max="7" width="5.7109375" customWidth="1"/>
    <col min="8" max="8" width="3.5703125" customWidth="1"/>
    <col min="11" max="11" width="59.5703125" customWidth="1"/>
  </cols>
  <sheetData>
    <row r="1" spans="1:10" s="4" customFormat="1" ht="9" customHeight="1" x14ac:dyDescent="0.25">
      <c r="A1" s="1099"/>
      <c r="B1" s="1099"/>
      <c r="C1" s="1099"/>
      <c r="D1" s="1099"/>
      <c r="E1" s="1099"/>
      <c r="F1" s="1099"/>
      <c r="G1" s="1099"/>
      <c r="H1" s="1099"/>
      <c r="I1" s="1099"/>
    </row>
    <row r="2" spans="1:10" s="4" customFormat="1" x14ac:dyDescent="0.3">
      <c r="A2" s="1099"/>
      <c r="B2" s="870"/>
      <c r="C2" s="870"/>
      <c r="D2" s="871"/>
      <c r="E2" s="870"/>
      <c r="F2" s="880"/>
      <c r="G2" s="870"/>
      <c r="H2" s="870"/>
      <c r="I2" s="1099"/>
    </row>
    <row r="3" spans="1:10" s="4" customFormat="1" ht="20.25" x14ac:dyDescent="0.3">
      <c r="A3" s="1099"/>
      <c r="B3" s="870"/>
      <c r="C3" s="872" t="s">
        <v>552</v>
      </c>
      <c r="D3" s="871"/>
      <c r="E3" s="870"/>
      <c r="F3" s="880"/>
      <c r="G3" s="914" t="s">
        <v>302</v>
      </c>
      <c r="H3" s="870"/>
      <c r="I3" s="1099"/>
    </row>
    <row r="4" spans="1:10" ht="3.75" customHeight="1" x14ac:dyDescent="0.3">
      <c r="A4" s="1099"/>
      <c r="B4" s="870"/>
      <c r="C4" s="870"/>
      <c r="D4" s="871"/>
      <c r="E4" s="870"/>
      <c r="F4" s="880"/>
      <c r="G4" s="870"/>
      <c r="H4" s="870"/>
      <c r="I4" s="1099"/>
    </row>
    <row r="5" spans="1:10" ht="18.75" customHeight="1" x14ac:dyDescent="0.3">
      <c r="A5" s="1099"/>
      <c r="B5" s="870"/>
      <c r="C5" s="949" t="str">
        <f>IF(Start!U10="", "",Start!U10)</f>
        <v/>
      </c>
      <c r="D5" s="871"/>
      <c r="E5" s="870"/>
      <c r="F5" s="881"/>
      <c r="G5" s="870"/>
      <c r="H5" s="870"/>
      <c r="I5" s="1099"/>
    </row>
    <row r="6" spans="1:10" s="4" customFormat="1" x14ac:dyDescent="0.3">
      <c r="A6" s="1099"/>
      <c r="B6" s="870"/>
      <c r="C6" s="897" t="str">
        <f>"Fiscal Year:  "&amp;Start!AG19&amp;Start!AG20</f>
        <v xml:space="preserve">Fiscal Year:  </v>
      </c>
      <c r="D6" s="871"/>
      <c r="E6" s="870"/>
      <c r="F6" s="880"/>
      <c r="G6" s="870"/>
      <c r="H6" s="870"/>
      <c r="I6" s="1099"/>
    </row>
    <row r="7" spans="1:10" s="4" customFormat="1" ht="10.5" customHeight="1" x14ac:dyDescent="0.3">
      <c r="A7" s="1099"/>
      <c r="B7" s="870"/>
      <c r="C7" s="870"/>
      <c r="D7" s="871"/>
      <c r="E7" s="870"/>
      <c r="F7" s="880"/>
      <c r="G7" s="870"/>
      <c r="H7" s="870"/>
      <c r="I7" s="1099"/>
    </row>
    <row r="8" spans="1:10" x14ac:dyDescent="0.3">
      <c r="A8" s="1099"/>
      <c r="B8" s="870"/>
      <c r="C8" s="936" t="s">
        <v>533</v>
      </c>
      <c r="D8" s="937"/>
      <c r="E8" s="938"/>
      <c r="F8" s="939"/>
      <c r="G8" s="870"/>
      <c r="H8" s="870"/>
      <c r="I8" s="1099"/>
    </row>
    <row r="9" spans="1:10" s="4" customFormat="1" ht="8.25" customHeight="1" x14ac:dyDescent="0.3">
      <c r="A9" s="1099"/>
      <c r="B9" s="870"/>
      <c r="C9" s="870"/>
      <c r="D9" s="871"/>
      <c r="E9" s="870"/>
      <c r="F9" s="880"/>
      <c r="G9" s="870"/>
      <c r="H9" s="870"/>
      <c r="I9" s="1099"/>
    </row>
    <row r="10" spans="1:10" s="4" customFormat="1" ht="29.25" customHeight="1" x14ac:dyDescent="0.25">
      <c r="A10" s="1099"/>
      <c r="B10" s="870"/>
      <c r="C10" s="870"/>
      <c r="D10" s="1725" t="s">
        <v>538</v>
      </c>
      <c r="E10" s="1725"/>
      <c r="F10" s="884">
        <v>4</v>
      </c>
      <c r="G10" s="870"/>
      <c r="H10" s="870"/>
      <c r="I10" s="1099"/>
    </row>
    <row r="11" spans="1:10" s="4" customFormat="1" ht="8.25" customHeight="1" x14ac:dyDescent="0.3">
      <c r="A11" s="1099"/>
      <c r="B11" s="870"/>
      <c r="C11" s="870"/>
      <c r="D11" s="873"/>
      <c r="E11" s="870"/>
      <c r="F11" s="882"/>
      <c r="G11" s="870"/>
      <c r="H11" s="870"/>
      <c r="I11" s="1099"/>
    </row>
    <row r="12" spans="1:10" s="102" customFormat="1" ht="31.5" customHeight="1" x14ac:dyDescent="0.25">
      <c r="A12" s="1099"/>
      <c r="B12" s="874"/>
      <c r="C12" s="874"/>
      <c r="D12" s="1725" t="s">
        <v>546</v>
      </c>
      <c r="E12" s="1725"/>
      <c r="F12" s="944">
        <v>1</v>
      </c>
      <c r="G12" s="874"/>
      <c r="H12" s="874"/>
      <c r="I12" s="1099"/>
    </row>
    <row r="13" spans="1:10" s="102" customFormat="1" ht="11.25" customHeight="1" x14ac:dyDescent="0.3">
      <c r="A13" s="1099"/>
      <c r="B13" s="874"/>
      <c r="C13" s="874"/>
      <c r="D13" s="873"/>
      <c r="E13" s="874"/>
      <c r="F13" s="883"/>
      <c r="G13" s="874"/>
      <c r="H13" s="874"/>
      <c r="I13" s="1099"/>
    </row>
    <row r="14" spans="1:10" ht="18" x14ac:dyDescent="0.25">
      <c r="A14" s="1099"/>
      <c r="B14" s="870"/>
      <c r="C14" s="870"/>
      <c r="D14" s="875" t="s">
        <v>537</v>
      </c>
      <c r="E14" s="870"/>
      <c r="F14" s="887">
        <f>IF(F10=0,"", SUM(F12/F10))</f>
        <v>0.25</v>
      </c>
      <c r="G14" s="870"/>
      <c r="H14" s="870"/>
      <c r="I14" s="1099"/>
      <c r="J14" s="879"/>
    </row>
    <row r="15" spans="1:10" s="4" customFormat="1" ht="18" x14ac:dyDescent="0.25">
      <c r="A15" s="1099"/>
      <c r="B15" s="870"/>
      <c r="C15" s="870"/>
      <c r="D15" s="877"/>
      <c r="E15" s="870"/>
      <c r="F15" s="940"/>
      <c r="G15" s="870"/>
      <c r="H15" s="870"/>
      <c r="I15" s="1099"/>
      <c r="J15" s="879"/>
    </row>
    <row r="16" spans="1:10" x14ac:dyDescent="0.3">
      <c r="A16" s="1099"/>
      <c r="B16" s="870"/>
      <c r="C16" s="936" t="s">
        <v>534</v>
      </c>
      <c r="D16" s="937"/>
      <c r="E16" s="938"/>
      <c r="F16" s="939"/>
      <c r="G16" s="870"/>
      <c r="H16" s="870"/>
      <c r="I16" s="1099"/>
    </row>
    <row r="17" spans="1:11" ht="12" customHeight="1" x14ac:dyDescent="0.3">
      <c r="A17" s="1099"/>
      <c r="B17" s="870"/>
      <c r="C17" s="870"/>
      <c r="D17" s="871"/>
      <c r="E17" s="870"/>
      <c r="F17" s="880"/>
      <c r="G17" s="870"/>
      <c r="H17" s="870"/>
      <c r="I17" s="1099"/>
    </row>
    <row r="18" spans="1:11" ht="29.25" customHeight="1" x14ac:dyDescent="0.25">
      <c r="A18" s="1099"/>
      <c r="B18" s="870"/>
      <c r="C18" s="870"/>
      <c r="D18" s="1725" t="s">
        <v>542</v>
      </c>
      <c r="E18" s="1725"/>
      <c r="F18" s="884">
        <v>4</v>
      </c>
      <c r="G18" s="870"/>
      <c r="H18" s="870"/>
      <c r="I18" s="1099"/>
      <c r="K18" s="106"/>
    </row>
    <row r="19" spans="1:11" ht="5.25" customHeight="1" x14ac:dyDescent="0.3">
      <c r="A19" s="1099"/>
      <c r="B19" s="870"/>
      <c r="C19" s="870"/>
      <c r="D19" s="871"/>
      <c r="E19" s="870"/>
      <c r="F19" s="885"/>
      <c r="G19" s="870"/>
      <c r="H19" s="870"/>
      <c r="I19" s="1099"/>
      <c r="K19" s="106"/>
    </row>
    <row r="20" spans="1:11" ht="32.25" customHeight="1" x14ac:dyDescent="0.25">
      <c r="A20" s="1099"/>
      <c r="B20" s="870"/>
      <c r="C20" s="870"/>
      <c r="D20" s="1726" t="str">
        <f>IF('5700 Main'!Q29="","E. Total # of Enforcement Actions (Form 5700-33H): ","E. Total # of Enforcement Actions (Form 5700-33H = "&amp;'5700 Main'!Q29&amp;" )")</f>
        <v>E. Total # of Enforcement Actions (Form 5700-33H = 0 )</v>
      </c>
      <c r="E20" s="1727"/>
      <c r="F20" s="945">
        <v>2</v>
      </c>
      <c r="G20" s="943"/>
      <c r="H20" s="870"/>
      <c r="I20" s="1099"/>
      <c r="K20" s="106"/>
    </row>
    <row r="21" spans="1:11" ht="8.25" customHeight="1" x14ac:dyDescent="0.3">
      <c r="A21" s="1099"/>
      <c r="B21" s="870"/>
      <c r="C21" s="870"/>
      <c r="D21" s="871"/>
      <c r="E21" s="870"/>
      <c r="F21" s="885"/>
      <c r="G21" s="870"/>
      <c r="H21" s="870"/>
      <c r="I21" s="1099"/>
      <c r="K21" s="106"/>
    </row>
    <row r="22" spans="1:11" ht="18" x14ac:dyDescent="0.25">
      <c r="A22" s="1099"/>
      <c r="B22" s="870"/>
      <c r="C22" s="870"/>
      <c r="D22" s="876" t="s">
        <v>543</v>
      </c>
      <c r="E22" s="870"/>
      <c r="F22" s="886">
        <f>IF(F20="","",SUM(F18/F20))</f>
        <v>2</v>
      </c>
      <c r="G22" s="870"/>
      <c r="H22" s="870"/>
      <c r="I22" s="1099"/>
      <c r="K22" s="106"/>
    </row>
    <row r="23" spans="1:11" ht="12.75" customHeight="1" x14ac:dyDescent="0.3">
      <c r="A23" s="1099"/>
      <c r="B23" s="870"/>
      <c r="C23" s="870"/>
      <c r="D23" s="871"/>
      <c r="E23" s="870"/>
      <c r="F23" s="880"/>
      <c r="G23" s="870"/>
      <c r="H23" s="870"/>
      <c r="I23" s="1099"/>
    </row>
    <row r="24" spans="1:11" x14ac:dyDescent="0.3">
      <c r="A24" s="1099"/>
      <c r="B24" s="870"/>
      <c r="C24" s="936" t="s">
        <v>535</v>
      </c>
      <c r="D24" s="937"/>
      <c r="E24" s="938"/>
      <c r="F24" s="939"/>
      <c r="G24" s="870"/>
      <c r="H24" s="870"/>
      <c r="I24" s="1099"/>
    </row>
    <row r="25" spans="1:11" x14ac:dyDescent="0.3">
      <c r="A25" s="1099"/>
      <c r="B25" s="870"/>
      <c r="C25" s="870"/>
      <c r="D25" s="871"/>
      <c r="E25" s="870"/>
      <c r="F25" s="880"/>
      <c r="G25" s="870"/>
      <c r="H25" s="870"/>
      <c r="I25" s="1099"/>
    </row>
    <row r="26" spans="1:11" ht="18" x14ac:dyDescent="0.25">
      <c r="A26" s="1099"/>
      <c r="B26" s="870"/>
      <c r="C26" s="870"/>
      <c r="D26" s="1724" t="s">
        <v>544</v>
      </c>
      <c r="E26" s="1655"/>
      <c r="F26" s="946">
        <v>1200312</v>
      </c>
      <c r="G26" s="870"/>
      <c r="H26" s="870"/>
      <c r="I26" s="1099"/>
    </row>
    <row r="27" spans="1:11" ht="18" x14ac:dyDescent="0.25">
      <c r="A27" s="1099"/>
      <c r="B27" s="870"/>
      <c r="C27" s="870"/>
      <c r="D27" s="876"/>
      <c r="E27" s="870"/>
      <c r="F27" s="941"/>
      <c r="G27" s="870"/>
      <c r="H27" s="870"/>
      <c r="I27" s="1099"/>
    </row>
    <row r="28" spans="1:11" ht="18" x14ac:dyDescent="0.25">
      <c r="A28" s="1099"/>
      <c r="B28" s="870"/>
      <c r="C28" s="870"/>
      <c r="D28" s="1724" t="s">
        <v>545</v>
      </c>
      <c r="E28" s="1655"/>
      <c r="F28" s="948">
        <f>SUM(F30:F33)</f>
        <v>0</v>
      </c>
      <c r="G28" s="870"/>
      <c r="H28" s="870"/>
      <c r="I28" s="1099"/>
    </row>
    <row r="29" spans="1:11" ht="8.25" customHeight="1" x14ac:dyDescent="0.3">
      <c r="A29" s="1099"/>
      <c r="B29" s="870"/>
      <c r="C29" s="870"/>
      <c r="D29" s="871"/>
      <c r="E29" s="870"/>
      <c r="F29" s="942"/>
      <c r="G29" s="870"/>
      <c r="H29" s="870"/>
      <c r="I29" s="1099"/>
    </row>
    <row r="30" spans="1:11" ht="18" x14ac:dyDescent="0.25">
      <c r="A30" s="1099"/>
      <c r="B30" s="870"/>
      <c r="C30" s="870"/>
      <c r="D30" s="878" t="s">
        <v>536</v>
      </c>
      <c r="E30" s="870"/>
      <c r="F30" s="947"/>
      <c r="G30" s="870"/>
      <c r="H30" s="870"/>
      <c r="I30" s="1099"/>
    </row>
    <row r="31" spans="1:11" ht="18" x14ac:dyDescent="0.25">
      <c r="A31" s="1099"/>
      <c r="B31" s="870"/>
      <c r="C31" s="870"/>
      <c r="D31" s="878" t="s">
        <v>539</v>
      </c>
      <c r="E31" s="870"/>
      <c r="F31" s="947"/>
      <c r="G31" s="870"/>
      <c r="H31" s="870"/>
      <c r="I31" s="1099"/>
    </row>
    <row r="32" spans="1:11" ht="18" x14ac:dyDescent="0.25">
      <c r="A32" s="1099"/>
      <c r="B32" s="870"/>
      <c r="C32" s="870"/>
      <c r="D32" s="878" t="s">
        <v>540</v>
      </c>
      <c r="E32" s="870"/>
      <c r="F32" s="947"/>
      <c r="G32" s="870"/>
      <c r="H32" s="870"/>
      <c r="I32" s="1099"/>
    </row>
    <row r="33" spans="1:9" ht="18" x14ac:dyDescent="0.25">
      <c r="A33" s="1099"/>
      <c r="B33" s="870"/>
      <c r="C33" s="870"/>
      <c r="D33" s="878" t="s">
        <v>551</v>
      </c>
      <c r="E33" s="870"/>
      <c r="F33" s="947"/>
      <c r="G33" s="870"/>
      <c r="H33" s="870"/>
      <c r="I33" s="1099"/>
    </row>
    <row r="34" spans="1:9" ht="9" customHeight="1" x14ac:dyDescent="0.3">
      <c r="A34" s="1099"/>
      <c r="B34" s="870"/>
      <c r="C34" s="870"/>
      <c r="D34" s="871"/>
      <c r="E34" s="870"/>
      <c r="F34" s="942"/>
      <c r="G34" s="870"/>
      <c r="H34" s="870"/>
      <c r="I34" s="1099"/>
    </row>
    <row r="35" spans="1:9" ht="18" x14ac:dyDescent="0.25">
      <c r="A35" s="1099"/>
      <c r="B35" s="870"/>
      <c r="C35" s="870"/>
      <c r="D35" s="876" t="s">
        <v>541</v>
      </c>
      <c r="E35" s="870"/>
      <c r="F35" s="896" t="str">
        <f>IF(F28=0,"",SUM((F26+F28)/F20))</f>
        <v/>
      </c>
      <c r="G35" s="870"/>
      <c r="H35" s="870"/>
      <c r="I35" s="1099"/>
    </row>
    <row r="36" spans="1:9" ht="18" x14ac:dyDescent="0.25">
      <c r="A36" s="1099"/>
      <c r="B36" s="870"/>
      <c r="C36" s="870"/>
      <c r="D36" s="876"/>
      <c r="E36" s="870"/>
      <c r="F36" s="880"/>
      <c r="G36" s="870"/>
      <c r="H36" s="870"/>
      <c r="I36" s="1099"/>
    </row>
    <row r="37" spans="1:9" ht="7.5" customHeight="1" x14ac:dyDescent="0.3">
      <c r="A37" s="1099"/>
      <c r="B37" s="870"/>
      <c r="C37" s="870"/>
      <c r="D37" s="871"/>
      <c r="E37" s="870"/>
      <c r="F37" s="880"/>
      <c r="G37" s="870"/>
      <c r="H37" s="870"/>
      <c r="I37" s="1099"/>
    </row>
    <row r="38" spans="1:9" ht="18" x14ac:dyDescent="0.25">
      <c r="A38" s="1099"/>
      <c r="B38" s="1099"/>
      <c r="C38" s="1099"/>
      <c r="D38" s="1099"/>
      <c r="E38" s="1099"/>
      <c r="F38" s="1099"/>
      <c r="G38" s="1099"/>
      <c r="H38" s="1099"/>
      <c r="I38" s="1099"/>
    </row>
  </sheetData>
  <mergeCells count="6">
    <mergeCell ref="D28:E28"/>
    <mergeCell ref="D10:E10"/>
    <mergeCell ref="D12:E12"/>
    <mergeCell ref="D18:E18"/>
    <mergeCell ref="D20:E20"/>
    <mergeCell ref="D26:E26"/>
  </mergeCells>
  <conditionalFormatting sqref="F20">
    <cfRule type="cellIs" dxfId="281" priority="1" operator="equal">
      <formula>$G$20</formula>
    </cfRule>
  </conditionalFormatting>
  <hyperlinks>
    <hyperlink ref="G3" location="Start!A1" display="Back"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8"/>
  <sheetViews>
    <sheetView showGridLines="0" showRowColHeaders="0" zoomScaleNormal="100" workbookViewId="0">
      <selection activeCell="E12" sqref="E12"/>
    </sheetView>
  </sheetViews>
  <sheetFormatPr defaultRowHeight="15" x14ac:dyDescent="0.25"/>
  <cols>
    <col min="1" max="1" width="2.5703125" style="4" customWidth="1"/>
    <col min="2" max="2" width="3.28515625" style="4" customWidth="1"/>
    <col min="3" max="3" width="44.7109375" style="110" customWidth="1"/>
    <col min="4" max="4" width="12.42578125" customWidth="1"/>
    <col min="5" max="5" width="45.28515625" customWidth="1"/>
    <col min="6" max="6" width="2.7109375" customWidth="1"/>
  </cols>
  <sheetData>
    <row r="1" spans="2:9" s="4" customFormat="1" x14ac:dyDescent="0.25">
      <c r="C1" s="110"/>
    </row>
    <row r="2" spans="2:9" s="4" customFormat="1" ht="15.75" x14ac:dyDescent="0.25">
      <c r="B2" s="1137"/>
      <c r="C2" s="1138"/>
      <c r="D2" s="1139"/>
      <c r="E2" s="1140" t="s">
        <v>302</v>
      </c>
      <c r="F2" s="1141"/>
    </row>
    <row r="3" spans="2:9" x14ac:dyDescent="0.25">
      <c r="B3" s="1142"/>
      <c r="C3" s="1730" t="s">
        <v>547</v>
      </c>
      <c r="D3" s="1730"/>
      <c r="E3" s="1730"/>
      <c r="F3" s="1143"/>
      <c r="G3" s="1075"/>
      <c r="H3" s="1075"/>
      <c r="I3" s="1075"/>
    </row>
    <row r="4" spans="2:9" ht="23.25" x14ac:dyDescent="0.35">
      <c r="B4" s="1142"/>
      <c r="C4" s="1731" t="s">
        <v>748</v>
      </c>
      <c r="D4" s="1731"/>
      <c r="E4" s="1731"/>
      <c r="F4" s="1144"/>
      <c r="G4" s="1074"/>
      <c r="H4" s="1074"/>
      <c r="I4" s="1074"/>
    </row>
    <row r="5" spans="2:9" ht="15.75" x14ac:dyDescent="0.25">
      <c r="B5" s="1145"/>
      <c r="C5" s="1146"/>
      <c r="D5" s="1147"/>
      <c r="E5" s="1147"/>
      <c r="F5" s="1148"/>
      <c r="G5" s="1072"/>
      <c r="H5" s="1072"/>
      <c r="I5" s="1072"/>
    </row>
    <row r="6" spans="2:9" ht="15.75" x14ac:dyDescent="0.25">
      <c r="B6" s="1145"/>
      <c r="C6" s="1149" t="s">
        <v>589</v>
      </c>
      <c r="D6" s="1150">
        <f>Start!U10</f>
        <v>0</v>
      </c>
      <c r="E6" s="1150"/>
      <c r="F6" s="1151"/>
      <c r="G6" s="1073"/>
      <c r="H6" s="1073"/>
      <c r="I6" s="1073"/>
    </row>
    <row r="7" spans="2:9" ht="15.75" x14ac:dyDescent="0.25">
      <c r="B7" s="1145"/>
      <c r="C7" s="1149" t="s">
        <v>590</v>
      </c>
      <c r="D7" s="1150" t="str">
        <f>Start!AG19&amp;"  "&amp;Start!AG20</f>
        <v xml:space="preserve">  </v>
      </c>
      <c r="E7" s="1150"/>
      <c r="F7" s="1151"/>
      <c r="G7" s="1073"/>
      <c r="H7" s="1073"/>
      <c r="I7" s="1073"/>
    </row>
    <row r="8" spans="2:9" ht="15.75" x14ac:dyDescent="0.25">
      <c r="B8" s="1145"/>
      <c r="C8" s="1149" t="s">
        <v>591</v>
      </c>
      <c r="D8" s="1152" t="str">
        <f>Start!AG21</f>
        <v/>
      </c>
      <c r="E8" s="1152" t="str">
        <f>Start!AG22</f>
        <v/>
      </c>
      <c r="F8" s="1151"/>
      <c r="G8" s="1073"/>
      <c r="H8" s="1073"/>
      <c r="I8" s="1073"/>
    </row>
    <row r="9" spans="2:9" ht="17.25" customHeight="1" x14ac:dyDescent="0.25">
      <c r="B9" s="1145"/>
      <c r="C9" s="1146"/>
      <c r="D9" s="1147"/>
      <c r="E9" s="1147"/>
      <c r="F9" s="1148"/>
      <c r="G9" s="1072"/>
      <c r="H9" s="1072"/>
      <c r="I9" s="1072"/>
    </row>
    <row r="10" spans="2:9" ht="15.75" x14ac:dyDescent="0.25">
      <c r="B10" s="1145"/>
      <c r="C10" s="1146"/>
      <c r="D10" s="1147" t="s">
        <v>586</v>
      </c>
      <c r="E10" s="1147" t="s">
        <v>749</v>
      </c>
      <c r="F10" s="1148"/>
      <c r="G10" s="1072"/>
      <c r="H10" s="1072"/>
      <c r="I10" s="1072"/>
    </row>
    <row r="11" spans="2:9" ht="92.25" customHeight="1" x14ac:dyDescent="0.25">
      <c r="B11" s="1145"/>
      <c r="C11" s="1153" t="s">
        <v>587</v>
      </c>
      <c r="D11" s="1288"/>
      <c r="E11" s="1289"/>
      <c r="F11" s="1154"/>
      <c r="G11" s="4"/>
      <c r="H11" s="4"/>
      <c r="I11" s="4"/>
    </row>
    <row r="12" spans="2:9" ht="99" customHeight="1" x14ac:dyDescent="0.25">
      <c r="B12" s="1145"/>
      <c r="C12" s="1076" t="s">
        <v>588</v>
      </c>
      <c r="D12" s="1290"/>
      <c r="E12" s="1300"/>
      <c r="F12" s="1154"/>
      <c r="G12" s="4"/>
      <c r="H12" s="4"/>
      <c r="I12" s="4"/>
    </row>
    <row r="13" spans="2:9" x14ac:dyDescent="0.25">
      <c r="B13" s="1155"/>
      <c r="C13" s="1156"/>
      <c r="D13" s="1157"/>
      <c r="E13" s="1157"/>
      <c r="F13" s="1158"/>
    </row>
    <row r="14" spans="2:9" x14ac:dyDescent="0.25">
      <c r="C14" s="110" t="s">
        <v>751</v>
      </c>
    </row>
    <row r="15" spans="2:9" ht="15.75" thickBot="1" x14ac:dyDescent="0.3"/>
    <row r="16" spans="2:9" ht="30" customHeight="1" x14ac:dyDescent="0.25">
      <c r="C16" s="1728" t="s">
        <v>750</v>
      </c>
      <c r="D16" s="1728"/>
      <c r="E16" s="1728"/>
    </row>
    <row r="17" spans="3:5" x14ac:dyDescent="0.25">
      <c r="C17" s="1729"/>
      <c r="D17" s="1729"/>
      <c r="E17" s="1729"/>
    </row>
    <row r="18" spans="3:5" x14ac:dyDescent="0.25">
      <c r="C18" s="1325"/>
      <c r="D18" s="106"/>
      <c r="E18" s="106"/>
    </row>
  </sheetData>
  <sheetProtection sheet="1" objects="1" scenarios="1"/>
  <mergeCells count="3">
    <mergeCell ref="C16:E17"/>
    <mergeCell ref="C3:E3"/>
    <mergeCell ref="C4:E4"/>
  </mergeCells>
  <hyperlinks>
    <hyperlink ref="E2" location="Start!A1" display="Back" xr:uid="{00000000-0004-0000-0A00-000000000000}"/>
  </hyperlinks>
  <pageMargins left="0.7" right="0.7" top="0.75" bottom="0.75" header="0.3" footer="0.3"/>
  <pageSetup scale="7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BD192"/>
  <sheetViews>
    <sheetView showGridLines="0" showRowColHeaders="0" topLeftCell="Z3" zoomScale="80" zoomScaleNormal="80" workbookViewId="0">
      <selection activeCell="AB5" sqref="AB5"/>
    </sheetView>
  </sheetViews>
  <sheetFormatPr defaultColWidth="9.28515625" defaultRowHeight="15" outlineLevelRow="1" x14ac:dyDescent="0.25"/>
  <cols>
    <col min="1" max="2" width="9.28515625" style="1331" hidden="1" customWidth="1"/>
    <col min="3" max="4" width="9.7109375" style="1331" hidden="1" customWidth="1"/>
    <col min="5" max="5" width="11.28515625" style="1331" hidden="1" customWidth="1"/>
    <col min="6" max="7" width="11.7109375" style="1331" hidden="1" customWidth="1"/>
    <col min="8" max="8" width="11.28515625" style="1331" hidden="1" customWidth="1"/>
    <col min="9" max="9" width="11.7109375" style="1331" hidden="1" customWidth="1"/>
    <col min="10" max="10" width="11.42578125" style="1331" hidden="1" customWidth="1"/>
    <col min="11" max="11" width="12" style="1331" hidden="1" customWidth="1"/>
    <col min="12" max="12" width="11.42578125" style="1331" hidden="1" customWidth="1"/>
    <col min="13" max="13" width="11.7109375" style="1331" hidden="1" customWidth="1"/>
    <col min="14" max="14" width="12" style="1331" hidden="1" customWidth="1"/>
    <col min="15" max="16" width="11.28515625" style="1331" hidden="1" customWidth="1"/>
    <col min="17" max="17" width="11.7109375" style="1331" hidden="1" customWidth="1"/>
    <col min="18" max="18" width="11.28515625" style="1331" hidden="1" customWidth="1"/>
    <col min="19" max="19" width="12.28515625" style="1331" hidden="1" customWidth="1"/>
    <col min="20" max="21" width="12.42578125" style="1331" hidden="1" customWidth="1"/>
    <col min="22" max="22" width="11.5703125" style="1331" hidden="1" customWidth="1"/>
    <col min="23" max="23" width="12" style="1331" hidden="1" customWidth="1"/>
    <col min="24" max="24" width="13.28515625" style="1331" hidden="1" customWidth="1"/>
    <col min="25" max="25" width="9.28515625" style="1331" hidden="1" customWidth="1"/>
    <col min="26" max="26" width="2.7109375" style="1331" customWidth="1"/>
    <col min="27" max="27" width="3" style="1331" customWidth="1"/>
    <col min="28" max="28" width="77.5703125" style="1330" customWidth="1"/>
    <col min="29" max="29" width="23.5703125" style="1378" customWidth="1"/>
    <col min="30" max="30" width="9.28515625" style="1370"/>
    <col min="31" max="31" width="3" style="1330" customWidth="1"/>
    <col min="32" max="32" width="5.28515625" style="1330" customWidth="1"/>
    <col min="33" max="38" width="9.28515625" style="1330"/>
    <col min="39" max="39" width="13.28515625" style="1330" customWidth="1"/>
    <col min="40" max="40" width="11.42578125" style="1331" customWidth="1"/>
    <col min="41" max="41" width="9.5703125" style="1331" customWidth="1"/>
    <col min="42" max="16384" width="9.28515625" style="1331"/>
  </cols>
  <sheetData>
    <row r="1" spans="1:39" s="1402" customFormat="1" ht="15.75" hidden="1" x14ac:dyDescent="0.25">
      <c r="A1" s="1402" t="s">
        <v>52</v>
      </c>
      <c r="B1" s="1402" t="s">
        <v>855</v>
      </c>
      <c r="C1" s="1402" t="s">
        <v>753</v>
      </c>
      <c r="D1" s="1402" t="s">
        <v>754</v>
      </c>
      <c r="E1" s="1401" t="s">
        <v>835</v>
      </c>
      <c r="F1" s="1401" t="s">
        <v>836</v>
      </c>
      <c r="G1" s="1401" t="s">
        <v>837</v>
      </c>
      <c r="H1" s="1403" t="s">
        <v>838</v>
      </c>
      <c r="I1" s="1403" t="s">
        <v>839</v>
      </c>
      <c r="J1" s="1403" t="s">
        <v>840</v>
      </c>
      <c r="K1" s="1404" t="s">
        <v>841</v>
      </c>
      <c r="L1" s="1404" t="s">
        <v>842</v>
      </c>
      <c r="M1" s="1404" t="s">
        <v>843</v>
      </c>
      <c r="N1" s="1404" t="s">
        <v>844</v>
      </c>
      <c r="O1" s="1404" t="s">
        <v>845</v>
      </c>
      <c r="P1" s="1404" t="s">
        <v>846</v>
      </c>
      <c r="Q1" s="1404" t="s">
        <v>847</v>
      </c>
      <c r="R1" s="1404" t="s">
        <v>848</v>
      </c>
      <c r="S1" s="1405" t="s">
        <v>849</v>
      </c>
      <c r="T1" s="1405" t="s">
        <v>850</v>
      </c>
      <c r="U1" s="1405" t="s">
        <v>851</v>
      </c>
      <c r="V1" s="1403" t="s">
        <v>852</v>
      </c>
      <c r="W1" s="1403" t="s">
        <v>853</v>
      </c>
      <c r="X1" s="1403" t="s">
        <v>864</v>
      </c>
      <c r="AB1" s="1406"/>
      <c r="AC1" s="1407"/>
      <c r="AD1" s="1408"/>
      <c r="AE1" s="1406"/>
      <c r="AF1" s="1406"/>
      <c r="AG1" s="1406"/>
      <c r="AH1" s="1406"/>
      <c r="AI1" s="1406"/>
      <c r="AJ1" s="1406"/>
      <c r="AK1" s="1406"/>
      <c r="AL1" s="1406"/>
      <c r="AM1" s="1406"/>
    </row>
    <row r="2" spans="1:39" ht="20.25" hidden="1" customHeight="1" x14ac:dyDescent="0.25">
      <c r="A2" s="1331">
        <f>AC9</f>
        <v>0</v>
      </c>
      <c r="B2" s="1331" t="str">
        <f>AC10</f>
        <v/>
      </c>
      <c r="C2" s="1366" t="str">
        <f>AC11</f>
        <v/>
      </c>
      <c r="D2" s="1366" t="str">
        <f>AC12</f>
        <v/>
      </c>
      <c r="E2" s="1367">
        <f>AC20</f>
        <v>0</v>
      </c>
      <c r="F2" s="1367">
        <f>AC22</f>
        <v>0</v>
      </c>
      <c r="G2" s="1367">
        <f>AC24</f>
        <v>0</v>
      </c>
      <c r="H2" s="1331">
        <f>AC47</f>
        <v>0</v>
      </c>
      <c r="I2" s="1331">
        <f>AC47</f>
        <v>0</v>
      </c>
      <c r="J2" s="1331">
        <f>AC49</f>
        <v>0</v>
      </c>
      <c r="K2" s="1367">
        <f>AC74</f>
        <v>0</v>
      </c>
      <c r="L2" s="1331">
        <f>AC76</f>
        <v>0</v>
      </c>
      <c r="M2" s="1331">
        <f>AC94</f>
        <v>0</v>
      </c>
      <c r="N2" s="1331">
        <f>AC95</f>
        <v>0</v>
      </c>
      <c r="O2" s="1331">
        <f>AC96</f>
        <v>0</v>
      </c>
      <c r="P2" s="1331">
        <f>AC99</f>
        <v>0</v>
      </c>
      <c r="Q2" s="1331">
        <f>AC100</f>
        <v>0</v>
      </c>
      <c r="R2" s="1331">
        <f>AC101</f>
        <v>0</v>
      </c>
      <c r="S2" s="1331">
        <f>AC104</f>
        <v>0</v>
      </c>
      <c r="T2" s="1331">
        <f>AC105</f>
        <v>0</v>
      </c>
      <c r="U2" s="1331">
        <f>AC106</f>
        <v>0</v>
      </c>
      <c r="V2" s="1331">
        <f>AC125</f>
        <v>0</v>
      </c>
      <c r="W2" s="1331">
        <f>AC127</f>
        <v>0</v>
      </c>
      <c r="X2" s="1331">
        <f>AC129</f>
        <v>0</v>
      </c>
    </row>
    <row r="4" spans="1:39" x14ac:dyDescent="0.25">
      <c r="Z4" s="1328"/>
      <c r="AA4" s="1328"/>
      <c r="AB4" s="1329"/>
      <c r="AC4" s="1379"/>
      <c r="AD4" s="1391" t="s">
        <v>302</v>
      </c>
      <c r="AE4" s="1329"/>
      <c r="AF4" s="1329"/>
      <c r="AG4" s="1329"/>
      <c r="AH4" s="1329"/>
      <c r="AI4" s="1329"/>
      <c r="AJ4" s="1329"/>
      <c r="AK4" s="1329"/>
    </row>
    <row r="5" spans="1:39" x14ac:dyDescent="0.25">
      <c r="Z5" s="1328"/>
      <c r="AA5" s="1332"/>
      <c r="AB5" s="1333"/>
      <c r="AC5" s="1380"/>
      <c r="AD5" s="1372"/>
      <c r="AE5" s="1333"/>
      <c r="AF5" s="1363"/>
      <c r="AG5" s="1329" t="s">
        <v>856</v>
      </c>
      <c r="AH5" s="1329"/>
      <c r="AI5" s="1329"/>
      <c r="AJ5" s="1329"/>
      <c r="AK5" s="1329"/>
    </row>
    <row r="6" spans="1:39" x14ac:dyDescent="0.25">
      <c r="Z6" s="1328"/>
      <c r="AA6" s="1332"/>
      <c r="AB6" s="1732" t="s">
        <v>547</v>
      </c>
      <c r="AC6" s="1732"/>
      <c r="AD6" s="1732"/>
      <c r="AE6" s="1333"/>
      <c r="AF6" s="1389"/>
      <c r="AG6" s="1331" t="s">
        <v>854</v>
      </c>
      <c r="AH6" s="1329"/>
      <c r="AI6" s="1329"/>
      <c r="AJ6" s="1329"/>
      <c r="AK6" s="1329"/>
    </row>
    <row r="7" spans="1:39" ht="23.25" x14ac:dyDescent="0.25">
      <c r="Z7" s="1328"/>
      <c r="AA7" s="1332"/>
      <c r="AB7" s="1733" t="s">
        <v>752</v>
      </c>
      <c r="AC7" s="1733"/>
      <c r="AD7" s="1733"/>
      <c r="AE7" s="1333"/>
      <c r="AF7" s="1364"/>
      <c r="AG7" s="1329" t="s">
        <v>755</v>
      </c>
      <c r="AH7" s="1329"/>
      <c r="AI7" s="1329"/>
      <c r="AJ7" s="1329"/>
      <c r="AK7" s="1329"/>
    </row>
    <row r="8" spans="1:39" ht="21" x14ac:dyDescent="0.25">
      <c r="Z8" s="1328"/>
      <c r="AA8" s="1332"/>
      <c r="AB8" s="1334" t="s">
        <v>876</v>
      </c>
      <c r="AC8" s="1335"/>
      <c r="AD8" s="1373"/>
      <c r="AE8" s="1333"/>
      <c r="AF8" s="1365"/>
      <c r="AG8" s="1329" t="s">
        <v>865</v>
      </c>
      <c r="AH8" s="1329"/>
      <c r="AI8" s="1329"/>
      <c r="AJ8" s="1329"/>
      <c r="AK8" s="1329"/>
    </row>
    <row r="9" spans="1:39" ht="34.5" customHeight="1" x14ac:dyDescent="0.25">
      <c r="Z9" s="1328"/>
      <c r="AA9" s="1332"/>
      <c r="AB9" s="1336" t="s">
        <v>94</v>
      </c>
      <c r="AC9" s="1381">
        <f>Start!U10</f>
        <v>0</v>
      </c>
      <c r="AD9" s="1373"/>
      <c r="AE9" s="1333"/>
      <c r="AF9" s="1329"/>
      <c r="AG9" s="1331"/>
      <c r="AH9" s="1329"/>
      <c r="AI9" s="1329"/>
      <c r="AJ9" s="1329"/>
      <c r="AK9" s="1329"/>
    </row>
    <row r="10" spans="1:39" ht="21" x14ac:dyDescent="0.25">
      <c r="Z10" s="1328"/>
      <c r="AA10" s="1332"/>
      <c r="AB10" s="1336" t="s">
        <v>756</v>
      </c>
      <c r="AC10" s="1382" t="str">
        <f>Start!AG19</f>
        <v/>
      </c>
      <c r="AD10" s="1373"/>
      <c r="AE10" s="1333"/>
      <c r="AF10" s="1329"/>
      <c r="AG10" s="1329"/>
      <c r="AH10" s="1329"/>
      <c r="AI10" s="1329"/>
      <c r="AJ10" s="1329"/>
      <c r="AK10" s="1329"/>
    </row>
    <row r="11" spans="1:39" ht="15.75" x14ac:dyDescent="0.25">
      <c r="Z11" s="1328"/>
      <c r="AA11" s="1332"/>
      <c r="AB11" s="1336" t="s">
        <v>93</v>
      </c>
      <c r="AC11" s="1383" t="str">
        <f>Start!AG21</f>
        <v/>
      </c>
      <c r="AD11" s="1374" t="s">
        <v>757</v>
      </c>
      <c r="AE11" s="1333"/>
      <c r="AF11" s="1329"/>
      <c r="AG11" s="1329"/>
      <c r="AH11" s="1329"/>
      <c r="AI11" s="1329"/>
      <c r="AJ11" s="1329"/>
      <c r="AK11" s="1329"/>
    </row>
    <row r="12" spans="1:39" x14ac:dyDescent="0.25">
      <c r="Z12" s="1328"/>
      <c r="AA12" s="1332"/>
      <c r="AB12" s="1337"/>
      <c r="AC12" s="1383" t="str">
        <f>Start!AG22</f>
        <v/>
      </c>
      <c r="AD12" s="1375" t="s">
        <v>758</v>
      </c>
      <c r="AE12" s="1333"/>
      <c r="AF12" s="1329"/>
      <c r="AG12" s="1329"/>
      <c r="AH12" s="1329"/>
      <c r="AI12" s="1329"/>
      <c r="AJ12" s="1329"/>
      <c r="AK12" s="1329"/>
    </row>
    <row r="13" spans="1:39" ht="15.75" x14ac:dyDescent="0.25">
      <c r="Z13" s="1328"/>
      <c r="AA13" s="1332"/>
      <c r="AB13" s="1337"/>
      <c r="AC13" s="1384"/>
      <c r="AD13" s="1375"/>
      <c r="AE13" s="1333"/>
      <c r="AF13" s="1329"/>
      <c r="AG13" s="1329"/>
      <c r="AH13" s="1329"/>
      <c r="AI13" s="1329"/>
      <c r="AJ13" s="1329"/>
      <c r="AK13" s="1329"/>
    </row>
    <row r="14" spans="1:39" ht="18" x14ac:dyDescent="0.25">
      <c r="Z14" s="1328"/>
      <c r="AA14" s="1332"/>
      <c r="AB14" s="1339" t="s">
        <v>759</v>
      </c>
      <c r="AC14" s="1368"/>
      <c r="AD14" s="1375"/>
      <c r="AE14" s="1333"/>
      <c r="AF14" s="1329"/>
      <c r="AG14" s="1329"/>
      <c r="AH14" s="1329"/>
      <c r="AI14" s="1329"/>
      <c r="AJ14" s="1329"/>
      <c r="AK14" s="1329"/>
    </row>
    <row r="15" spans="1:39" ht="15.75" x14ac:dyDescent="0.25">
      <c r="Z15" s="1328"/>
      <c r="AA15" s="1332"/>
      <c r="AB15" s="1339"/>
      <c r="AC15" s="1368"/>
      <c r="AD15" s="1375"/>
      <c r="AE15" s="1333"/>
      <c r="AF15" s="1329"/>
      <c r="AG15" s="1329"/>
      <c r="AH15" s="1329"/>
      <c r="AI15" s="1329"/>
      <c r="AJ15" s="1329"/>
      <c r="AK15" s="1329"/>
    </row>
    <row r="16" spans="1:39" ht="15.75" x14ac:dyDescent="0.25">
      <c r="Z16" s="1328"/>
      <c r="AA16" s="1332"/>
      <c r="AB16" s="1340" t="s">
        <v>760</v>
      </c>
      <c r="AC16" s="1368"/>
      <c r="AD16" s="1375"/>
      <c r="AE16" s="1333"/>
      <c r="AF16" s="1329"/>
      <c r="AG16" s="1329"/>
      <c r="AH16" s="1329"/>
      <c r="AI16" s="1329"/>
      <c r="AJ16" s="1329"/>
      <c r="AK16" s="1329"/>
    </row>
    <row r="17" spans="26:37" ht="63" x14ac:dyDescent="0.25">
      <c r="Z17" s="1328"/>
      <c r="AA17" s="1332"/>
      <c r="AB17" s="1341" t="s">
        <v>867</v>
      </c>
      <c r="AC17" s="1368"/>
      <c r="AD17" s="1375"/>
      <c r="AE17" s="1333"/>
      <c r="AF17" s="1329"/>
      <c r="AG17" s="1329"/>
      <c r="AH17" s="1329"/>
      <c r="AI17" s="1329"/>
      <c r="AJ17" s="1329"/>
      <c r="AK17" s="1329"/>
    </row>
    <row r="18" spans="26:37" ht="15.75" x14ac:dyDescent="0.25">
      <c r="Z18" s="1328"/>
      <c r="AA18" s="1332"/>
      <c r="AB18" s="1338"/>
      <c r="AC18" s="1368"/>
      <c r="AD18" s="1375"/>
      <c r="AE18" s="1333"/>
      <c r="AF18" s="1329"/>
      <c r="AG18" s="1329"/>
      <c r="AH18" s="1329"/>
      <c r="AI18" s="1329"/>
      <c r="AJ18" s="1329"/>
      <c r="AK18" s="1329"/>
    </row>
    <row r="19" spans="26:37" ht="15.75" x14ac:dyDescent="0.25">
      <c r="Z19" s="1328"/>
      <c r="AA19" s="1332"/>
      <c r="AB19" s="1342" t="s">
        <v>761</v>
      </c>
      <c r="AC19" s="1368"/>
      <c r="AD19" s="1375"/>
      <c r="AE19" s="1333"/>
      <c r="AF19" s="1329"/>
      <c r="AG19" s="1329"/>
      <c r="AH19" s="1329"/>
      <c r="AI19" s="1329"/>
      <c r="AJ19" s="1329"/>
      <c r="AK19" s="1329"/>
    </row>
    <row r="20" spans="26:37" ht="33.75" x14ac:dyDescent="0.25">
      <c r="Z20" s="1328"/>
      <c r="AA20" s="1332"/>
      <c r="AB20" s="1343" t="s">
        <v>762</v>
      </c>
      <c r="AC20" s="1388">
        <f>'5700 WPS'!J7</f>
        <v>0</v>
      </c>
      <c r="AD20" s="1374" t="s">
        <v>835</v>
      </c>
      <c r="AE20" s="1333"/>
      <c r="AF20" s="1329"/>
      <c r="AG20" s="1329"/>
      <c r="AH20" s="1329"/>
      <c r="AI20" s="1329"/>
      <c r="AJ20" s="1329"/>
      <c r="AK20" s="1329"/>
    </row>
    <row r="21" spans="26:37" ht="15.75" x14ac:dyDescent="0.25">
      <c r="Z21" s="1328"/>
      <c r="AA21" s="1332"/>
      <c r="AB21" s="1338"/>
      <c r="AC21" s="1368"/>
      <c r="AD21" s="1374"/>
      <c r="AE21" s="1333"/>
      <c r="AF21" s="1329"/>
      <c r="AG21" s="1329"/>
      <c r="AH21" s="1329"/>
      <c r="AI21" s="1329"/>
      <c r="AJ21" s="1329"/>
      <c r="AK21" s="1329"/>
    </row>
    <row r="22" spans="26:37" ht="18" x14ac:dyDescent="0.25">
      <c r="Z22" s="1328"/>
      <c r="AA22" s="1332"/>
      <c r="AB22" s="1327" t="s">
        <v>866</v>
      </c>
      <c r="AC22" s="1388">
        <f>'5700 WPS'!N18</f>
        <v>0</v>
      </c>
      <c r="AD22" s="1374" t="s">
        <v>836</v>
      </c>
      <c r="AE22" s="1333"/>
      <c r="AF22" s="1329"/>
      <c r="AG22" s="1329"/>
      <c r="AH22" s="1329"/>
      <c r="AI22" s="1329"/>
      <c r="AJ22" s="1329"/>
      <c r="AK22" s="1329"/>
    </row>
    <row r="23" spans="26:37" ht="15.75" x14ac:dyDescent="0.25">
      <c r="Z23" s="1328"/>
      <c r="AA23" s="1332"/>
      <c r="AB23" s="1338" t="s">
        <v>763</v>
      </c>
      <c r="AC23" s="1368"/>
      <c r="AD23" s="1374"/>
      <c r="AE23" s="1333"/>
      <c r="AF23" s="1329"/>
      <c r="AG23" s="1329"/>
      <c r="AH23" s="1329"/>
      <c r="AI23" s="1329"/>
      <c r="AJ23" s="1329"/>
      <c r="AK23" s="1329"/>
    </row>
    <row r="24" spans="26:37" ht="33.75" x14ac:dyDescent="0.25">
      <c r="Z24" s="1328"/>
      <c r="AA24" s="1332"/>
      <c r="AB24" s="1343" t="s">
        <v>764</v>
      </c>
      <c r="AC24" s="1388">
        <f>SUM('5700 WPS'!J10:J19)</f>
        <v>0</v>
      </c>
      <c r="AD24" s="1374" t="s">
        <v>837</v>
      </c>
      <c r="AE24" s="1333"/>
      <c r="AF24" s="1329"/>
      <c r="AG24" s="1329"/>
      <c r="AH24" s="1329"/>
      <c r="AI24" s="1329"/>
      <c r="AJ24" s="1329"/>
      <c r="AK24" s="1329"/>
    </row>
    <row r="25" spans="26:37" ht="15.75" x14ac:dyDescent="0.25">
      <c r="Z25" s="1328"/>
      <c r="AA25" s="1332"/>
      <c r="AB25" s="1338"/>
      <c r="AC25" s="1368"/>
      <c r="AD25" s="1375"/>
      <c r="AE25" s="1333"/>
      <c r="AF25" s="1329"/>
      <c r="AG25" s="1329"/>
      <c r="AH25" s="1329"/>
      <c r="AI25" s="1329"/>
      <c r="AJ25" s="1329"/>
      <c r="AK25" s="1329"/>
    </row>
    <row r="26" spans="26:37" ht="15.75" x14ac:dyDescent="0.25">
      <c r="Z26" s="1328"/>
      <c r="AA26" s="1332"/>
      <c r="AB26" s="1342" t="s">
        <v>765</v>
      </c>
      <c r="AC26" s="1368"/>
      <c r="AD26" s="1375"/>
      <c r="AE26" s="1333"/>
      <c r="AF26" s="1329"/>
      <c r="AG26" s="1329"/>
      <c r="AH26" s="1329"/>
      <c r="AI26" s="1329"/>
      <c r="AJ26" s="1329"/>
      <c r="AK26" s="1329"/>
    </row>
    <row r="27" spans="26:37" ht="18" x14ac:dyDescent="0.25">
      <c r="Z27" s="1328"/>
      <c r="AA27" s="1332"/>
      <c r="AB27" s="1344" t="s">
        <v>766</v>
      </c>
      <c r="AC27" s="1368"/>
      <c r="AD27" s="1375"/>
      <c r="AE27" s="1333"/>
      <c r="AF27" s="1329"/>
      <c r="AG27" s="1329"/>
      <c r="AH27" s="1329"/>
      <c r="AI27" s="1329"/>
      <c r="AJ27" s="1329"/>
      <c r="AK27" s="1329"/>
    </row>
    <row r="28" spans="26:37" ht="157.5" x14ac:dyDescent="0.25">
      <c r="Z28" s="1328"/>
      <c r="AA28" s="1332"/>
      <c r="AB28" s="1345" t="s">
        <v>868</v>
      </c>
      <c r="AC28" s="1368"/>
      <c r="AD28" s="1375"/>
      <c r="AE28" s="1333"/>
      <c r="AF28" s="1329"/>
      <c r="AG28" s="1329"/>
      <c r="AH28" s="1329"/>
      <c r="AI28" s="1329"/>
      <c r="AJ28" s="1329"/>
      <c r="AK28" s="1329"/>
    </row>
    <row r="29" spans="26:37" ht="15.75" x14ac:dyDescent="0.25">
      <c r="Z29" s="1328"/>
      <c r="AA29" s="1332"/>
      <c r="AB29" s="1345"/>
      <c r="AC29" s="1368"/>
      <c r="AD29" s="1375"/>
      <c r="AE29" s="1333"/>
      <c r="AF29" s="1329"/>
      <c r="AG29" s="1329"/>
      <c r="AH29" s="1329"/>
      <c r="AI29" s="1329"/>
      <c r="AJ29" s="1329"/>
      <c r="AK29" s="1329"/>
    </row>
    <row r="30" spans="26:37" ht="18" x14ac:dyDescent="0.25">
      <c r="Z30" s="1328"/>
      <c r="AA30" s="1332"/>
      <c r="AB30" s="1346" t="s">
        <v>767</v>
      </c>
      <c r="AC30" s="1368"/>
      <c r="AD30" s="1375"/>
      <c r="AE30" s="1333"/>
      <c r="AF30" s="1329"/>
      <c r="AG30" s="1329"/>
      <c r="AH30" s="1329"/>
      <c r="AI30" s="1329"/>
      <c r="AJ30" s="1329"/>
      <c r="AK30" s="1329"/>
    </row>
    <row r="31" spans="26:37" ht="47.25" x14ac:dyDescent="0.25">
      <c r="Z31" s="1328"/>
      <c r="AA31" s="1332"/>
      <c r="AB31" s="1347" t="s">
        <v>768</v>
      </c>
      <c r="AC31" s="1368"/>
      <c r="AD31" s="1375"/>
      <c r="AE31" s="1333"/>
      <c r="AF31" s="1329"/>
      <c r="AG31" s="1329"/>
      <c r="AH31" s="1329"/>
      <c r="AI31" s="1329"/>
      <c r="AJ31" s="1329"/>
      <c r="AK31" s="1329"/>
    </row>
    <row r="32" spans="26:37" ht="15.75" x14ac:dyDescent="0.25">
      <c r="Z32" s="1328"/>
      <c r="AA32" s="1332"/>
      <c r="AB32" s="1345"/>
      <c r="AC32" s="1368"/>
      <c r="AD32" s="1375"/>
      <c r="AE32" s="1333"/>
      <c r="AF32" s="1329"/>
      <c r="AG32" s="1329"/>
      <c r="AH32" s="1329"/>
      <c r="AI32" s="1329"/>
      <c r="AJ32" s="1329"/>
      <c r="AK32" s="1329"/>
    </row>
    <row r="33" spans="26:37" ht="18" x14ac:dyDescent="0.25">
      <c r="Z33" s="1328"/>
      <c r="AA33" s="1332"/>
      <c r="AB33" s="1346" t="s">
        <v>769</v>
      </c>
      <c r="AC33" s="1368"/>
      <c r="AD33" s="1375"/>
      <c r="AE33" s="1333"/>
      <c r="AF33" s="1329"/>
      <c r="AG33" s="1329"/>
      <c r="AH33" s="1329"/>
      <c r="AI33" s="1329"/>
      <c r="AJ33" s="1329"/>
      <c r="AK33" s="1329"/>
    </row>
    <row r="34" spans="26:37" ht="31.5" x14ac:dyDescent="0.25">
      <c r="Z34" s="1328"/>
      <c r="AA34" s="1332"/>
      <c r="AB34" s="1347" t="s">
        <v>770</v>
      </c>
      <c r="AC34" s="1368"/>
      <c r="AD34" s="1375"/>
      <c r="AE34" s="1333"/>
      <c r="AF34" s="1329"/>
      <c r="AG34" s="1329"/>
      <c r="AH34" s="1329"/>
      <c r="AI34" s="1329"/>
      <c r="AJ34" s="1329"/>
      <c r="AK34" s="1329"/>
    </row>
    <row r="35" spans="26:37" ht="15.75" x14ac:dyDescent="0.25">
      <c r="Z35" s="1328"/>
      <c r="AA35" s="1332"/>
      <c r="AB35" s="1347"/>
      <c r="AC35" s="1368"/>
      <c r="AD35" s="1375"/>
      <c r="AE35" s="1333"/>
      <c r="AF35" s="1329"/>
      <c r="AG35" s="1329"/>
      <c r="AH35" s="1329"/>
      <c r="AI35" s="1329"/>
      <c r="AJ35" s="1329"/>
      <c r="AK35" s="1329"/>
    </row>
    <row r="36" spans="26:37" ht="18" x14ac:dyDescent="0.25">
      <c r="Z36" s="1328"/>
      <c r="AA36" s="1332"/>
      <c r="AB36" s="1344" t="s">
        <v>771</v>
      </c>
      <c r="AC36" s="1368"/>
      <c r="AD36" s="1375"/>
      <c r="AE36" s="1333"/>
      <c r="AF36" s="1329"/>
      <c r="AG36" s="1329"/>
      <c r="AH36" s="1329"/>
      <c r="AI36" s="1329"/>
      <c r="AJ36" s="1329"/>
      <c r="AK36" s="1329"/>
    </row>
    <row r="37" spans="26:37" ht="63" x14ac:dyDescent="0.25">
      <c r="Z37" s="1328"/>
      <c r="AA37" s="1332"/>
      <c r="AB37" s="1345" t="s">
        <v>772</v>
      </c>
      <c r="AC37" s="1368"/>
      <c r="AD37" s="1375"/>
      <c r="AE37" s="1333"/>
      <c r="AF37" s="1329"/>
      <c r="AG37" s="1329"/>
      <c r="AH37" s="1329"/>
      <c r="AI37" s="1329"/>
      <c r="AJ37" s="1329"/>
      <c r="AK37" s="1329"/>
    </row>
    <row r="38" spans="26:37" ht="15.75" x14ac:dyDescent="0.25">
      <c r="Z38" s="1328"/>
      <c r="AA38" s="1332"/>
      <c r="AB38" s="1348"/>
      <c r="AC38" s="1368"/>
      <c r="AD38" s="1375"/>
      <c r="AE38" s="1333"/>
      <c r="AF38" s="1329"/>
      <c r="AG38" s="1329"/>
      <c r="AH38" s="1329"/>
      <c r="AI38" s="1329"/>
      <c r="AJ38" s="1329"/>
      <c r="AK38" s="1329"/>
    </row>
    <row r="39" spans="26:37" ht="33.75" x14ac:dyDescent="0.25">
      <c r="Z39" s="1328"/>
      <c r="AA39" s="1332"/>
      <c r="AB39" s="1344" t="s">
        <v>773</v>
      </c>
      <c r="AC39" s="1368"/>
      <c r="AD39" s="1375"/>
      <c r="AE39" s="1333"/>
      <c r="AF39" s="1329"/>
      <c r="AG39" s="1329"/>
      <c r="AH39" s="1329"/>
      <c r="AI39" s="1329"/>
      <c r="AJ39" s="1329"/>
      <c r="AK39" s="1329"/>
    </row>
    <row r="40" spans="26:37" ht="15.75" x14ac:dyDescent="0.25">
      <c r="Z40" s="1328"/>
      <c r="AA40" s="1332"/>
      <c r="AB40" s="1345"/>
      <c r="AC40" s="1368"/>
      <c r="AD40" s="1375"/>
      <c r="AE40" s="1333"/>
      <c r="AF40" s="1329"/>
      <c r="AG40" s="1329"/>
      <c r="AH40" s="1329"/>
      <c r="AI40" s="1329"/>
      <c r="AJ40" s="1329"/>
      <c r="AK40" s="1329"/>
    </row>
    <row r="41" spans="26:37" ht="33.75" x14ac:dyDescent="0.25">
      <c r="Z41" s="1328"/>
      <c r="AA41" s="1332"/>
      <c r="AB41" s="1349" t="s">
        <v>774</v>
      </c>
      <c r="AC41" s="1368"/>
      <c r="AD41" s="1375"/>
      <c r="AE41" s="1333"/>
      <c r="AF41" s="1329"/>
      <c r="AG41" s="1329"/>
      <c r="AH41" s="1329"/>
      <c r="AI41" s="1329"/>
      <c r="AJ41" s="1329"/>
      <c r="AK41" s="1329"/>
    </row>
    <row r="42" spans="26:37" ht="96.75" outlineLevel="1" x14ac:dyDescent="0.25">
      <c r="Z42" s="1328"/>
      <c r="AA42" s="1332"/>
      <c r="AB42" s="1341" t="s">
        <v>775</v>
      </c>
      <c r="AC42" s="1368"/>
      <c r="AD42" s="1375"/>
      <c r="AE42" s="1333"/>
      <c r="AF42" s="1329"/>
      <c r="AG42" s="1329"/>
      <c r="AH42" s="1329"/>
      <c r="AI42" s="1329"/>
      <c r="AJ42" s="1329"/>
      <c r="AK42" s="1329"/>
    </row>
    <row r="43" spans="26:37" ht="15.75" outlineLevel="1" x14ac:dyDescent="0.25">
      <c r="Z43" s="1328"/>
      <c r="AA43" s="1332"/>
      <c r="AB43" s="1338" t="s">
        <v>422</v>
      </c>
      <c r="AC43" s="1368"/>
      <c r="AD43" s="1375"/>
      <c r="AE43" s="1333"/>
      <c r="AF43" s="1329"/>
      <c r="AG43" s="1329"/>
      <c r="AH43" s="1329"/>
      <c r="AI43" s="1329"/>
      <c r="AJ43" s="1329"/>
      <c r="AK43" s="1329"/>
    </row>
    <row r="44" spans="26:37" ht="15.75" outlineLevel="1" x14ac:dyDescent="0.25">
      <c r="Z44" s="1328"/>
      <c r="AA44" s="1332"/>
      <c r="AB44" s="1342" t="s">
        <v>776</v>
      </c>
      <c r="AC44" s="1368"/>
      <c r="AD44" s="1375"/>
      <c r="AE44" s="1333"/>
      <c r="AF44" s="1329"/>
      <c r="AG44" s="1329"/>
      <c r="AH44" s="1329"/>
      <c r="AI44" s="1329"/>
      <c r="AJ44" s="1329"/>
      <c r="AK44" s="1329"/>
    </row>
    <row r="45" spans="26:37" ht="31.5" outlineLevel="1" x14ac:dyDescent="0.25">
      <c r="Z45" s="1328"/>
      <c r="AA45" s="1332"/>
      <c r="AB45" s="1343" t="s">
        <v>777</v>
      </c>
      <c r="AC45" s="1392"/>
      <c r="AD45" s="1375" t="s">
        <v>838</v>
      </c>
      <c r="AE45" s="1333"/>
      <c r="AF45" s="1329"/>
      <c r="AG45" s="1329"/>
      <c r="AH45" s="1329"/>
      <c r="AI45" s="1329"/>
      <c r="AJ45" s="1329"/>
      <c r="AK45" s="1329"/>
    </row>
    <row r="46" spans="26:37" ht="15.75" outlineLevel="1" x14ac:dyDescent="0.25">
      <c r="Z46" s="1328"/>
      <c r="AA46" s="1332"/>
      <c r="AB46" s="1343"/>
      <c r="AC46" s="1368"/>
      <c r="AD46" s="1375"/>
      <c r="AE46" s="1333"/>
      <c r="AF46" s="1329"/>
      <c r="AG46" s="1329"/>
      <c r="AH46" s="1329"/>
      <c r="AI46" s="1329"/>
      <c r="AJ46" s="1329"/>
      <c r="AK46" s="1329"/>
    </row>
    <row r="47" spans="26:37" ht="33.75" outlineLevel="1" x14ac:dyDescent="0.25">
      <c r="Z47" s="1328"/>
      <c r="AA47" s="1332"/>
      <c r="AB47" s="1343" t="s">
        <v>778</v>
      </c>
      <c r="AC47" s="1393"/>
      <c r="AD47" s="1375" t="s">
        <v>839</v>
      </c>
      <c r="AE47" s="1333"/>
      <c r="AF47" s="1329"/>
      <c r="AG47" s="1329"/>
      <c r="AH47" s="1329"/>
      <c r="AI47" s="1329"/>
      <c r="AJ47" s="1329"/>
      <c r="AK47" s="1329"/>
    </row>
    <row r="48" spans="26:37" ht="15.75" outlineLevel="1" x14ac:dyDescent="0.25">
      <c r="Z48" s="1328"/>
      <c r="AA48" s="1332"/>
      <c r="AB48" s="1343"/>
      <c r="AC48" s="1368"/>
      <c r="AD48" s="1375"/>
      <c r="AE48" s="1333"/>
      <c r="AF48" s="1329"/>
      <c r="AG48" s="1329"/>
      <c r="AH48" s="1329"/>
      <c r="AI48" s="1329"/>
      <c r="AJ48" s="1329"/>
      <c r="AK48" s="1329"/>
    </row>
    <row r="49" spans="26:37" ht="51.75" outlineLevel="1" x14ac:dyDescent="0.25">
      <c r="Z49" s="1328"/>
      <c r="AA49" s="1332"/>
      <c r="AB49" s="1343" t="s">
        <v>779</v>
      </c>
      <c r="AC49" s="1393"/>
      <c r="AD49" s="1375" t="s">
        <v>840</v>
      </c>
      <c r="AE49" s="1333"/>
      <c r="AF49" s="1329"/>
      <c r="AG49" s="1329"/>
      <c r="AH49" s="1329"/>
      <c r="AI49" s="1329"/>
      <c r="AJ49" s="1329"/>
      <c r="AK49" s="1329"/>
    </row>
    <row r="50" spans="26:37" ht="15.75" outlineLevel="1" x14ac:dyDescent="0.25">
      <c r="Z50" s="1328"/>
      <c r="AA50" s="1332"/>
      <c r="AB50" s="1338"/>
      <c r="AC50" s="1368"/>
      <c r="AD50" s="1375"/>
      <c r="AE50" s="1333"/>
      <c r="AF50" s="1329"/>
      <c r="AG50" s="1329"/>
      <c r="AH50" s="1329"/>
      <c r="AI50" s="1329"/>
      <c r="AJ50" s="1329"/>
      <c r="AK50" s="1329"/>
    </row>
    <row r="51" spans="26:37" ht="15.75" outlineLevel="1" x14ac:dyDescent="0.25">
      <c r="Z51" s="1328"/>
      <c r="AA51" s="1332"/>
      <c r="AB51" s="1342" t="s">
        <v>780</v>
      </c>
      <c r="AC51" s="1368"/>
      <c r="AD51" s="1375"/>
      <c r="AE51" s="1333"/>
      <c r="AF51" s="1329"/>
      <c r="AG51" s="1329"/>
      <c r="AH51" s="1329"/>
      <c r="AI51" s="1329"/>
      <c r="AJ51" s="1329"/>
      <c r="AK51" s="1329"/>
    </row>
    <row r="52" spans="26:37" ht="15.75" outlineLevel="1" x14ac:dyDescent="0.25">
      <c r="Z52" s="1328"/>
      <c r="AA52" s="1332"/>
      <c r="AB52" s="1345"/>
      <c r="AC52" s="1368"/>
      <c r="AD52" s="1375"/>
      <c r="AE52" s="1333"/>
      <c r="AF52" s="1329"/>
      <c r="AG52" s="1329"/>
      <c r="AH52" s="1329"/>
      <c r="AI52" s="1329"/>
      <c r="AJ52" s="1329"/>
      <c r="AK52" s="1329"/>
    </row>
    <row r="53" spans="26:37" ht="18" outlineLevel="1" x14ac:dyDescent="0.25">
      <c r="Z53" s="1328"/>
      <c r="AA53" s="1332"/>
      <c r="AB53" s="1344" t="s">
        <v>781</v>
      </c>
      <c r="AC53" s="1368"/>
      <c r="AD53" s="1375"/>
      <c r="AE53" s="1333"/>
      <c r="AF53" s="1329"/>
      <c r="AG53" s="1329"/>
      <c r="AH53" s="1329"/>
      <c r="AI53" s="1329"/>
      <c r="AJ53" s="1329"/>
      <c r="AK53" s="1329"/>
    </row>
    <row r="54" spans="26:37" ht="94.5" outlineLevel="1" x14ac:dyDescent="0.25">
      <c r="Z54" s="1328"/>
      <c r="AA54" s="1332"/>
      <c r="AB54" s="1345" t="s">
        <v>869</v>
      </c>
      <c r="AC54" s="1368"/>
      <c r="AD54" s="1375"/>
      <c r="AE54" s="1333"/>
      <c r="AF54" s="1329"/>
      <c r="AG54" s="1329"/>
      <c r="AH54" s="1329"/>
      <c r="AI54" s="1329"/>
      <c r="AJ54" s="1329"/>
      <c r="AK54" s="1329"/>
    </row>
    <row r="55" spans="26:37" ht="15.75" outlineLevel="1" x14ac:dyDescent="0.25">
      <c r="Z55" s="1328"/>
      <c r="AA55" s="1332"/>
      <c r="AB55" s="1345"/>
      <c r="AC55" s="1368"/>
      <c r="AD55" s="1375"/>
      <c r="AE55" s="1333"/>
      <c r="AF55" s="1329"/>
      <c r="AG55" s="1329"/>
      <c r="AH55" s="1329"/>
      <c r="AI55" s="1329"/>
      <c r="AJ55" s="1329"/>
      <c r="AK55" s="1329"/>
    </row>
    <row r="56" spans="26:37" ht="18" outlineLevel="1" x14ac:dyDescent="0.25">
      <c r="Z56" s="1328"/>
      <c r="AA56" s="1332"/>
      <c r="AB56" s="1344" t="s">
        <v>782</v>
      </c>
      <c r="AC56" s="1368"/>
      <c r="AD56" s="1375"/>
      <c r="AE56" s="1333"/>
      <c r="AF56" s="1329"/>
      <c r="AG56" s="1329"/>
      <c r="AH56" s="1329"/>
      <c r="AI56" s="1329"/>
      <c r="AJ56" s="1329"/>
      <c r="AK56" s="1329"/>
    </row>
    <row r="57" spans="26:37" ht="31.5" outlineLevel="1" x14ac:dyDescent="0.25">
      <c r="Z57" s="1328"/>
      <c r="AA57" s="1332"/>
      <c r="AB57" s="1345" t="s">
        <v>783</v>
      </c>
      <c r="AC57" s="1368"/>
      <c r="AD57" s="1375"/>
      <c r="AE57" s="1333"/>
      <c r="AF57" s="1329"/>
      <c r="AG57" s="1329"/>
      <c r="AH57" s="1329"/>
      <c r="AI57" s="1329"/>
      <c r="AJ57" s="1329"/>
      <c r="AK57" s="1329"/>
    </row>
    <row r="58" spans="26:37" ht="15.75" outlineLevel="1" x14ac:dyDescent="0.25">
      <c r="Z58" s="1328"/>
      <c r="AA58" s="1332"/>
      <c r="AB58" s="1345"/>
      <c r="AC58" s="1368"/>
      <c r="AD58" s="1375"/>
      <c r="AE58" s="1333"/>
      <c r="AF58" s="1329"/>
      <c r="AG58" s="1329"/>
      <c r="AH58" s="1329"/>
      <c r="AI58" s="1329"/>
      <c r="AJ58" s="1329"/>
      <c r="AK58" s="1329"/>
    </row>
    <row r="59" spans="26:37" ht="18" outlineLevel="1" x14ac:dyDescent="0.25">
      <c r="Z59" s="1328"/>
      <c r="AA59" s="1332"/>
      <c r="AB59" s="1344" t="s">
        <v>784</v>
      </c>
      <c r="AC59" s="1368"/>
      <c r="AD59" s="1375"/>
      <c r="AE59" s="1333"/>
      <c r="AF59" s="1329"/>
      <c r="AG59" s="1329"/>
      <c r="AH59" s="1329"/>
      <c r="AI59" s="1329"/>
      <c r="AJ59" s="1329"/>
      <c r="AK59" s="1329"/>
    </row>
    <row r="60" spans="26:37" ht="78.75" outlineLevel="1" x14ac:dyDescent="0.25">
      <c r="Z60" s="1328"/>
      <c r="AA60" s="1332"/>
      <c r="AB60" s="1345" t="s">
        <v>785</v>
      </c>
      <c r="AC60" s="1368"/>
      <c r="AD60" s="1375"/>
      <c r="AE60" s="1333"/>
      <c r="AF60" s="1329"/>
      <c r="AG60" s="1329"/>
      <c r="AH60" s="1329"/>
      <c r="AI60" s="1329"/>
      <c r="AJ60" s="1329"/>
      <c r="AK60" s="1329"/>
    </row>
    <row r="61" spans="26:37" ht="15.75" outlineLevel="1" x14ac:dyDescent="0.25">
      <c r="Z61" s="1328"/>
      <c r="AA61" s="1332"/>
      <c r="AB61" s="1345"/>
      <c r="AC61" s="1368"/>
      <c r="AD61" s="1375"/>
      <c r="AE61" s="1333"/>
      <c r="AF61" s="1329"/>
      <c r="AG61" s="1329"/>
      <c r="AH61" s="1329"/>
      <c r="AI61" s="1329"/>
      <c r="AJ61" s="1329"/>
      <c r="AK61" s="1329"/>
    </row>
    <row r="62" spans="26:37" ht="33.75" outlineLevel="1" x14ac:dyDescent="0.25">
      <c r="Z62" s="1328"/>
      <c r="AA62" s="1332"/>
      <c r="AB62" s="1344" t="s">
        <v>786</v>
      </c>
      <c r="AC62" s="1368"/>
      <c r="AD62" s="1375"/>
      <c r="AE62" s="1333"/>
      <c r="AF62" s="1329"/>
      <c r="AG62" s="1329"/>
      <c r="AH62" s="1329"/>
      <c r="AI62" s="1329"/>
      <c r="AJ62" s="1329"/>
      <c r="AK62" s="1329"/>
    </row>
    <row r="63" spans="26:37" ht="78.75" outlineLevel="1" x14ac:dyDescent="0.25">
      <c r="Z63" s="1328"/>
      <c r="AA63" s="1332"/>
      <c r="AB63" s="1345" t="s">
        <v>787</v>
      </c>
      <c r="AC63" s="1368"/>
      <c r="AD63" s="1375"/>
      <c r="AE63" s="1333"/>
      <c r="AF63" s="1329"/>
      <c r="AG63" s="1329"/>
      <c r="AH63" s="1329"/>
      <c r="AI63" s="1329"/>
      <c r="AJ63" s="1329"/>
      <c r="AK63" s="1329"/>
    </row>
    <row r="64" spans="26:37" ht="15.75" outlineLevel="1" x14ac:dyDescent="0.25">
      <c r="Z64" s="1328"/>
      <c r="AA64" s="1332"/>
      <c r="AB64" s="1345"/>
      <c r="AC64" s="1368"/>
      <c r="AD64" s="1375"/>
      <c r="AE64" s="1333"/>
      <c r="AF64" s="1329"/>
      <c r="AG64" s="1329"/>
      <c r="AH64" s="1329"/>
      <c r="AI64" s="1329"/>
      <c r="AJ64" s="1329"/>
      <c r="AK64" s="1329"/>
    </row>
    <row r="65" spans="26:37" ht="18" outlineLevel="1" x14ac:dyDescent="0.25">
      <c r="Z65" s="1328"/>
      <c r="AA65" s="1332"/>
      <c r="AB65" s="1344" t="s">
        <v>788</v>
      </c>
      <c r="AC65" s="1368"/>
      <c r="AD65" s="1375"/>
      <c r="AE65" s="1333"/>
      <c r="AF65" s="1329"/>
      <c r="AG65" s="1329"/>
      <c r="AH65" s="1329"/>
      <c r="AI65" s="1329"/>
      <c r="AJ65" s="1329"/>
      <c r="AK65" s="1329"/>
    </row>
    <row r="66" spans="26:37" ht="94.5" outlineLevel="1" x14ac:dyDescent="0.25">
      <c r="Z66" s="1328"/>
      <c r="AA66" s="1332"/>
      <c r="AB66" s="1345" t="s">
        <v>789</v>
      </c>
      <c r="AC66" s="1368"/>
      <c r="AD66" s="1375"/>
      <c r="AE66" s="1333"/>
      <c r="AF66" s="1329"/>
      <c r="AG66" s="1329"/>
      <c r="AH66" s="1329"/>
      <c r="AI66" s="1329"/>
      <c r="AJ66" s="1329"/>
      <c r="AK66" s="1329"/>
    </row>
    <row r="67" spans="26:37" ht="15.75" x14ac:dyDescent="0.25">
      <c r="Z67" s="1328"/>
      <c r="AA67" s="1332"/>
      <c r="AB67" s="1345"/>
      <c r="AC67" s="1368"/>
      <c r="AD67" s="1375"/>
      <c r="AE67" s="1333"/>
      <c r="AF67" s="1329"/>
      <c r="AG67" s="1329"/>
      <c r="AH67" s="1329"/>
      <c r="AI67" s="1329"/>
      <c r="AJ67" s="1329"/>
      <c r="AK67" s="1329"/>
    </row>
    <row r="68" spans="26:37" ht="33.75" x14ac:dyDescent="0.25">
      <c r="Z68" s="1328"/>
      <c r="AA68" s="1332"/>
      <c r="AB68" s="1350" t="s">
        <v>790</v>
      </c>
      <c r="AC68" s="1385"/>
      <c r="AD68" s="1375"/>
      <c r="AE68" s="1333"/>
      <c r="AF68" s="1329"/>
      <c r="AG68" s="1329"/>
      <c r="AH68" s="1329"/>
      <c r="AI68" s="1329"/>
      <c r="AJ68" s="1329"/>
      <c r="AK68" s="1329"/>
    </row>
    <row r="69" spans="26:37" ht="15.75" x14ac:dyDescent="0.25">
      <c r="Z69" s="1328"/>
      <c r="AA69" s="1332"/>
      <c r="AB69" s="1351"/>
      <c r="AC69" s="1368"/>
      <c r="AD69" s="1375"/>
      <c r="AE69" s="1333"/>
      <c r="AF69" s="1329"/>
      <c r="AG69" s="1329"/>
      <c r="AH69" s="1329"/>
      <c r="AI69" s="1329"/>
      <c r="AJ69" s="1329"/>
      <c r="AK69" s="1329"/>
    </row>
    <row r="70" spans="26:37" ht="31.5" x14ac:dyDescent="0.25">
      <c r="Z70" s="1328"/>
      <c r="AA70" s="1332"/>
      <c r="AB70" s="1349" t="s">
        <v>791</v>
      </c>
      <c r="AC70" s="1368"/>
      <c r="AD70" s="1375"/>
      <c r="AE70" s="1333"/>
      <c r="AF70" s="1329"/>
      <c r="AG70" s="1329"/>
      <c r="AH70" s="1329"/>
      <c r="AI70" s="1329"/>
      <c r="AJ70" s="1329"/>
      <c r="AK70" s="1329"/>
    </row>
    <row r="71" spans="26:37" ht="47.25" x14ac:dyDescent="0.25">
      <c r="Z71" s="1328"/>
      <c r="AA71" s="1332"/>
      <c r="AB71" s="1341" t="s">
        <v>871</v>
      </c>
      <c r="AC71" s="1368"/>
      <c r="AD71" s="1375"/>
      <c r="AE71" s="1333"/>
      <c r="AF71" s="1329"/>
      <c r="AG71" s="1329"/>
      <c r="AH71" s="1329"/>
      <c r="AI71" s="1329"/>
      <c r="AJ71" s="1329"/>
      <c r="AK71" s="1329"/>
    </row>
    <row r="72" spans="26:37" ht="15.75" x14ac:dyDescent="0.25">
      <c r="Z72" s="1328"/>
      <c r="AA72" s="1332"/>
      <c r="AB72" s="1338"/>
      <c r="AC72" s="1368"/>
      <c r="AD72" s="1375"/>
      <c r="AE72" s="1333"/>
      <c r="AF72" s="1329"/>
      <c r="AG72" s="1329"/>
      <c r="AH72" s="1329"/>
      <c r="AI72" s="1329"/>
      <c r="AJ72" s="1329"/>
      <c r="AK72" s="1329"/>
    </row>
    <row r="73" spans="26:37" ht="15.75" x14ac:dyDescent="0.25">
      <c r="Z73" s="1328"/>
      <c r="AA73" s="1332"/>
      <c r="AB73" s="1342" t="s">
        <v>761</v>
      </c>
      <c r="AC73" s="1368"/>
      <c r="AD73" s="1375"/>
      <c r="AE73" s="1333"/>
      <c r="AF73" s="1329"/>
      <c r="AG73" s="1329"/>
      <c r="AH73" s="1329"/>
      <c r="AI73" s="1329"/>
      <c r="AJ73" s="1329"/>
      <c r="AK73" s="1329"/>
    </row>
    <row r="74" spans="26:37" s="1354" customFormat="1" ht="15.75" x14ac:dyDescent="0.25">
      <c r="Z74" s="1352"/>
      <c r="AA74" s="1353"/>
      <c r="AB74" s="1343" t="s">
        <v>792</v>
      </c>
      <c r="AC74" s="1390">
        <f>SUM('5700 Main'!F10:I10)</f>
        <v>0</v>
      </c>
      <c r="AD74" s="1376" t="s">
        <v>841</v>
      </c>
      <c r="AE74" s="1353"/>
      <c r="AF74" s="1352"/>
      <c r="AG74" s="1352"/>
      <c r="AH74" s="1352"/>
      <c r="AI74" s="1352"/>
      <c r="AJ74" s="1352"/>
      <c r="AK74" s="1352"/>
    </row>
    <row r="75" spans="26:37" s="1354" customFormat="1" ht="15.75" x14ac:dyDescent="0.25">
      <c r="Z75" s="1352"/>
      <c r="AA75" s="1353"/>
      <c r="AB75" s="1343"/>
      <c r="AC75" s="1369"/>
      <c r="AD75" s="1376"/>
      <c r="AE75" s="1353"/>
      <c r="AF75" s="1352"/>
      <c r="AG75" s="1352"/>
      <c r="AH75" s="1352"/>
      <c r="AI75" s="1352"/>
      <c r="AJ75" s="1352"/>
      <c r="AK75" s="1352"/>
    </row>
    <row r="76" spans="26:37" s="1354" customFormat="1" ht="49.5" x14ac:dyDescent="0.25">
      <c r="Z76" s="1352"/>
      <c r="AA76" s="1353"/>
      <c r="AB76" s="1343" t="s">
        <v>872</v>
      </c>
      <c r="AC76" s="1395"/>
      <c r="AD76" s="1376" t="s">
        <v>842</v>
      </c>
      <c r="AE76" s="1353"/>
      <c r="AF76" s="1352"/>
      <c r="AG76" s="1352" t="s">
        <v>422</v>
      </c>
      <c r="AH76" s="1352"/>
      <c r="AI76" s="1352"/>
      <c r="AJ76" s="1352"/>
      <c r="AK76" s="1352"/>
    </row>
    <row r="77" spans="26:37" ht="15.75" x14ac:dyDescent="0.25">
      <c r="Z77" s="1328"/>
      <c r="AA77" s="1332"/>
      <c r="AB77" s="1351"/>
      <c r="AC77" s="1368"/>
      <c r="AD77" s="1375"/>
      <c r="AE77" s="1333"/>
      <c r="AF77" s="1329"/>
      <c r="AG77" s="1329"/>
      <c r="AH77" s="1329"/>
      <c r="AI77" s="1329"/>
      <c r="AJ77" s="1329"/>
      <c r="AK77" s="1329"/>
    </row>
    <row r="78" spans="26:37" ht="15.75" x14ac:dyDescent="0.25">
      <c r="Z78" s="1328"/>
      <c r="AA78" s="1332"/>
      <c r="AB78" s="1342" t="s">
        <v>765</v>
      </c>
      <c r="AC78" s="1368"/>
      <c r="AD78" s="1375"/>
      <c r="AE78" s="1333"/>
      <c r="AF78" s="1329"/>
      <c r="AG78" s="1329"/>
      <c r="AH78" s="1329"/>
      <c r="AI78" s="1329"/>
      <c r="AJ78" s="1329"/>
      <c r="AK78" s="1329"/>
    </row>
    <row r="79" spans="26:37" ht="15.75" x14ac:dyDescent="0.25">
      <c r="Z79" s="1328"/>
      <c r="AA79" s="1332"/>
      <c r="AB79" s="1345"/>
      <c r="AC79" s="1368"/>
      <c r="AD79" s="1375"/>
      <c r="AE79" s="1333"/>
      <c r="AF79" s="1329"/>
      <c r="AG79" s="1329"/>
      <c r="AH79" s="1329"/>
      <c r="AI79" s="1329"/>
      <c r="AJ79" s="1329"/>
      <c r="AK79" s="1329"/>
    </row>
    <row r="80" spans="26:37" ht="18" x14ac:dyDescent="0.25">
      <c r="Z80" s="1328"/>
      <c r="AA80" s="1332"/>
      <c r="AB80" s="1344" t="s">
        <v>793</v>
      </c>
      <c r="AC80" s="1368"/>
      <c r="AD80" s="1375"/>
      <c r="AE80" s="1333"/>
      <c r="AF80" s="1329"/>
      <c r="AG80" s="1329"/>
      <c r="AH80" s="1329"/>
      <c r="AI80" s="1329"/>
      <c r="AJ80" s="1329"/>
      <c r="AK80" s="1329"/>
    </row>
    <row r="81" spans="26:37" ht="33.75" x14ac:dyDescent="0.25">
      <c r="Z81" s="1328"/>
      <c r="AA81" s="1332"/>
      <c r="AB81" s="1345" t="s">
        <v>794</v>
      </c>
      <c r="AC81" s="1368"/>
      <c r="AD81" s="1375"/>
      <c r="AE81" s="1333"/>
      <c r="AF81" s="1329"/>
      <c r="AG81" s="1329"/>
      <c r="AH81" s="1329"/>
      <c r="AI81" s="1329"/>
      <c r="AJ81" s="1329"/>
      <c r="AK81" s="1329"/>
    </row>
    <row r="82" spans="26:37" ht="15.75" x14ac:dyDescent="0.25">
      <c r="Z82" s="1328"/>
      <c r="AA82" s="1332"/>
      <c r="AB82" s="1345"/>
      <c r="AC82" s="1368"/>
      <c r="AD82" s="1375"/>
      <c r="AE82" s="1333"/>
      <c r="AF82" s="1329"/>
      <c r="AG82" s="1329"/>
      <c r="AH82" s="1329"/>
      <c r="AI82" s="1329"/>
      <c r="AJ82" s="1329"/>
      <c r="AK82" s="1329"/>
    </row>
    <row r="83" spans="26:37" ht="18" x14ac:dyDescent="0.25">
      <c r="Z83" s="1328"/>
      <c r="AA83" s="1332"/>
      <c r="AB83" s="1344" t="s">
        <v>795</v>
      </c>
      <c r="AC83" s="1368"/>
      <c r="AD83" s="1375"/>
      <c r="AE83" s="1333"/>
      <c r="AF83" s="1329"/>
      <c r="AG83" s="1329"/>
      <c r="AH83" s="1329"/>
      <c r="AI83" s="1329"/>
      <c r="AJ83" s="1329"/>
      <c r="AK83" s="1329"/>
    </row>
    <row r="84" spans="26:37" ht="94.5" x14ac:dyDescent="0.25">
      <c r="Z84" s="1328"/>
      <c r="AA84" s="1332"/>
      <c r="AB84" s="1345" t="s">
        <v>873</v>
      </c>
      <c r="AC84" s="1368"/>
      <c r="AD84" s="1375"/>
      <c r="AE84" s="1333"/>
      <c r="AF84" s="1329"/>
      <c r="AG84" s="1329"/>
      <c r="AH84" s="1329"/>
      <c r="AI84" s="1329"/>
      <c r="AJ84" s="1329"/>
      <c r="AK84" s="1329"/>
    </row>
    <row r="85" spans="26:37" ht="15.75" x14ac:dyDescent="0.25">
      <c r="Z85" s="1328"/>
      <c r="AA85" s="1332"/>
      <c r="AB85" s="1345"/>
      <c r="AC85" s="1368"/>
      <c r="AD85" s="1375"/>
      <c r="AE85" s="1333"/>
      <c r="AF85" s="1329"/>
      <c r="AG85" s="1329"/>
      <c r="AH85" s="1329"/>
      <c r="AI85" s="1329"/>
      <c r="AJ85" s="1329"/>
      <c r="AK85" s="1329"/>
    </row>
    <row r="86" spans="26:37" ht="15.75" x14ac:dyDescent="0.25">
      <c r="Z86" s="1328"/>
      <c r="AA86" s="1332"/>
      <c r="AB86" s="1338"/>
      <c r="AC86" s="1368"/>
      <c r="AD86" s="1375"/>
      <c r="AE86" s="1333"/>
      <c r="AF86" s="1329"/>
      <c r="AG86" s="1329"/>
      <c r="AH86" s="1329"/>
      <c r="AI86" s="1329"/>
      <c r="AJ86" s="1329"/>
      <c r="AK86" s="1329"/>
    </row>
    <row r="87" spans="26:37" ht="36" x14ac:dyDescent="0.25">
      <c r="Z87" s="1328"/>
      <c r="AA87" s="1332"/>
      <c r="AB87" s="1355" t="s">
        <v>863</v>
      </c>
      <c r="AC87" s="1386"/>
      <c r="AD87" s="1375"/>
      <c r="AE87" s="1333"/>
      <c r="AF87" s="1329"/>
      <c r="AG87" s="1329"/>
      <c r="AH87" s="1329"/>
      <c r="AI87" s="1329"/>
      <c r="AJ87" s="1329"/>
      <c r="AK87" s="1329"/>
    </row>
    <row r="88" spans="26:37" ht="15.75" x14ac:dyDescent="0.25">
      <c r="Z88" s="1328"/>
      <c r="AA88" s="1332"/>
      <c r="AB88" s="1342"/>
      <c r="AC88" s="1368"/>
      <c r="AD88" s="1375"/>
      <c r="AE88" s="1333"/>
      <c r="AF88" s="1329"/>
      <c r="AG88" s="1329"/>
      <c r="AH88" s="1329"/>
      <c r="AI88" s="1329"/>
      <c r="AJ88" s="1329"/>
      <c r="AK88" s="1329"/>
    </row>
    <row r="89" spans="26:37" ht="33.75" x14ac:dyDescent="0.25">
      <c r="Z89" s="1328"/>
      <c r="AA89" s="1332"/>
      <c r="AB89" s="1349" t="s">
        <v>874</v>
      </c>
      <c r="AC89" s="1368"/>
      <c r="AD89" s="1375"/>
      <c r="AE89" s="1333"/>
      <c r="AF89" s="1329"/>
      <c r="AG89" s="1329"/>
      <c r="AH89" s="1329"/>
      <c r="AI89" s="1329"/>
      <c r="AJ89" s="1329"/>
      <c r="AK89" s="1329"/>
    </row>
    <row r="90" spans="26:37" ht="47.25" x14ac:dyDescent="0.25">
      <c r="Z90" s="1328"/>
      <c r="AA90" s="1332"/>
      <c r="AB90" s="1341" t="s">
        <v>796</v>
      </c>
      <c r="AC90" s="1368"/>
      <c r="AD90" s="1375"/>
      <c r="AE90" s="1333"/>
      <c r="AF90" s="1329"/>
      <c r="AG90" s="1329"/>
      <c r="AH90" s="1329"/>
      <c r="AI90" s="1329"/>
      <c r="AJ90" s="1329"/>
      <c r="AK90" s="1329"/>
    </row>
    <row r="91" spans="26:37" ht="15.75" x14ac:dyDescent="0.25">
      <c r="Z91" s="1328"/>
      <c r="AA91" s="1332"/>
      <c r="AB91" s="1338"/>
      <c r="AC91" s="1368"/>
      <c r="AD91" s="1375"/>
      <c r="AE91" s="1333"/>
      <c r="AF91" s="1329"/>
      <c r="AG91" s="1329"/>
      <c r="AH91" s="1329"/>
      <c r="AI91" s="1329"/>
      <c r="AJ91" s="1329"/>
      <c r="AK91" s="1329"/>
    </row>
    <row r="92" spans="26:37" ht="15.75" x14ac:dyDescent="0.25">
      <c r="Z92" s="1328"/>
      <c r="AA92" s="1332"/>
      <c r="AB92" s="1342" t="s">
        <v>797</v>
      </c>
      <c r="AC92" s="1368"/>
      <c r="AD92" s="1375"/>
      <c r="AE92" s="1333"/>
      <c r="AF92" s="1329"/>
      <c r="AG92" s="1329"/>
      <c r="AH92" s="1329"/>
      <c r="AI92" s="1329"/>
      <c r="AJ92" s="1329"/>
      <c r="AK92" s="1329"/>
    </row>
    <row r="93" spans="26:37" s="1354" customFormat="1" ht="33.75" x14ac:dyDescent="0.25">
      <c r="Z93" s="1352"/>
      <c r="AA93" s="1353"/>
      <c r="AB93" s="1343" t="s">
        <v>798</v>
      </c>
      <c r="AC93" s="1387"/>
      <c r="AD93" s="1376"/>
      <c r="AE93" s="1353"/>
      <c r="AF93" s="1352"/>
      <c r="AG93" s="1352"/>
      <c r="AH93" s="1352"/>
      <c r="AI93" s="1352"/>
      <c r="AJ93" s="1352"/>
      <c r="AK93" s="1352"/>
    </row>
    <row r="94" spans="26:37" s="1354" customFormat="1" ht="15.75" x14ac:dyDescent="0.25">
      <c r="Z94" s="1352"/>
      <c r="AA94" s="1353"/>
      <c r="AB94" s="1343" t="s">
        <v>799</v>
      </c>
      <c r="AC94" s="1394"/>
      <c r="AD94" s="1376" t="s">
        <v>843</v>
      </c>
      <c r="AE94" s="1353"/>
      <c r="AF94" s="1352"/>
      <c r="AG94" s="1356"/>
      <c r="AH94" s="1352"/>
      <c r="AI94" s="1352"/>
      <c r="AJ94" s="1352"/>
      <c r="AK94" s="1352"/>
    </row>
    <row r="95" spans="26:37" s="1354" customFormat="1" ht="15.75" x14ac:dyDescent="0.25">
      <c r="Z95" s="1352"/>
      <c r="AA95" s="1353"/>
      <c r="AB95" s="1343" t="s">
        <v>800</v>
      </c>
      <c r="AC95" s="1396"/>
      <c r="AD95" s="1376" t="s">
        <v>844</v>
      </c>
      <c r="AE95" s="1353"/>
      <c r="AF95" s="1352"/>
      <c r="AG95" s="1356"/>
      <c r="AH95" s="1352"/>
      <c r="AI95" s="1352"/>
      <c r="AJ95" s="1352"/>
      <c r="AK95" s="1352"/>
    </row>
    <row r="96" spans="26:37" s="1354" customFormat="1" ht="18" x14ac:dyDescent="0.25">
      <c r="Z96" s="1352"/>
      <c r="AA96" s="1353"/>
      <c r="AB96" s="1357" t="s">
        <v>801</v>
      </c>
      <c r="AC96" s="1397"/>
      <c r="AD96" s="1376" t="s">
        <v>845</v>
      </c>
      <c r="AE96" s="1353"/>
      <c r="AF96" s="1358"/>
      <c r="AG96" s="1358" t="s">
        <v>802</v>
      </c>
      <c r="AH96" s="1352"/>
      <c r="AI96" s="1352"/>
      <c r="AJ96" s="1352"/>
      <c r="AK96" s="1352"/>
    </row>
    <row r="97" spans="26:37" s="1354" customFormat="1" ht="15.75" x14ac:dyDescent="0.25">
      <c r="Z97" s="1352"/>
      <c r="AA97" s="1353"/>
      <c r="AB97" s="1343"/>
      <c r="AC97" s="1387"/>
      <c r="AD97" s="1376"/>
      <c r="AE97" s="1353"/>
      <c r="AF97" s="1352"/>
      <c r="AG97" s="1352"/>
      <c r="AH97" s="1352"/>
      <c r="AI97" s="1352"/>
      <c r="AJ97" s="1352"/>
      <c r="AK97" s="1352"/>
    </row>
    <row r="98" spans="26:37" s="1354" customFormat="1" ht="65.25" x14ac:dyDescent="0.25">
      <c r="Z98" s="1352"/>
      <c r="AA98" s="1353"/>
      <c r="AB98" s="1343" t="s">
        <v>803</v>
      </c>
      <c r="AC98" s="1387"/>
      <c r="AD98" s="1376"/>
      <c r="AE98" s="1353"/>
      <c r="AF98" s="1352"/>
      <c r="AG98" s="1352"/>
      <c r="AH98" s="1352"/>
      <c r="AI98" s="1352"/>
      <c r="AJ98" s="1352"/>
      <c r="AK98" s="1352"/>
    </row>
    <row r="99" spans="26:37" s="1354" customFormat="1" ht="18" x14ac:dyDescent="0.25">
      <c r="Z99" s="1352"/>
      <c r="AA99" s="1353"/>
      <c r="AB99" s="1343" t="s">
        <v>804</v>
      </c>
      <c r="AC99" s="1394"/>
      <c r="AD99" s="1376" t="s">
        <v>846</v>
      </c>
      <c r="AE99" s="1353"/>
      <c r="AF99" s="1356"/>
      <c r="AG99" s="1352"/>
      <c r="AH99" s="1352"/>
      <c r="AI99" s="1352"/>
      <c r="AJ99" s="1352"/>
      <c r="AK99" s="1352"/>
    </row>
    <row r="100" spans="26:37" s="1354" customFormat="1" ht="15.75" x14ac:dyDescent="0.25">
      <c r="Z100" s="1352"/>
      <c r="AA100" s="1353"/>
      <c r="AB100" s="1343" t="s">
        <v>805</v>
      </c>
      <c r="AC100" s="1396"/>
      <c r="AD100" s="1376" t="s">
        <v>847</v>
      </c>
      <c r="AE100" s="1353"/>
      <c r="AF100" s="1356"/>
      <c r="AG100" s="1352"/>
      <c r="AH100" s="1352"/>
      <c r="AI100" s="1352"/>
      <c r="AJ100" s="1352"/>
      <c r="AK100" s="1352"/>
    </row>
    <row r="101" spans="26:37" s="1354" customFormat="1" ht="18" x14ac:dyDescent="0.25">
      <c r="Z101" s="1352"/>
      <c r="AA101" s="1353"/>
      <c r="AB101" s="1343" t="s">
        <v>862</v>
      </c>
      <c r="AC101" s="1397"/>
      <c r="AD101" s="1376" t="s">
        <v>848</v>
      </c>
      <c r="AE101" s="1353"/>
      <c r="AF101" s="1352"/>
      <c r="AG101" s="1352"/>
      <c r="AH101" s="1352"/>
      <c r="AI101" s="1352"/>
      <c r="AJ101" s="1356"/>
      <c r="AK101" s="1352"/>
    </row>
    <row r="102" spans="26:37" s="1354" customFormat="1" ht="15.75" x14ac:dyDescent="0.25">
      <c r="Z102" s="1352"/>
      <c r="AA102" s="1353"/>
      <c r="AB102" s="1343"/>
      <c r="AC102" s="1387"/>
      <c r="AD102" s="1376"/>
      <c r="AE102" s="1353"/>
      <c r="AF102" s="1352"/>
      <c r="AG102" s="1352"/>
      <c r="AH102" s="1352"/>
      <c r="AI102" s="1352"/>
      <c r="AJ102" s="1352"/>
      <c r="AK102" s="1352"/>
    </row>
    <row r="103" spans="26:37" s="1354" customFormat="1" ht="33.75" x14ac:dyDescent="0.25">
      <c r="Z103" s="1352"/>
      <c r="AA103" s="1353"/>
      <c r="AB103" s="1343" t="s">
        <v>806</v>
      </c>
      <c r="AC103" s="1387"/>
      <c r="AD103" s="1376"/>
      <c r="AE103" s="1353"/>
      <c r="AF103" s="1352"/>
      <c r="AG103" s="1352"/>
      <c r="AH103" s="1352"/>
      <c r="AI103" s="1352"/>
      <c r="AJ103" s="1352"/>
      <c r="AK103" s="1352"/>
    </row>
    <row r="104" spans="26:37" s="1354" customFormat="1" ht="15.75" x14ac:dyDescent="0.25">
      <c r="Z104" s="1352"/>
      <c r="AA104" s="1353"/>
      <c r="AB104" s="1343" t="s">
        <v>807</v>
      </c>
      <c r="AC104" s="1394"/>
      <c r="AD104" s="1377" t="s">
        <v>849</v>
      </c>
      <c r="AE104" s="1353"/>
      <c r="AF104" s="1352"/>
      <c r="AG104" s="1352"/>
      <c r="AH104" s="1352"/>
      <c r="AI104" s="1352"/>
      <c r="AJ104" s="1352"/>
      <c r="AK104" s="1352"/>
    </row>
    <row r="105" spans="26:37" s="1354" customFormat="1" ht="15.75" x14ac:dyDescent="0.25">
      <c r="Z105" s="1352"/>
      <c r="AA105" s="1353"/>
      <c r="AB105" s="1343" t="s">
        <v>808</v>
      </c>
      <c r="AC105" s="1396"/>
      <c r="AD105" s="1377" t="s">
        <v>850</v>
      </c>
      <c r="AE105" s="1359"/>
      <c r="AF105" s="1352"/>
      <c r="AG105" s="1352"/>
      <c r="AH105" s="1352"/>
      <c r="AI105" s="1352"/>
      <c r="AJ105" s="1352"/>
      <c r="AK105" s="1352"/>
    </row>
    <row r="106" spans="26:37" s="1354" customFormat="1" ht="18" x14ac:dyDescent="0.25">
      <c r="Z106" s="1352"/>
      <c r="AA106" s="1353"/>
      <c r="AB106" s="1343" t="s">
        <v>809</v>
      </c>
      <c r="AC106" s="1397"/>
      <c r="AD106" s="1377" t="s">
        <v>851</v>
      </c>
      <c r="AE106" s="1353"/>
      <c r="AF106" s="1356"/>
      <c r="AG106" s="1352"/>
      <c r="AH106" s="1352"/>
      <c r="AI106" s="1352"/>
      <c r="AJ106" s="1352"/>
      <c r="AK106" s="1352"/>
    </row>
    <row r="107" spans="26:37" ht="15.75" x14ac:dyDescent="0.25">
      <c r="Z107" s="1328"/>
      <c r="AA107" s="1332"/>
      <c r="AB107" s="1338"/>
      <c r="AC107" s="1368"/>
      <c r="AD107" s="1375"/>
      <c r="AE107" s="1333"/>
      <c r="AF107" s="1329"/>
      <c r="AG107" s="1329"/>
      <c r="AH107" s="1329"/>
      <c r="AI107" s="1329"/>
      <c r="AJ107" s="1329"/>
      <c r="AK107" s="1329"/>
    </row>
    <row r="108" spans="26:37" ht="15.75" x14ac:dyDescent="0.25">
      <c r="Z108" s="1328"/>
      <c r="AA108" s="1332"/>
      <c r="AB108" s="1342" t="s">
        <v>765</v>
      </c>
      <c r="AC108" s="1368"/>
      <c r="AD108" s="1375"/>
      <c r="AE108" s="1333"/>
      <c r="AF108" s="1329"/>
      <c r="AG108" s="1329"/>
      <c r="AH108" s="1329"/>
      <c r="AI108" s="1329"/>
      <c r="AJ108" s="1329"/>
      <c r="AK108" s="1329"/>
    </row>
    <row r="109" spans="26:37" ht="15.75" x14ac:dyDescent="0.25">
      <c r="Z109" s="1328"/>
      <c r="AA109" s="1332"/>
      <c r="AB109" s="1345"/>
      <c r="AC109" s="1368"/>
      <c r="AD109" s="1375"/>
      <c r="AE109" s="1333"/>
      <c r="AF109" s="1329"/>
      <c r="AG109" s="1329"/>
      <c r="AH109" s="1329"/>
      <c r="AI109" s="1329"/>
      <c r="AJ109" s="1329"/>
      <c r="AK109" s="1329"/>
    </row>
    <row r="110" spans="26:37" ht="18" x14ac:dyDescent="0.25">
      <c r="Z110" s="1328"/>
      <c r="AA110" s="1332"/>
      <c r="AB110" s="1344" t="s">
        <v>810</v>
      </c>
      <c r="AC110" s="1368"/>
      <c r="AD110" s="1375"/>
      <c r="AE110" s="1333"/>
      <c r="AF110" s="1329"/>
      <c r="AG110" s="1329"/>
      <c r="AH110" s="1329"/>
      <c r="AI110" s="1329"/>
      <c r="AJ110" s="1329"/>
      <c r="AK110" s="1329"/>
    </row>
    <row r="111" spans="26:37" ht="63" x14ac:dyDescent="0.25">
      <c r="Z111" s="1328"/>
      <c r="AA111" s="1332"/>
      <c r="AB111" s="1345" t="s">
        <v>811</v>
      </c>
      <c r="AC111" s="1368"/>
      <c r="AD111" s="1375"/>
      <c r="AE111" s="1333"/>
      <c r="AF111" s="1329"/>
      <c r="AG111" s="1329"/>
      <c r="AH111" s="1329"/>
      <c r="AI111" s="1329"/>
      <c r="AJ111" s="1329"/>
      <c r="AK111" s="1329"/>
    </row>
    <row r="112" spans="26:37" ht="15.75" x14ac:dyDescent="0.25">
      <c r="Z112" s="1328"/>
      <c r="AA112" s="1332"/>
      <c r="AB112" s="1345"/>
      <c r="AC112" s="1368"/>
      <c r="AD112" s="1375"/>
      <c r="AE112" s="1333"/>
      <c r="AF112" s="1329"/>
      <c r="AG112" s="1329"/>
      <c r="AH112" s="1329"/>
      <c r="AI112" s="1329"/>
      <c r="AJ112" s="1329"/>
      <c r="AK112" s="1329"/>
    </row>
    <row r="113" spans="26:37" ht="18" x14ac:dyDescent="0.25">
      <c r="Z113" s="1328"/>
      <c r="AA113" s="1332"/>
      <c r="AB113" s="1344" t="s">
        <v>812</v>
      </c>
      <c r="AC113" s="1368"/>
      <c r="AD113" s="1375"/>
      <c r="AE113" s="1333"/>
      <c r="AF113" s="1329"/>
      <c r="AG113" s="1329"/>
      <c r="AH113" s="1329"/>
      <c r="AI113" s="1329"/>
      <c r="AJ113" s="1329"/>
      <c r="AK113" s="1329"/>
    </row>
    <row r="114" spans="26:37" ht="94.5" x14ac:dyDescent="0.25">
      <c r="Z114" s="1328"/>
      <c r="AA114" s="1332"/>
      <c r="AB114" s="1345" t="s">
        <v>813</v>
      </c>
      <c r="AC114" s="1368"/>
      <c r="AD114" s="1375"/>
      <c r="AE114" s="1333"/>
      <c r="AF114" s="1329"/>
      <c r="AG114" s="1329"/>
      <c r="AH114" s="1329"/>
      <c r="AI114" s="1329"/>
      <c r="AJ114" s="1329"/>
      <c r="AK114" s="1329"/>
    </row>
    <row r="115" spans="26:37" ht="15.75" x14ac:dyDescent="0.25">
      <c r="Z115" s="1328"/>
      <c r="AA115" s="1332"/>
      <c r="AB115" s="1345"/>
      <c r="AC115" s="1368"/>
      <c r="AD115" s="1375"/>
      <c r="AE115" s="1333"/>
      <c r="AF115" s="1329"/>
      <c r="AG115" s="1329"/>
      <c r="AH115" s="1329"/>
      <c r="AI115" s="1329"/>
      <c r="AJ115" s="1329"/>
      <c r="AK115" s="1329"/>
    </row>
    <row r="116" spans="26:37" ht="18" x14ac:dyDescent="0.25">
      <c r="Z116" s="1328"/>
      <c r="AA116" s="1332"/>
      <c r="AB116" s="1344" t="s">
        <v>814</v>
      </c>
      <c r="AC116" s="1368"/>
      <c r="AD116" s="1375"/>
      <c r="AE116" s="1333"/>
      <c r="AF116" s="1329"/>
      <c r="AG116" s="1329"/>
      <c r="AH116" s="1329"/>
      <c r="AI116" s="1329"/>
      <c r="AJ116" s="1329"/>
      <c r="AK116" s="1329"/>
    </row>
    <row r="117" spans="26:37" ht="47.25" x14ac:dyDescent="0.25">
      <c r="Z117" s="1328"/>
      <c r="AA117" s="1332"/>
      <c r="AB117" s="1345" t="s">
        <v>815</v>
      </c>
      <c r="AC117" s="1368"/>
      <c r="AD117" s="1375"/>
      <c r="AE117" s="1333"/>
      <c r="AF117" s="1329"/>
      <c r="AG117" s="1329"/>
      <c r="AH117" s="1329"/>
      <c r="AI117" s="1329"/>
      <c r="AJ117" s="1329"/>
      <c r="AK117" s="1329"/>
    </row>
    <row r="118" spans="26:37" ht="15.75" x14ac:dyDescent="0.25">
      <c r="Z118" s="1328"/>
      <c r="AA118" s="1332"/>
      <c r="AB118" s="1338"/>
      <c r="AC118" s="1368"/>
      <c r="AD118" s="1375"/>
      <c r="AE118" s="1333"/>
      <c r="AF118" s="1329"/>
      <c r="AG118" s="1329"/>
      <c r="AH118" s="1329"/>
      <c r="AI118" s="1329"/>
      <c r="AJ118" s="1329"/>
      <c r="AK118" s="1329"/>
    </row>
    <row r="119" spans="26:37" ht="31.5" x14ac:dyDescent="0.25">
      <c r="Z119" s="1328"/>
      <c r="AA119" s="1332"/>
      <c r="AB119" s="1355" t="s">
        <v>816</v>
      </c>
      <c r="AC119" s="1386"/>
      <c r="AD119" s="1375"/>
      <c r="AE119" s="1333"/>
      <c r="AF119" s="1329"/>
      <c r="AG119" s="1329"/>
      <c r="AH119" s="1329"/>
      <c r="AI119" s="1329"/>
      <c r="AJ119" s="1329"/>
      <c r="AK119" s="1329"/>
    </row>
    <row r="120" spans="26:37" ht="15.75" x14ac:dyDescent="0.25">
      <c r="Z120" s="1328"/>
      <c r="AA120" s="1332"/>
      <c r="AB120" s="1342"/>
      <c r="AC120" s="1368"/>
      <c r="AD120" s="1375"/>
      <c r="AE120" s="1333"/>
      <c r="AF120" s="1329"/>
      <c r="AG120" s="1329"/>
      <c r="AH120" s="1329"/>
      <c r="AI120" s="1329"/>
      <c r="AJ120" s="1329"/>
      <c r="AK120" s="1329"/>
    </row>
    <row r="121" spans="26:37" ht="18" x14ac:dyDescent="0.25">
      <c r="Z121" s="1328"/>
      <c r="AA121" s="1332"/>
      <c r="AB121" s="1351" t="s">
        <v>817</v>
      </c>
      <c r="AC121" s="1368"/>
      <c r="AD121" s="1375"/>
      <c r="AE121" s="1333"/>
      <c r="AF121" s="1329"/>
      <c r="AG121" s="1329"/>
      <c r="AH121" s="1329"/>
      <c r="AI121" s="1329"/>
      <c r="AJ121" s="1329"/>
      <c r="AK121" s="1329"/>
    </row>
    <row r="122" spans="26:37" ht="126" x14ac:dyDescent="0.25">
      <c r="Z122" s="1328"/>
      <c r="AA122" s="1332"/>
      <c r="AB122" s="1341" t="s">
        <v>818</v>
      </c>
      <c r="AC122" s="1368"/>
      <c r="AD122" s="1375"/>
      <c r="AE122" s="1333"/>
      <c r="AF122" s="1329"/>
      <c r="AG122" s="1329" t="s">
        <v>422</v>
      </c>
      <c r="AH122" s="1329"/>
      <c r="AI122" s="1329"/>
      <c r="AJ122" s="1329"/>
      <c r="AK122" s="1329"/>
    </row>
    <row r="123" spans="26:37" ht="15.75" x14ac:dyDescent="0.25">
      <c r="Z123" s="1328"/>
      <c r="AA123" s="1332"/>
      <c r="AB123" s="1338"/>
      <c r="AC123" s="1368"/>
      <c r="AD123" s="1375"/>
      <c r="AE123" s="1333"/>
      <c r="AF123" s="1329"/>
      <c r="AG123" s="1329"/>
      <c r="AH123" s="1329"/>
      <c r="AI123" s="1329"/>
      <c r="AJ123" s="1329"/>
      <c r="AK123" s="1329"/>
    </row>
    <row r="124" spans="26:37" ht="15.75" x14ac:dyDescent="0.25">
      <c r="Z124" s="1328"/>
      <c r="AA124" s="1332"/>
      <c r="AB124" s="1342" t="s">
        <v>819</v>
      </c>
      <c r="AC124" s="1368"/>
      <c r="AD124" s="1375"/>
      <c r="AE124" s="1333"/>
      <c r="AF124" s="1329"/>
      <c r="AG124" s="1329"/>
      <c r="AH124" s="1329"/>
      <c r="AI124" s="1329"/>
      <c r="AJ124" s="1329"/>
      <c r="AK124" s="1329"/>
    </row>
    <row r="125" spans="26:37" ht="67.5" x14ac:dyDescent="0.25">
      <c r="Z125" s="1328"/>
      <c r="AA125" s="1332"/>
      <c r="AB125" s="1343" t="s">
        <v>820</v>
      </c>
      <c r="AC125" s="1393"/>
      <c r="AD125" s="1375" t="s">
        <v>852</v>
      </c>
      <c r="AE125" s="1333"/>
      <c r="AF125" s="1329"/>
      <c r="AG125" s="1329"/>
      <c r="AH125" s="1329"/>
      <c r="AI125" s="1329"/>
      <c r="AJ125" s="1329"/>
      <c r="AK125" s="1329"/>
    </row>
    <row r="126" spans="26:37" ht="15.75" x14ac:dyDescent="0.25">
      <c r="Z126" s="1328"/>
      <c r="AA126" s="1332"/>
      <c r="AB126" s="1343"/>
      <c r="AC126" s="1368"/>
      <c r="AD126" s="1375"/>
      <c r="AE126" s="1333"/>
      <c r="AF126" s="1329"/>
      <c r="AG126" s="1329"/>
      <c r="AH126" s="1329"/>
      <c r="AI126" s="1329"/>
      <c r="AJ126" s="1329"/>
      <c r="AK126" s="1329"/>
    </row>
    <row r="127" spans="26:37" ht="51.75" x14ac:dyDescent="0.25">
      <c r="Z127" s="1328"/>
      <c r="AA127" s="1332"/>
      <c r="AB127" s="1343" t="s">
        <v>860</v>
      </c>
      <c r="AC127" s="1393"/>
      <c r="AD127" s="1375" t="s">
        <v>853</v>
      </c>
      <c r="AE127" s="1333"/>
      <c r="AF127" s="1329"/>
      <c r="AG127" s="1329"/>
      <c r="AH127" s="1329"/>
      <c r="AI127" s="1329"/>
      <c r="AJ127" s="1329"/>
      <c r="AK127" s="1329"/>
    </row>
    <row r="128" spans="26:37" ht="15.75" x14ac:dyDescent="0.25">
      <c r="Z128" s="1328"/>
      <c r="AA128" s="1332"/>
      <c r="AB128" s="1343"/>
      <c r="AC128" s="1368"/>
      <c r="AD128" s="1375"/>
      <c r="AE128" s="1333"/>
      <c r="AF128" s="1329"/>
      <c r="AG128" s="1329"/>
      <c r="AH128" s="1329"/>
      <c r="AI128" s="1329"/>
      <c r="AJ128" s="1329"/>
      <c r="AK128" s="1329"/>
    </row>
    <row r="129" spans="26:37" ht="36" x14ac:dyDescent="0.25">
      <c r="Z129" s="1328"/>
      <c r="AA129" s="1332"/>
      <c r="AB129" s="1343" t="s">
        <v>821</v>
      </c>
      <c r="AC129" s="1393"/>
      <c r="AD129" s="1375" t="s">
        <v>864</v>
      </c>
      <c r="AE129" s="1333"/>
      <c r="AF129" s="1329"/>
      <c r="AG129" s="1329"/>
      <c r="AH129" s="1329"/>
      <c r="AI129" s="1329"/>
      <c r="AJ129" s="1329"/>
      <c r="AK129" s="1329"/>
    </row>
    <row r="130" spans="26:37" ht="15.75" x14ac:dyDescent="0.25">
      <c r="Z130" s="1328"/>
      <c r="AA130" s="1332"/>
      <c r="AB130" s="1338"/>
      <c r="AC130" s="1368"/>
      <c r="AD130" s="1375"/>
      <c r="AE130" s="1333"/>
      <c r="AF130" s="1329"/>
      <c r="AG130" s="1329"/>
      <c r="AH130" s="1329"/>
      <c r="AI130" s="1329"/>
      <c r="AJ130" s="1329"/>
      <c r="AK130" s="1329"/>
    </row>
    <row r="131" spans="26:37" ht="15.75" x14ac:dyDescent="0.25">
      <c r="Z131" s="1328"/>
      <c r="AA131" s="1332"/>
      <c r="AB131" s="1342" t="s">
        <v>765</v>
      </c>
      <c r="AC131" s="1368"/>
      <c r="AD131" s="1375"/>
      <c r="AE131" s="1333"/>
      <c r="AF131" s="1329"/>
      <c r="AG131" s="1329"/>
      <c r="AH131" s="1329"/>
      <c r="AI131" s="1329"/>
      <c r="AJ131" s="1329"/>
      <c r="AK131" s="1329"/>
    </row>
    <row r="132" spans="26:37" ht="15.75" x14ac:dyDescent="0.25">
      <c r="Z132" s="1328"/>
      <c r="AA132" s="1332"/>
      <c r="AB132" s="1351"/>
      <c r="AC132" s="1368"/>
      <c r="AD132" s="1375"/>
      <c r="AE132" s="1333"/>
      <c r="AF132" s="1329"/>
      <c r="AG132" s="1329"/>
      <c r="AH132" s="1329"/>
      <c r="AI132" s="1329"/>
      <c r="AJ132" s="1329"/>
      <c r="AK132" s="1329"/>
    </row>
    <row r="133" spans="26:37" ht="18" x14ac:dyDescent="0.25">
      <c r="Z133" s="1328"/>
      <c r="AA133" s="1332"/>
      <c r="AB133" s="1344" t="s">
        <v>822</v>
      </c>
      <c r="AC133" s="1368"/>
      <c r="AD133" s="1375"/>
      <c r="AE133" s="1333"/>
      <c r="AF133" s="1329"/>
      <c r="AG133" s="1329"/>
      <c r="AH133" s="1329"/>
      <c r="AI133" s="1329"/>
      <c r="AJ133" s="1329"/>
      <c r="AK133" s="1329"/>
    </row>
    <row r="134" spans="26:37" ht="31.5" x14ac:dyDescent="0.25">
      <c r="Z134" s="1328"/>
      <c r="AA134" s="1332"/>
      <c r="AB134" s="1345" t="s">
        <v>823</v>
      </c>
      <c r="AC134" s="1368"/>
      <c r="AD134" s="1375"/>
      <c r="AE134" s="1333"/>
      <c r="AF134" s="1329"/>
      <c r="AG134" s="1329"/>
      <c r="AH134" s="1329"/>
      <c r="AI134" s="1329"/>
      <c r="AJ134" s="1329"/>
      <c r="AK134" s="1329"/>
    </row>
    <row r="135" spans="26:37" ht="15.75" x14ac:dyDescent="0.25">
      <c r="Z135" s="1328"/>
      <c r="AA135" s="1332"/>
      <c r="AB135" s="1348"/>
      <c r="AC135" s="1368"/>
      <c r="AD135" s="1375"/>
      <c r="AE135" s="1333"/>
      <c r="AF135" s="1329"/>
      <c r="AG135" s="1329"/>
      <c r="AH135" s="1329"/>
      <c r="AI135" s="1329"/>
      <c r="AJ135" s="1329"/>
      <c r="AK135" s="1329"/>
    </row>
    <row r="136" spans="26:37" ht="18" x14ac:dyDescent="0.25">
      <c r="Z136" s="1328"/>
      <c r="AA136" s="1332"/>
      <c r="AB136" s="1344" t="s">
        <v>824</v>
      </c>
      <c r="AC136" s="1368"/>
      <c r="AD136" s="1375"/>
      <c r="AE136" s="1333"/>
      <c r="AF136" s="1329"/>
      <c r="AG136" s="1329"/>
      <c r="AH136" s="1329"/>
      <c r="AI136" s="1329"/>
      <c r="AJ136" s="1329"/>
      <c r="AK136" s="1329"/>
    </row>
    <row r="137" spans="26:37" ht="31.5" x14ac:dyDescent="0.25">
      <c r="Z137" s="1328"/>
      <c r="AA137" s="1332"/>
      <c r="AB137" s="1345" t="s">
        <v>825</v>
      </c>
      <c r="AC137" s="1368"/>
      <c r="AD137" s="1375"/>
      <c r="AE137" s="1333"/>
      <c r="AF137" s="1329"/>
      <c r="AG137" s="1329"/>
      <c r="AH137" s="1329"/>
      <c r="AI137" s="1329"/>
      <c r="AJ137" s="1329"/>
      <c r="AK137" s="1329"/>
    </row>
    <row r="138" spans="26:37" ht="15.75" x14ac:dyDescent="0.25">
      <c r="Z138" s="1328"/>
      <c r="AA138" s="1332"/>
      <c r="AB138" s="1345"/>
      <c r="AC138" s="1368"/>
      <c r="AD138" s="1375"/>
      <c r="AE138" s="1333"/>
      <c r="AF138" s="1329"/>
      <c r="AG138" s="1329"/>
      <c r="AH138" s="1329"/>
      <c r="AI138" s="1329"/>
      <c r="AJ138" s="1329"/>
      <c r="AK138" s="1329"/>
    </row>
    <row r="139" spans="26:37" ht="15.75" x14ac:dyDescent="0.25">
      <c r="Z139" s="1328"/>
      <c r="AA139" s="1332"/>
      <c r="AB139" s="1360" t="s">
        <v>826</v>
      </c>
      <c r="AC139" s="1368"/>
      <c r="AD139" s="1375"/>
      <c r="AE139" s="1333"/>
      <c r="AF139" s="1329"/>
      <c r="AG139" s="1329"/>
      <c r="AH139" s="1329"/>
      <c r="AI139" s="1329"/>
      <c r="AJ139" s="1329"/>
      <c r="AK139" s="1329"/>
    </row>
    <row r="140" spans="26:37" ht="31.5" x14ac:dyDescent="0.25">
      <c r="Z140" s="1328"/>
      <c r="AA140" s="1332"/>
      <c r="AB140" s="1327" t="s">
        <v>827</v>
      </c>
      <c r="AC140" s="1368"/>
      <c r="AD140" s="1375"/>
      <c r="AE140" s="1333"/>
      <c r="AF140" s="1329"/>
      <c r="AG140" s="1329"/>
      <c r="AH140" s="1329"/>
      <c r="AI140" s="1329"/>
      <c r="AJ140" s="1329"/>
      <c r="AK140" s="1329"/>
    </row>
    <row r="141" spans="26:37" ht="15.75" x14ac:dyDescent="0.25">
      <c r="Z141" s="1328"/>
      <c r="AA141" s="1332"/>
      <c r="AB141" s="1345"/>
      <c r="AC141" s="1368"/>
      <c r="AD141" s="1375"/>
      <c r="AE141" s="1333"/>
      <c r="AF141" s="1329"/>
      <c r="AG141" s="1329"/>
      <c r="AH141" s="1329"/>
      <c r="AI141" s="1329"/>
      <c r="AJ141" s="1329"/>
      <c r="AK141" s="1329"/>
    </row>
    <row r="142" spans="26:37" ht="47.25" x14ac:dyDescent="0.25">
      <c r="Z142" s="1328"/>
      <c r="AA142" s="1332"/>
      <c r="AB142" s="1327" t="s">
        <v>828</v>
      </c>
      <c r="AC142" s="1368"/>
      <c r="AD142" s="1375"/>
      <c r="AE142" s="1333"/>
      <c r="AF142" s="1329"/>
      <c r="AG142" s="1329"/>
      <c r="AH142" s="1329"/>
      <c r="AI142" s="1329"/>
      <c r="AJ142" s="1329"/>
      <c r="AK142" s="1329"/>
    </row>
    <row r="143" spans="26:37" ht="15.75" x14ac:dyDescent="0.25">
      <c r="Z143" s="1328"/>
      <c r="AA143" s="1332"/>
      <c r="AB143" s="1345"/>
      <c r="AC143" s="1368"/>
      <c r="AD143" s="1375"/>
      <c r="AE143" s="1333"/>
      <c r="AF143" s="1329"/>
      <c r="AG143" s="1329"/>
      <c r="AH143" s="1329"/>
      <c r="AI143" s="1329"/>
      <c r="AJ143" s="1329"/>
      <c r="AK143" s="1329"/>
    </row>
    <row r="144" spans="26:37" ht="15.75" x14ac:dyDescent="0.25">
      <c r="Z144" s="1328"/>
      <c r="AA144" s="1332"/>
      <c r="AB144" s="1360" t="s">
        <v>829</v>
      </c>
      <c r="AC144" s="1368"/>
      <c r="AD144" s="1375"/>
      <c r="AE144" s="1333"/>
      <c r="AF144" s="1329"/>
      <c r="AG144" s="1329"/>
      <c r="AH144" s="1329"/>
      <c r="AI144" s="1329"/>
      <c r="AJ144" s="1329"/>
      <c r="AK144" s="1329"/>
    </row>
    <row r="145" spans="26:56" ht="31.5" x14ac:dyDescent="0.25">
      <c r="Z145" s="1328"/>
      <c r="AA145" s="1332"/>
      <c r="AB145" s="1327" t="s">
        <v>830</v>
      </c>
      <c r="AC145" s="1368"/>
      <c r="AD145" s="1375"/>
      <c r="AE145" s="1333"/>
      <c r="AF145" s="1329"/>
      <c r="AG145" s="1329"/>
      <c r="AH145" s="1329"/>
      <c r="AI145" s="1329"/>
      <c r="AJ145" s="1329"/>
      <c r="AK145" s="1329"/>
    </row>
    <row r="146" spans="26:56" ht="15.75" x14ac:dyDescent="0.25">
      <c r="Z146" s="1328"/>
      <c r="AA146" s="1332"/>
      <c r="AB146" s="1345"/>
      <c r="AC146" s="1368"/>
      <c r="AD146" s="1375"/>
      <c r="AE146" s="1333"/>
      <c r="AF146" s="1329"/>
      <c r="AG146" s="1329"/>
      <c r="AH146" s="1329"/>
      <c r="AI146" s="1329"/>
      <c r="AJ146" s="1329"/>
      <c r="AK146" s="1329"/>
    </row>
    <row r="147" spans="26:56" ht="15.75" x14ac:dyDescent="0.25">
      <c r="Z147" s="1328"/>
      <c r="AA147" s="1332"/>
      <c r="AB147" s="1360" t="s">
        <v>831</v>
      </c>
      <c r="AC147" s="1368"/>
      <c r="AD147" s="1375"/>
      <c r="AE147" s="1333"/>
      <c r="AF147" s="1329"/>
      <c r="AG147" s="1329"/>
      <c r="AH147" s="1329"/>
      <c r="AI147" s="1329"/>
      <c r="AJ147" s="1329"/>
      <c r="AK147" s="1329"/>
    </row>
    <row r="148" spans="26:56" ht="78.75" x14ac:dyDescent="0.25">
      <c r="Z148" s="1328"/>
      <c r="AA148" s="1332"/>
      <c r="AB148" s="1327" t="s">
        <v>832</v>
      </c>
      <c r="AC148" s="1368"/>
      <c r="AD148" s="1375"/>
      <c r="AE148" s="1333"/>
      <c r="AF148" s="1329"/>
      <c r="AG148" s="1329"/>
      <c r="AH148" s="1329"/>
      <c r="AI148" s="1329"/>
      <c r="AJ148" s="1329"/>
      <c r="AK148" s="1329"/>
    </row>
    <row r="149" spans="26:56" ht="15.75" x14ac:dyDescent="0.25">
      <c r="Z149" s="1328"/>
      <c r="AA149" s="1332"/>
      <c r="AB149" s="1345"/>
      <c r="AC149" s="1368"/>
      <c r="AD149" s="1375"/>
      <c r="AE149" s="1333"/>
      <c r="AF149" s="1329"/>
      <c r="AG149" s="1329"/>
      <c r="AH149" s="1329"/>
      <c r="AI149" s="1329"/>
      <c r="AJ149" s="1329"/>
      <c r="AK149" s="1329"/>
    </row>
    <row r="150" spans="26:56" ht="18" x14ac:dyDescent="0.25">
      <c r="Z150" s="1328"/>
      <c r="AA150" s="1332"/>
      <c r="AB150" s="1344" t="s">
        <v>833</v>
      </c>
      <c r="AC150" s="1368"/>
      <c r="AD150" s="1375"/>
      <c r="AE150" s="1333"/>
      <c r="AF150" s="1329"/>
      <c r="AG150" s="1329"/>
      <c r="AH150" s="1329"/>
      <c r="AI150" s="1329"/>
      <c r="AJ150" s="1329"/>
      <c r="AK150" s="1329"/>
    </row>
    <row r="151" spans="26:56" ht="63" x14ac:dyDescent="0.25">
      <c r="Z151" s="1328"/>
      <c r="AA151" s="1332"/>
      <c r="AB151" s="1345" t="s">
        <v>834</v>
      </c>
      <c r="AC151" s="1368"/>
      <c r="AD151" s="1375"/>
      <c r="AE151" s="1333"/>
      <c r="AF151" s="1329"/>
      <c r="AG151" s="1329"/>
      <c r="AH151" s="1329"/>
      <c r="AI151" s="1329"/>
      <c r="AJ151" s="1329"/>
      <c r="AK151" s="1329"/>
    </row>
    <row r="152" spans="26:56" ht="15.75" x14ac:dyDescent="0.25">
      <c r="Z152" s="1328"/>
      <c r="AA152" s="1332"/>
      <c r="AB152" s="1338"/>
      <c r="AC152" s="1368"/>
      <c r="AD152" s="1375"/>
      <c r="AE152" s="1333"/>
      <c r="AF152" s="1329"/>
      <c r="AG152" s="1329"/>
      <c r="AH152" s="1329"/>
      <c r="AI152" s="1329"/>
      <c r="AJ152" s="1329"/>
      <c r="AK152" s="1329"/>
    </row>
    <row r="153" spans="26:56" ht="15.75" x14ac:dyDescent="0.25">
      <c r="Z153" s="1328"/>
      <c r="AA153" s="1328"/>
      <c r="AB153" s="1361"/>
      <c r="AC153" s="1379"/>
      <c r="AD153" s="1371"/>
      <c r="AE153" s="1329"/>
      <c r="AF153" s="1329"/>
      <c r="AG153" s="1329"/>
      <c r="AH153" s="1329"/>
      <c r="AI153" s="1329"/>
      <c r="AJ153" s="1329"/>
      <c r="AK153" s="1329"/>
      <c r="AL153" s="1329"/>
      <c r="AM153" s="1329"/>
      <c r="AN153" s="1328"/>
      <c r="AO153" s="1328"/>
      <c r="AP153" s="1328"/>
      <c r="AQ153" s="1328"/>
      <c r="AR153" s="1328"/>
      <c r="AS153" s="1328"/>
      <c r="AT153" s="1328"/>
      <c r="AU153" s="1328"/>
      <c r="AV153" s="1328"/>
      <c r="AW153" s="1328"/>
      <c r="AX153" s="1328"/>
      <c r="AY153" s="1328"/>
      <c r="AZ153" s="1328"/>
      <c r="BA153" s="1328"/>
      <c r="BB153" s="1328"/>
      <c r="BC153" s="1328"/>
      <c r="BD153" s="1328"/>
    </row>
    <row r="154" spans="26:56" x14ac:dyDescent="0.25">
      <c r="Z154" s="1328"/>
      <c r="AA154" s="1328"/>
      <c r="AB154" s="1362"/>
      <c r="AC154" s="1379"/>
      <c r="AD154" s="1371"/>
      <c r="AE154" s="1329"/>
      <c r="AF154" s="1329"/>
      <c r="AG154" s="1329"/>
      <c r="AH154" s="1329"/>
      <c r="AI154" s="1329"/>
      <c r="AJ154" s="1329"/>
      <c r="AK154" s="1329"/>
      <c r="AL154" s="1329"/>
      <c r="AM154" s="1329"/>
      <c r="AN154" s="1328"/>
      <c r="AO154" s="1328"/>
      <c r="AP154" s="1328"/>
      <c r="AQ154" s="1328"/>
      <c r="AR154" s="1328"/>
      <c r="AS154" s="1328"/>
      <c r="AT154" s="1328"/>
      <c r="AU154" s="1328"/>
      <c r="AV154" s="1328"/>
      <c r="AW154" s="1328"/>
      <c r="AX154" s="1328"/>
      <c r="AY154" s="1328"/>
      <c r="AZ154" s="1328"/>
      <c r="BA154" s="1328"/>
      <c r="BB154" s="1328"/>
      <c r="BC154" s="1328"/>
      <c r="BD154" s="1328"/>
    </row>
    <row r="155" spans="26:56" x14ac:dyDescent="0.25">
      <c r="Z155" s="1328"/>
      <c r="AA155" s="1328"/>
      <c r="AB155" s="1329"/>
      <c r="AC155" s="1379"/>
      <c r="AD155" s="1371"/>
      <c r="AE155" s="1329"/>
      <c r="AF155" s="1329"/>
      <c r="AG155" s="1329"/>
      <c r="AH155" s="1329"/>
      <c r="AI155" s="1329"/>
      <c r="AJ155" s="1329"/>
      <c r="AK155" s="1329"/>
      <c r="AL155" s="1329"/>
      <c r="AM155" s="1329"/>
      <c r="AN155" s="1328"/>
      <c r="AO155" s="1328"/>
      <c r="AP155" s="1328"/>
      <c r="AQ155" s="1328"/>
      <c r="AR155" s="1328"/>
      <c r="AS155" s="1328"/>
      <c r="AT155" s="1328"/>
      <c r="AU155" s="1328"/>
      <c r="AV155" s="1328"/>
      <c r="AW155" s="1328"/>
      <c r="AX155" s="1328"/>
      <c r="AY155" s="1328"/>
      <c r="AZ155" s="1328"/>
      <c r="BA155" s="1328"/>
      <c r="BB155" s="1328"/>
      <c r="BC155" s="1328"/>
      <c r="BD155" s="1328"/>
    </row>
    <row r="156" spans="26:56" x14ac:dyDescent="0.25">
      <c r="Z156" s="1328"/>
      <c r="AA156" s="1328"/>
      <c r="AB156" s="1329"/>
      <c r="AC156" s="1379"/>
      <c r="AD156" s="1371"/>
      <c r="AE156" s="1329"/>
      <c r="AF156" s="1329"/>
      <c r="AG156" s="1329"/>
      <c r="AH156" s="1329"/>
      <c r="AI156" s="1329"/>
      <c r="AJ156" s="1329"/>
      <c r="AK156" s="1329"/>
      <c r="AL156" s="1329"/>
      <c r="AM156" s="1329"/>
      <c r="AN156" s="1328"/>
      <c r="AO156" s="1328"/>
      <c r="AP156" s="1328"/>
      <c r="AQ156" s="1328"/>
      <c r="AR156" s="1328"/>
      <c r="AS156" s="1328"/>
      <c r="AT156" s="1328"/>
      <c r="AU156" s="1328"/>
      <c r="AV156" s="1328"/>
      <c r="AW156" s="1328"/>
      <c r="AX156" s="1328"/>
      <c r="AY156" s="1328"/>
      <c r="AZ156" s="1328"/>
      <c r="BA156" s="1328"/>
      <c r="BB156" s="1328"/>
      <c r="BC156" s="1328"/>
      <c r="BD156" s="1328"/>
    </row>
    <row r="157" spans="26:56" x14ac:dyDescent="0.25">
      <c r="Z157" s="1328"/>
      <c r="AA157" s="1328"/>
      <c r="AB157" s="1329"/>
      <c r="AC157" s="1379"/>
      <c r="AD157" s="1371"/>
      <c r="AE157" s="1329"/>
      <c r="AF157" s="1329"/>
      <c r="AG157" s="1329"/>
      <c r="AH157" s="1329"/>
      <c r="AI157" s="1329"/>
      <c r="AJ157" s="1329"/>
      <c r="AK157" s="1329"/>
      <c r="AL157" s="1329"/>
      <c r="AM157" s="1329"/>
      <c r="AN157" s="1328"/>
      <c r="AO157" s="1328"/>
      <c r="AP157" s="1328"/>
      <c r="AQ157" s="1328"/>
      <c r="AR157" s="1328"/>
      <c r="AS157" s="1328"/>
      <c r="AT157" s="1328"/>
      <c r="AU157" s="1328"/>
      <c r="AV157" s="1328"/>
      <c r="AW157" s="1328"/>
      <c r="AX157" s="1328"/>
      <c r="AY157" s="1328"/>
      <c r="AZ157" s="1328"/>
      <c r="BA157" s="1328"/>
      <c r="BB157" s="1328"/>
      <c r="BC157" s="1328"/>
      <c r="BD157" s="1328"/>
    </row>
    <row r="158" spans="26:56" x14ac:dyDescent="0.25">
      <c r="Z158" s="1328"/>
      <c r="AA158" s="1328"/>
      <c r="AB158" s="1329"/>
      <c r="AC158" s="1379"/>
      <c r="AD158" s="1371"/>
      <c r="AE158" s="1329"/>
      <c r="AF158" s="1329"/>
      <c r="AG158" s="1329"/>
      <c r="AH158" s="1329"/>
      <c r="AI158" s="1329"/>
      <c r="AJ158" s="1329"/>
      <c r="AK158" s="1329"/>
      <c r="AL158" s="1329"/>
      <c r="AM158" s="1329"/>
      <c r="AN158" s="1328"/>
      <c r="AO158" s="1328"/>
      <c r="AP158" s="1328"/>
      <c r="AQ158" s="1328"/>
      <c r="AR158" s="1328"/>
      <c r="AS158" s="1328"/>
      <c r="AT158" s="1328"/>
      <c r="AU158" s="1328"/>
      <c r="AV158" s="1328"/>
      <c r="AW158" s="1328"/>
      <c r="AX158" s="1328"/>
      <c r="AY158" s="1328"/>
      <c r="AZ158" s="1328"/>
      <c r="BA158" s="1328"/>
      <c r="BB158" s="1328"/>
      <c r="BC158" s="1328"/>
      <c r="BD158" s="1328"/>
    </row>
    <row r="159" spans="26:56" x14ac:dyDescent="0.25">
      <c r="Z159" s="1328"/>
      <c r="AA159" s="1328"/>
      <c r="AB159" s="1329"/>
      <c r="AC159" s="1379"/>
      <c r="AD159" s="1371"/>
      <c r="AE159" s="1329"/>
      <c r="AF159" s="1329"/>
      <c r="AG159" s="1329"/>
      <c r="AH159" s="1329"/>
      <c r="AI159" s="1329"/>
      <c r="AJ159" s="1329"/>
      <c r="AK159" s="1329"/>
      <c r="AL159" s="1329"/>
      <c r="AM159" s="1329"/>
      <c r="AN159" s="1328"/>
      <c r="AO159" s="1328"/>
      <c r="AP159" s="1328"/>
      <c r="AQ159" s="1328"/>
      <c r="AR159" s="1328"/>
      <c r="AS159" s="1328"/>
      <c r="AT159" s="1328"/>
      <c r="AU159" s="1328"/>
      <c r="AV159" s="1328"/>
      <c r="AW159" s="1328"/>
      <c r="AX159" s="1328"/>
      <c r="AY159" s="1328"/>
      <c r="AZ159" s="1328"/>
      <c r="BA159" s="1328"/>
      <c r="BB159" s="1328"/>
      <c r="BC159" s="1328"/>
      <c r="BD159" s="1328"/>
    </row>
    <row r="160" spans="26:56" x14ac:dyDescent="0.25">
      <c r="Z160" s="1328"/>
      <c r="AA160" s="1328"/>
      <c r="AB160" s="1329"/>
      <c r="AC160" s="1379"/>
      <c r="AD160" s="1371"/>
      <c r="AE160" s="1329"/>
      <c r="AF160" s="1329"/>
      <c r="AG160" s="1329"/>
      <c r="AH160" s="1329"/>
      <c r="AI160" s="1329"/>
      <c r="AJ160" s="1329"/>
      <c r="AK160" s="1329"/>
      <c r="AL160" s="1329"/>
      <c r="AM160" s="1329"/>
      <c r="AN160" s="1328"/>
      <c r="AO160" s="1328"/>
      <c r="AP160" s="1328"/>
      <c r="AQ160" s="1328"/>
      <c r="AR160" s="1328"/>
      <c r="AS160" s="1328"/>
      <c r="AT160" s="1328"/>
      <c r="AU160" s="1328"/>
      <c r="AV160" s="1328"/>
      <c r="AW160" s="1328"/>
      <c r="AX160" s="1328"/>
      <c r="AY160" s="1328"/>
      <c r="AZ160" s="1328"/>
      <c r="BA160" s="1328"/>
      <c r="BB160" s="1328"/>
      <c r="BC160" s="1328"/>
      <c r="BD160" s="1328"/>
    </row>
    <row r="161" spans="26:56" x14ac:dyDescent="0.25">
      <c r="Z161" s="1328"/>
      <c r="AA161" s="1328"/>
      <c r="AB161" s="1329"/>
      <c r="AC161" s="1379"/>
      <c r="AD161" s="1371"/>
      <c r="AE161" s="1329"/>
      <c r="AF161" s="1329"/>
      <c r="AG161" s="1329"/>
      <c r="AH161" s="1329"/>
      <c r="AI161" s="1329"/>
      <c r="AJ161" s="1329"/>
      <c r="AK161" s="1329"/>
      <c r="AL161" s="1329"/>
      <c r="AM161" s="1329"/>
      <c r="AN161" s="1328"/>
      <c r="AO161" s="1328"/>
      <c r="AP161" s="1328"/>
      <c r="AQ161" s="1328"/>
      <c r="AR161" s="1328"/>
      <c r="AS161" s="1328"/>
      <c r="AT161" s="1328"/>
      <c r="AU161" s="1328"/>
      <c r="AV161" s="1328"/>
      <c r="AW161" s="1328"/>
      <c r="AX161" s="1328"/>
      <c r="AY161" s="1328"/>
      <c r="AZ161" s="1328"/>
      <c r="BA161" s="1328"/>
      <c r="BB161" s="1328"/>
      <c r="BC161" s="1328"/>
      <c r="BD161" s="1328"/>
    </row>
    <row r="162" spans="26:56" x14ac:dyDescent="0.25">
      <c r="Z162" s="1328"/>
      <c r="AA162" s="1328"/>
      <c r="AB162" s="1329"/>
      <c r="AC162" s="1379"/>
      <c r="AD162" s="1371"/>
      <c r="AE162" s="1329"/>
      <c r="AF162" s="1329"/>
      <c r="AG162" s="1329"/>
      <c r="AH162" s="1329"/>
      <c r="AI162" s="1329"/>
      <c r="AJ162" s="1329"/>
      <c r="AK162" s="1329"/>
      <c r="AL162" s="1329"/>
      <c r="AM162" s="1329"/>
      <c r="AN162" s="1328"/>
      <c r="AO162" s="1328"/>
      <c r="AP162" s="1328"/>
      <c r="AQ162" s="1328"/>
      <c r="AR162" s="1328"/>
      <c r="AS162" s="1328"/>
      <c r="AT162" s="1328"/>
      <c r="AU162" s="1328"/>
      <c r="AV162" s="1328"/>
      <c r="AW162" s="1328"/>
      <c r="AX162" s="1328"/>
      <c r="AY162" s="1328"/>
      <c r="AZ162" s="1328"/>
      <c r="BA162" s="1328"/>
      <c r="BB162" s="1328"/>
      <c r="BC162" s="1328"/>
      <c r="BD162" s="1328"/>
    </row>
    <row r="163" spans="26:56" x14ac:dyDescent="0.25">
      <c r="Z163" s="1328"/>
      <c r="AA163" s="1328"/>
      <c r="AB163" s="1329"/>
      <c r="AC163" s="1379"/>
      <c r="AD163" s="1371"/>
      <c r="AE163" s="1329"/>
      <c r="AF163" s="1329"/>
      <c r="AG163" s="1329"/>
      <c r="AH163" s="1329"/>
      <c r="AI163" s="1329"/>
      <c r="AJ163" s="1329"/>
      <c r="AK163" s="1329"/>
      <c r="AL163" s="1329"/>
      <c r="AM163" s="1329"/>
      <c r="AN163" s="1328"/>
      <c r="AO163" s="1328"/>
      <c r="AP163" s="1328"/>
      <c r="AQ163" s="1328"/>
      <c r="AR163" s="1328"/>
      <c r="AS163" s="1328"/>
      <c r="AT163" s="1328"/>
      <c r="AU163" s="1328"/>
      <c r="AV163" s="1328"/>
      <c r="AW163" s="1328"/>
      <c r="AX163" s="1328"/>
      <c r="AY163" s="1328"/>
      <c r="AZ163" s="1328"/>
      <c r="BA163" s="1328"/>
      <c r="BB163" s="1328"/>
      <c r="BC163" s="1328"/>
      <c r="BD163" s="1328"/>
    </row>
    <row r="164" spans="26:56" x14ac:dyDescent="0.25">
      <c r="Z164" s="1328"/>
      <c r="AA164" s="1328"/>
      <c r="AB164" s="1329"/>
      <c r="AC164" s="1379"/>
      <c r="AD164" s="1371"/>
      <c r="AE164" s="1329"/>
      <c r="AF164" s="1329"/>
      <c r="AG164" s="1329"/>
      <c r="AH164" s="1329"/>
      <c r="AI164" s="1329"/>
      <c r="AJ164" s="1329"/>
      <c r="AK164" s="1329"/>
      <c r="AL164" s="1329"/>
      <c r="AM164" s="1329"/>
      <c r="AN164" s="1328"/>
      <c r="AO164" s="1328"/>
      <c r="AP164" s="1328"/>
      <c r="AQ164" s="1328"/>
      <c r="AR164" s="1328"/>
      <c r="AS164" s="1328"/>
      <c r="AT164" s="1328"/>
      <c r="AU164" s="1328"/>
      <c r="AV164" s="1328"/>
      <c r="AW164" s="1328"/>
      <c r="AX164" s="1328"/>
      <c r="AY164" s="1328"/>
      <c r="AZ164" s="1328"/>
      <c r="BA164" s="1328"/>
      <c r="BB164" s="1328"/>
      <c r="BC164" s="1328"/>
      <c r="BD164" s="1328"/>
    </row>
    <row r="165" spans="26:56" x14ac:dyDescent="0.25">
      <c r="Z165" s="1328"/>
      <c r="AA165" s="1328"/>
      <c r="AB165" s="1329"/>
      <c r="AC165" s="1379"/>
      <c r="AD165" s="1371"/>
      <c r="AE165" s="1329"/>
      <c r="AF165" s="1329"/>
      <c r="AG165" s="1329"/>
      <c r="AH165" s="1329"/>
      <c r="AI165" s="1329"/>
      <c r="AJ165" s="1329"/>
      <c r="AK165" s="1329"/>
      <c r="AL165" s="1329"/>
      <c r="AM165" s="1329"/>
      <c r="AN165" s="1328"/>
      <c r="AO165" s="1328"/>
      <c r="AP165" s="1328"/>
      <c r="AQ165" s="1328"/>
      <c r="AR165" s="1328"/>
      <c r="AS165" s="1328"/>
      <c r="AT165" s="1328"/>
      <c r="AU165" s="1328"/>
      <c r="AV165" s="1328"/>
      <c r="AW165" s="1328"/>
      <c r="AX165" s="1328"/>
      <c r="AY165" s="1328"/>
      <c r="AZ165" s="1328"/>
      <c r="BA165" s="1328"/>
      <c r="BB165" s="1328"/>
      <c r="BC165" s="1328"/>
      <c r="BD165" s="1328"/>
    </row>
    <row r="166" spans="26:56" x14ac:dyDescent="0.25">
      <c r="Z166" s="1328"/>
      <c r="AA166" s="1328"/>
      <c r="AB166" s="1329"/>
      <c r="AC166" s="1379"/>
      <c r="AD166" s="1371"/>
      <c r="AE166" s="1329"/>
      <c r="AF166" s="1329"/>
      <c r="AG166" s="1329"/>
      <c r="AH166" s="1329"/>
      <c r="AI166" s="1329"/>
      <c r="AJ166" s="1329"/>
      <c r="AK166" s="1329"/>
      <c r="AL166" s="1329"/>
      <c r="AM166" s="1329"/>
      <c r="AN166" s="1328"/>
      <c r="AO166" s="1328"/>
      <c r="AP166" s="1328"/>
      <c r="AQ166" s="1328"/>
      <c r="AR166" s="1328"/>
      <c r="AS166" s="1328"/>
      <c r="AT166" s="1328"/>
      <c r="AU166" s="1328"/>
      <c r="AV166" s="1328"/>
      <c r="AW166" s="1328"/>
      <c r="AX166" s="1328"/>
      <c r="AY166" s="1328"/>
      <c r="AZ166" s="1328"/>
      <c r="BA166" s="1328"/>
      <c r="BB166" s="1328"/>
      <c r="BC166" s="1328"/>
      <c r="BD166" s="1328"/>
    </row>
    <row r="167" spans="26:56" x14ac:dyDescent="0.25">
      <c r="Z167" s="1328"/>
      <c r="AA167" s="1328"/>
      <c r="AB167" s="1329"/>
      <c r="AC167" s="1379"/>
      <c r="AD167" s="1371"/>
      <c r="AE167" s="1329"/>
      <c r="AF167" s="1329"/>
      <c r="AG167" s="1329"/>
      <c r="AH167" s="1329"/>
      <c r="AI167" s="1329"/>
      <c r="AJ167" s="1329"/>
      <c r="AK167" s="1329"/>
      <c r="AL167" s="1329"/>
      <c r="AM167" s="1329"/>
      <c r="AN167" s="1328"/>
      <c r="AO167" s="1328"/>
      <c r="AP167" s="1328"/>
      <c r="AQ167" s="1328"/>
      <c r="AR167" s="1328"/>
      <c r="AS167" s="1328"/>
      <c r="AT167" s="1328"/>
      <c r="AU167" s="1328"/>
      <c r="AV167" s="1328"/>
      <c r="AW167" s="1328"/>
      <c r="AX167" s="1328"/>
      <c r="AY167" s="1328"/>
      <c r="AZ167" s="1328"/>
      <c r="BA167" s="1328"/>
      <c r="BB167" s="1328"/>
      <c r="BC167" s="1328"/>
      <c r="BD167" s="1328"/>
    </row>
    <row r="168" spans="26:56" x14ac:dyDescent="0.25">
      <c r="Z168" s="1328"/>
      <c r="AA168" s="1328"/>
      <c r="AB168" s="1329"/>
      <c r="AC168" s="1379"/>
      <c r="AD168" s="1371"/>
      <c r="AE168" s="1329"/>
      <c r="AF168" s="1329"/>
      <c r="AG168" s="1329"/>
      <c r="AH168" s="1329"/>
      <c r="AI168" s="1329"/>
      <c r="AJ168" s="1329"/>
      <c r="AK168" s="1329"/>
      <c r="AL168" s="1329"/>
      <c r="AM168" s="1329"/>
      <c r="AN168" s="1328"/>
      <c r="AO168" s="1328"/>
      <c r="AP168" s="1328"/>
      <c r="AQ168" s="1328"/>
      <c r="AR168" s="1328"/>
      <c r="AS168" s="1328"/>
      <c r="AT168" s="1328"/>
      <c r="AU168" s="1328"/>
      <c r="AV168" s="1328"/>
      <c r="AW168" s="1328"/>
      <c r="AX168" s="1328"/>
      <c r="AY168" s="1328"/>
      <c r="AZ168" s="1328"/>
      <c r="BA168" s="1328"/>
      <c r="BB168" s="1328"/>
      <c r="BC168" s="1328"/>
      <c r="BD168" s="1328"/>
    </row>
    <row r="169" spans="26:56" x14ac:dyDescent="0.25">
      <c r="Z169" s="1328"/>
      <c r="AA169" s="1328"/>
      <c r="AB169" s="1329"/>
      <c r="AC169" s="1379"/>
      <c r="AD169" s="1371"/>
      <c r="AE169" s="1329"/>
      <c r="AF169" s="1329"/>
      <c r="AG169" s="1329"/>
      <c r="AH169" s="1329"/>
      <c r="AI169" s="1329"/>
      <c r="AJ169" s="1329"/>
      <c r="AK169" s="1329"/>
      <c r="AL169" s="1329"/>
      <c r="AM169" s="1329"/>
      <c r="AN169" s="1328"/>
      <c r="AO169" s="1328"/>
      <c r="AP169" s="1328"/>
      <c r="AQ169" s="1328"/>
      <c r="AR169" s="1328"/>
      <c r="AS169" s="1328"/>
      <c r="AT169" s="1328"/>
      <c r="AU169" s="1328"/>
      <c r="AV169" s="1328"/>
      <c r="AW169" s="1328"/>
      <c r="AX169" s="1328"/>
      <c r="AY169" s="1328"/>
      <c r="AZ169" s="1328"/>
      <c r="BA169" s="1328"/>
      <c r="BB169" s="1328"/>
      <c r="BC169" s="1328"/>
      <c r="BD169" s="1328"/>
    </row>
    <row r="170" spans="26:56" x14ac:dyDescent="0.25">
      <c r="Z170" s="1328"/>
      <c r="AA170" s="1328"/>
      <c r="AB170" s="1329"/>
      <c r="AC170" s="1379"/>
      <c r="AD170" s="1371"/>
      <c r="AE170" s="1329"/>
      <c r="AF170" s="1329"/>
      <c r="AG170" s="1329"/>
      <c r="AH170" s="1329"/>
      <c r="AI170" s="1329"/>
      <c r="AJ170" s="1329"/>
      <c r="AK170" s="1329"/>
      <c r="AL170" s="1329"/>
      <c r="AM170" s="1329"/>
      <c r="AN170" s="1328"/>
      <c r="AO170" s="1328"/>
      <c r="AP170" s="1328"/>
      <c r="AQ170" s="1328"/>
      <c r="AR170" s="1328"/>
      <c r="AS170" s="1328"/>
      <c r="AT170" s="1328"/>
      <c r="AU170" s="1328"/>
      <c r="AV170" s="1328"/>
      <c r="AW170" s="1328"/>
      <c r="AX170" s="1328"/>
      <c r="AY170" s="1328"/>
      <c r="AZ170" s="1328"/>
      <c r="BA170" s="1328"/>
      <c r="BB170" s="1328"/>
      <c r="BC170" s="1328"/>
      <c r="BD170" s="1328"/>
    </row>
    <row r="171" spans="26:56" x14ac:dyDescent="0.25">
      <c r="Z171" s="1328"/>
      <c r="AA171" s="1328"/>
      <c r="AB171" s="1329"/>
      <c r="AC171" s="1379"/>
      <c r="AD171" s="1371"/>
      <c r="AE171" s="1329"/>
      <c r="AF171" s="1329"/>
      <c r="AG171" s="1329"/>
      <c r="AH171" s="1329"/>
      <c r="AI171" s="1329"/>
      <c r="AJ171" s="1329"/>
      <c r="AK171" s="1329"/>
      <c r="AL171" s="1329"/>
      <c r="AM171" s="1329"/>
      <c r="AN171" s="1328"/>
      <c r="AO171" s="1328"/>
      <c r="AP171" s="1328"/>
      <c r="AQ171" s="1328"/>
      <c r="AR171" s="1328"/>
      <c r="AS171" s="1328"/>
      <c r="AT171" s="1328"/>
      <c r="AU171" s="1328"/>
      <c r="AV171" s="1328"/>
      <c r="AW171" s="1328"/>
      <c r="AX171" s="1328"/>
      <c r="AY171" s="1328"/>
      <c r="AZ171" s="1328"/>
      <c r="BA171" s="1328"/>
      <c r="BB171" s="1328"/>
      <c r="BC171" s="1328"/>
      <c r="BD171" s="1328"/>
    </row>
    <row r="172" spans="26:56" x14ac:dyDescent="0.25">
      <c r="Z172" s="1328"/>
      <c r="AA172" s="1328"/>
      <c r="AB172" s="1329"/>
      <c r="AC172" s="1379"/>
      <c r="AD172" s="1371"/>
      <c r="AE172" s="1329"/>
      <c r="AF172" s="1329"/>
      <c r="AG172" s="1329"/>
      <c r="AH172" s="1329"/>
      <c r="AI172" s="1329"/>
      <c r="AJ172" s="1329"/>
      <c r="AK172" s="1329"/>
      <c r="AL172" s="1329"/>
      <c r="AM172" s="1329"/>
      <c r="AN172" s="1328"/>
      <c r="AO172" s="1328"/>
      <c r="AP172" s="1328"/>
      <c r="AQ172" s="1328"/>
      <c r="AR172" s="1328"/>
      <c r="AS172" s="1328"/>
      <c r="AT172" s="1328"/>
      <c r="AU172" s="1328"/>
      <c r="AV172" s="1328"/>
      <c r="AW172" s="1328"/>
      <c r="AX172" s="1328"/>
      <c r="AY172" s="1328"/>
      <c r="AZ172" s="1328"/>
      <c r="BA172" s="1328"/>
      <c r="BB172" s="1328"/>
      <c r="BC172" s="1328"/>
      <c r="BD172" s="1328"/>
    </row>
    <row r="173" spans="26:56" x14ac:dyDescent="0.25">
      <c r="Z173" s="1328"/>
      <c r="AA173" s="1328"/>
      <c r="AB173" s="1329"/>
      <c r="AC173" s="1379"/>
      <c r="AD173" s="1371"/>
      <c r="AE173" s="1329"/>
      <c r="AF173" s="1329"/>
      <c r="AG173" s="1329"/>
      <c r="AH173" s="1329"/>
      <c r="AI173" s="1329"/>
      <c r="AJ173" s="1329"/>
      <c r="AK173" s="1329"/>
      <c r="AL173" s="1329"/>
      <c r="AM173" s="1329"/>
      <c r="AN173" s="1328"/>
      <c r="AO173" s="1328"/>
      <c r="AP173" s="1328"/>
      <c r="AQ173" s="1328"/>
      <c r="AR173" s="1328"/>
      <c r="AS173" s="1328"/>
      <c r="AT173" s="1328"/>
      <c r="AU173" s="1328"/>
      <c r="AV173" s="1328"/>
      <c r="AW173" s="1328"/>
      <c r="AX173" s="1328"/>
      <c r="AY173" s="1328"/>
      <c r="AZ173" s="1328"/>
      <c r="BA173" s="1328"/>
      <c r="BB173" s="1328"/>
      <c r="BC173" s="1328"/>
      <c r="BD173" s="1328"/>
    </row>
    <row r="174" spans="26:56" x14ac:dyDescent="0.25">
      <c r="Z174" s="1328"/>
      <c r="AA174" s="1328"/>
      <c r="AB174" s="1329"/>
      <c r="AC174" s="1379"/>
      <c r="AD174" s="1371"/>
      <c r="AE174" s="1329"/>
      <c r="AF174" s="1329"/>
      <c r="AG174" s="1329"/>
      <c r="AH174" s="1329"/>
      <c r="AI174" s="1329"/>
      <c r="AJ174" s="1329"/>
      <c r="AK174" s="1329"/>
      <c r="AL174" s="1329"/>
      <c r="AM174" s="1329"/>
      <c r="AN174" s="1328"/>
      <c r="AO174" s="1328"/>
      <c r="AP174" s="1328"/>
      <c r="AQ174" s="1328"/>
      <c r="AR174" s="1328"/>
      <c r="AS174" s="1328"/>
      <c r="AT174" s="1328"/>
      <c r="AU174" s="1328"/>
      <c r="AV174" s="1328"/>
      <c r="AW174" s="1328"/>
      <c r="AX174" s="1328"/>
      <c r="AY174" s="1328"/>
      <c r="AZ174" s="1328"/>
      <c r="BA174" s="1328"/>
      <c r="BB174" s="1328"/>
      <c r="BC174" s="1328"/>
      <c r="BD174" s="1328"/>
    </row>
    <row r="175" spans="26:56" x14ac:dyDescent="0.25">
      <c r="Z175" s="1328"/>
      <c r="AA175" s="1328"/>
      <c r="AB175" s="1329"/>
      <c r="AC175" s="1379"/>
      <c r="AD175" s="1371"/>
      <c r="AE175" s="1329"/>
      <c r="AF175" s="1329"/>
      <c r="AG175" s="1329"/>
      <c r="AH175" s="1329"/>
      <c r="AI175" s="1329"/>
      <c r="AJ175" s="1329"/>
      <c r="AK175" s="1329"/>
      <c r="AL175" s="1329"/>
      <c r="AM175" s="1329"/>
      <c r="AN175" s="1328"/>
      <c r="AO175" s="1328"/>
      <c r="AP175" s="1328"/>
      <c r="AQ175" s="1328"/>
      <c r="AR175" s="1328"/>
      <c r="AS175" s="1328"/>
      <c r="AT175" s="1328"/>
      <c r="AU175" s="1328"/>
      <c r="AV175" s="1328"/>
      <c r="AW175" s="1328"/>
      <c r="AX175" s="1328"/>
      <c r="AY175" s="1328"/>
      <c r="AZ175" s="1328"/>
      <c r="BA175" s="1328"/>
      <c r="BB175" s="1328"/>
      <c r="BC175" s="1328"/>
      <c r="BD175" s="1328"/>
    </row>
    <row r="176" spans="26:56" x14ac:dyDescent="0.25">
      <c r="Z176" s="1328"/>
      <c r="AA176" s="1328"/>
      <c r="AB176" s="1329"/>
      <c r="AC176" s="1379"/>
      <c r="AD176" s="1371"/>
      <c r="AE176" s="1329"/>
      <c r="AF176" s="1329"/>
      <c r="AG176" s="1329"/>
      <c r="AH176" s="1329"/>
      <c r="AI176" s="1329"/>
      <c r="AJ176" s="1329"/>
      <c r="AK176" s="1329"/>
      <c r="AL176" s="1329"/>
      <c r="AM176" s="1329"/>
      <c r="AN176" s="1328"/>
      <c r="AO176" s="1328"/>
      <c r="AP176" s="1328"/>
      <c r="AQ176" s="1328"/>
      <c r="AR176" s="1328"/>
      <c r="AS176" s="1328"/>
      <c r="AT176" s="1328"/>
      <c r="AU176" s="1328"/>
      <c r="AV176" s="1328"/>
      <c r="AW176" s="1328"/>
      <c r="AX176" s="1328"/>
      <c r="AY176" s="1328"/>
      <c r="AZ176" s="1328"/>
      <c r="BA176" s="1328"/>
      <c r="BB176" s="1328"/>
      <c r="BC176" s="1328"/>
      <c r="BD176" s="1328"/>
    </row>
    <row r="177" spans="26:56" x14ac:dyDescent="0.25">
      <c r="Z177" s="1328"/>
      <c r="AA177" s="1328"/>
      <c r="AB177" s="1329"/>
      <c r="AC177" s="1379"/>
      <c r="AD177" s="1371"/>
      <c r="AE177" s="1329"/>
      <c r="AF177" s="1329"/>
      <c r="AG177" s="1329"/>
      <c r="AH177" s="1329"/>
      <c r="AI177" s="1329"/>
      <c r="AJ177" s="1329"/>
      <c r="AK177" s="1329"/>
      <c r="AL177" s="1329"/>
      <c r="AM177" s="1329"/>
      <c r="AN177" s="1328"/>
      <c r="AO177" s="1328"/>
      <c r="AP177" s="1328"/>
      <c r="AQ177" s="1328"/>
      <c r="AR177" s="1328"/>
      <c r="AS177" s="1328"/>
      <c r="AT177" s="1328"/>
      <c r="AU177" s="1328"/>
      <c r="AV177" s="1328"/>
      <c r="AW177" s="1328"/>
      <c r="AX177" s="1328"/>
      <c r="AY177" s="1328"/>
      <c r="AZ177" s="1328"/>
      <c r="BA177" s="1328"/>
      <c r="BB177" s="1328"/>
      <c r="BC177" s="1328"/>
      <c r="BD177" s="1328"/>
    </row>
    <row r="178" spans="26:56" x14ac:dyDescent="0.25">
      <c r="Z178" s="1328"/>
      <c r="AA178" s="1328"/>
      <c r="AB178" s="1329"/>
      <c r="AC178" s="1379"/>
      <c r="AD178" s="1371"/>
      <c r="AE178" s="1329"/>
      <c r="AF178" s="1329"/>
      <c r="AG178" s="1329"/>
      <c r="AH178" s="1329"/>
      <c r="AI178" s="1329"/>
      <c r="AJ178" s="1329"/>
      <c r="AK178" s="1329"/>
      <c r="AL178" s="1329"/>
      <c r="AM178" s="1329"/>
      <c r="AN178" s="1328"/>
      <c r="AO178" s="1328"/>
      <c r="AP178" s="1328"/>
      <c r="AQ178" s="1328"/>
      <c r="AR178" s="1328"/>
      <c r="AS178" s="1328"/>
      <c r="AT178" s="1328"/>
      <c r="AU178" s="1328"/>
      <c r="AV178" s="1328"/>
      <c r="AW178" s="1328"/>
      <c r="AX178" s="1328"/>
      <c r="AY178" s="1328"/>
      <c r="AZ178" s="1328"/>
      <c r="BA178" s="1328"/>
      <c r="BB178" s="1328"/>
      <c r="BC178" s="1328"/>
      <c r="BD178" s="1328"/>
    </row>
    <row r="179" spans="26:56" x14ac:dyDescent="0.25">
      <c r="Z179" s="1328"/>
      <c r="AA179" s="1328"/>
      <c r="AB179" s="1329"/>
      <c r="AC179" s="1379"/>
      <c r="AD179" s="1371"/>
      <c r="AE179" s="1329"/>
      <c r="AF179" s="1329"/>
      <c r="AG179" s="1329"/>
      <c r="AH179" s="1329"/>
      <c r="AI179" s="1329"/>
      <c r="AJ179" s="1329"/>
      <c r="AK179" s="1329"/>
      <c r="AL179" s="1329"/>
      <c r="AM179" s="1329"/>
      <c r="AN179" s="1328"/>
      <c r="AO179" s="1328"/>
      <c r="AP179" s="1328"/>
      <c r="AQ179" s="1328"/>
      <c r="AR179" s="1328"/>
      <c r="AS179" s="1328"/>
      <c r="AT179" s="1328"/>
      <c r="AU179" s="1328"/>
      <c r="AV179" s="1328"/>
      <c r="AW179" s="1328"/>
      <c r="AX179" s="1328"/>
      <c r="AY179" s="1328"/>
      <c r="AZ179" s="1328"/>
      <c r="BA179" s="1328"/>
      <c r="BB179" s="1328"/>
      <c r="BC179" s="1328"/>
      <c r="BD179" s="1328"/>
    </row>
    <row r="180" spans="26:56" x14ac:dyDescent="0.25">
      <c r="Z180" s="1328"/>
      <c r="AA180" s="1328"/>
      <c r="AB180" s="1329"/>
      <c r="AC180" s="1379"/>
      <c r="AD180" s="1371"/>
      <c r="AE180" s="1329"/>
      <c r="AF180" s="1329"/>
      <c r="AG180" s="1329"/>
      <c r="AH180" s="1329"/>
      <c r="AI180" s="1329"/>
      <c r="AJ180" s="1329"/>
      <c r="AK180" s="1329"/>
      <c r="AL180" s="1329"/>
      <c r="AM180" s="1329"/>
      <c r="AN180" s="1328"/>
      <c r="AO180" s="1328"/>
      <c r="AP180" s="1328"/>
      <c r="AQ180" s="1328"/>
      <c r="AR180" s="1328"/>
      <c r="AS180" s="1328"/>
      <c r="AT180" s="1328"/>
      <c r="AU180" s="1328"/>
      <c r="AV180" s="1328"/>
      <c r="AW180" s="1328"/>
      <c r="AX180" s="1328"/>
      <c r="AY180" s="1328"/>
      <c r="AZ180" s="1328"/>
      <c r="BA180" s="1328"/>
      <c r="BB180" s="1328"/>
      <c r="BC180" s="1328"/>
      <c r="BD180" s="1328"/>
    </row>
    <row r="181" spans="26:56" x14ac:dyDescent="0.25">
      <c r="Z181" s="1328"/>
      <c r="AA181" s="1328"/>
      <c r="AB181" s="1329"/>
      <c r="AC181" s="1379"/>
      <c r="AD181" s="1371"/>
      <c r="AE181" s="1329"/>
      <c r="AF181" s="1329"/>
      <c r="AG181" s="1329"/>
      <c r="AH181" s="1329"/>
      <c r="AI181" s="1329"/>
      <c r="AJ181" s="1329"/>
      <c r="AK181" s="1329"/>
      <c r="AL181" s="1329"/>
      <c r="AM181" s="1329"/>
      <c r="AN181" s="1328"/>
      <c r="AO181" s="1328"/>
      <c r="AP181" s="1328"/>
      <c r="AQ181" s="1328"/>
      <c r="AR181" s="1328"/>
      <c r="AS181" s="1328"/>
      <c r="AT181" s="1328"/>
      <c r="AU181" s="1328"/>
      <c r="AV181" s="1328"/>
      <c r="AW181" s="1328"/>
      <c r="AX181" s="1328"/>
      <c r="AY181" s="1328"/>
      <c r="AZ181" s="1328"/>
      <c r="BA181" s="1328"/>
      <c r="BB181" s="1328"/>
      <c r="BC181" s="1328"/>
      <c r="BD181" s="1328"/>
    </row>
    <row r="182" spans="26:56" x14ac:dyDescent="0.25">
      <c r="Z182" s="1328"/>
      <c r="AA182" s="1328"/>
      <c r="AB182" s="1329"/>
      <c r="AC182" s="1379"/>
      <c r="AD182" s="1371"/>
      <c r="AE182" s="1329"/>
      <c r="AF182" s="1329"/>
      <c r="AG182" s="1329"/>
      <c r="AH182" s="1329"/>
      <c r="AI182" s="1329"/>
      <c r="AJ182" s="1329"/>
      <c r="AK182" s="1329"/>
      <c r="AL182" s="1329"/>
      <c r="AM182" s="1329"/>
      <c r="AN182" s="1328"/>
      <c r="AO182" s="1328"/>
      <c r="AP182" s="1328"/>
      <c r="AQ182" s="1328"/>
      <c r="AR182" s="1328"/>
      <c r="AS182" s="1328"/>
      <c r="AT182" s="1328"/>
      <c r="AU182" s="1328"/>
      <c r="AV182" s="1328"/>
      <c r="AW182" s="1328"/>
      <c r="AX182" s="1328"/>
      <c r="AY182" s="1328"/>
      <c r="AZ182" s="1328"/>
      <c r="BA182" s="1328"/>
      <c r="BB182" s="1328"/>
      <c r="BC182" s="1328"/>
      <c r="BD182" s="1328"/>
    </row>
    <row r="183" spans="26:56" x14ac:dyDescent="0.25">
      <c r="Z183" s="1328"/>
      <c r="AA183" s="1328"/>
      <c r="AB183" s="1329"/>
      <c r="AC183" s="1379"/>
      <c r="AD183" s="1371"/>
      <c r="AE183" s="1329"/>
      <c r="AF183" s="1329"/>
      <c r="AG183" s="1329"/>
      <c r="AH183" s="1329"/>
      <c r="AI183" s="1329"/>
      <c r="AJ183" s="1329"/>
      <c r="AK183" s="1329"/>
      <c r="AL183" s="1329"/>
      <c r="AM183" s="1329"/>
      <c r="AN183" s="1328"/>
      <c r="AO183" s="1328"/>
      <c r="AP183" s="1328"/>
      <c r="AQ183" s="1328"/>
      <c r="AR183" s="1328"/>
      <c r="AS183" s="1328"/>
      <c r="AT183" s="1328"/>
      <c r="AU183" s="1328"/>
      <c r="AV183" s="1328"/>
      <c r="AW183" s="1328"/>
      <c r="AX183" s="1328"/>
      <c r="AY183" s="1328"/>
      <c r="AZ183" s="1328"/>
      <c r="BA183" s="1328"/>
      <c r="BB183" s="1328"/>
      <c r="BC183" s="1328"/>
      <c r="BD183" s="1328"/>
    </row>
    <row r="184" spans="26:56" x14ac:dyDescent="0.25">
      <c r="Z184" s="1328"/>
      <c r="AA184" s="1328"/>
      <c r="AB184" s="1329"/>
      <c r="AC184" s="1379"/>
      <c r="AD184" s="1371"/>
      <c r="AE184" s="1329"/>
      <c r="AF184" s="1329"/>
      <c r="AG184" s="1329"/>
      <c r="AH184" s="1329"/>
      <c r="AI184" s="1329"/>
      <c r="AJ184" s="1329"/>
      <c r="AK184" s="1329"/>
      <c r="AL184" s="1329"/>
      <c r="AM184" s="1329"/>
      <c r="AN184" s="1328"/>
      <c r="AO184" s="1328"/>
      <c r="AP184" s="1328"/>
      <c r="AQ184" s="1328"/>
      <c r="AR184" s="1328"/>
      <c r="AS184" s="1328"/>
      <c r="AT184" s="1328"/>
      <c r="AU184" s="1328"/>
      <c r="AV184" s="1328"/>
      <c r="AW184" s="1328"/>
      <c r="AX184" s="1328"/>
      <c r="AY184" s="1328"/>
      <c r="AZ184" s="1328"/>
      <c r="BA184" s="1328"/>
      <c r="BB184" s="1328"/>
      <c r="BC184" s="1328"/>
      <c r="BD184" s="1328"/>
    </row>
    <row r="185" spans="26:56" x14ac:dyDescent="0.25">
      <c r="Z185" s="1328"/>
      <c r="AA185" s="1328"/>
      <c r="AB185" s="1329"/>
      <c r="AC185" s="1379"/>
      <c r="AD185" s="1371"/>
      <c r="AE185" s="1329"/>
      <c r="AF185" s="1329"/>
      <c r="AG185" s="1329"/>
      <c r="AH185" s="1329"/>
      <c r="AI185" s="1329"/>
      <c r="AJ185" s="1329"/>
      <c r="AK185" s="1329"/>
      <c r="AL185" s="1329"/>
      <c r="AM185" s="1329"/>
      <c r="AN185" s="1328"/>
      <c r="AO185" s="1328"/>
      <c r="AP185" s="1328"/>
      <c r="AQ185" s="1328"/>
      <c r="AR185" s="1328"/>
      <c r="AS185" s="1328"/>
      <c r="AT185" s="1328"/>
      <c r="AU185" s="1328"/>
      <c r="AV185" s="1328"/>
      <c r="AW185" s="1328"/>
      <c r="AX185" s="1328"/>
      <c r="AY185" s="1328"/>
      <c r="AZ185" s="1328"/>
      <c r="BA185" s="1328"/>
      <c r="BB185" s="1328"/>
      <c r="BC185" s="1328"/>
      <c r="BD185" s="1328"/>
    </row>
    <row r="186" spans="26:56" x14ac:dyDescent="0.25">
      <c r="Z186" s="1328"/>
      <c r="AA186" s="1328"/>
      <c r="AB186" s="1329"/>
      <c r="AC186" s="1379"/>
      <c r="AD186" s="1371"/>
      <c r="AE186" s="1329"/>
      <c r="AF186" s="1329"/>
      <c r="AG186" s="1329"/>
      <c r="AH186" s="1329"/>
      <c r="AI186" s="1329"/>
      <c r="AJ186" s="1329"/>
      <c r="AK186" s="1329"/>
      <c r="AL186" s="1329"/>
      <c r="AM186" s="1329"/>
      <c r="AN186" s="1328"/>
      <c r="AO186" s="1328"/>
      <c r="AP186" s="1328"/>
      <c r="AQ186" s="1328"/>
      <c r="AR186" s="1328"/>
      <c r="AS186" s="1328"/>
      <c r="AT186" s="1328"/>
      <c r="AU186" s="1328"/>
      <c r="AV186" s="1328"/>
      <c r="AW186" s="1328"/>
      <c r="AX186" s="1328"/>
      <c r="AY186" s="1328"/>
      <c r="AZ186" s="1328"/>
      <c r="BA186" s="1328"/>
      <c r="BB186" s="1328"/>
      <c r="BC186" s="1328"/>
      <c r="BD186" s="1328"/>
    </row>
    <row r="187" spans="26:56" x14ac:dyDescent="0.25">
      <c r="Z187" s="1328"/>
      <c r="AA187" s="1328"/>
      <c r="AB187" s="1329"/>
      <c r="AC187" s="1379"/>
      <c r="AD187" s="1371"/>
      <c r="AE187" s="1329"/>
      <c r="AF187" s="1329"/>
      <c r="AG187" s="1329"/>
      <c r="AH187" s="1329"/>
      <c r="AI187" s="1329"/>
      <c r="AJ187" s="1329"/>
      <c r="AK187" s="1329"/>
      <c r="AL187" s="1329"/>
      <c r="AM187" s="1329"/>
      <c r="AN187" s="1328"/>
      <c r="AO187" s="1328"/>
      <c r="AP187" s="1328"/>
      <c r="AQ187" s="1328"/>
      <c r="AR187" s="1328"/>
      <c r="AS187" s="1328"/>
      <c r="AT187" s="1328"/>
      <c r="AU187" s="1328"/>
      <c r="AV187" s="1328"/>
      <c r="AW187" s="1328"/>
      <c r="AX187" s="1328"/>
      <c r="AY187" s="1328"/>
      <c r="AZ187" s="1328"/>
      <c r="BA187" s="1328"/>
      <c r="BB187" s="1328"/>
      <c r="BC187" s="1328"/>
      <c r="BD187" s="1328"/>
    </row>
    <row r="188" spans="26:56" x14ac:dyDescent="0.25">
      <c r="Z188" s="1328"/>
      <c r="AA188" s="1328"/>
      <c r="AB188" s="1329"/>
      <c r="AC188" s="1379"/>
      <c r="AD188" s="1371"/>
      <c r="AE188" s="1329"/>
      <c r="AF188" s="1329"/>
      <c r="AG188" s="1329"/>
      <c r="AH188" s="1329"/>
      <c r="AI188" s="1329"/>
      <c r="AJ188" s="1329"/>
      <c r="AK188" s="1329"/>
      <c r="AL188" s="1329"/>
      <c r="AM188" s="1329"/>
      <c r="AN188" s="1328"/>
      <c r="AO188" s="1328"/>
      <c r="AP188" s="1328"/>
      <c r="AQ188" s="1328"/>
      <c r="AR188" s="1328"/>
      <c r="AS188" s="1328"/>
      <c r="AT188" s="1328"/>
      <c r="AU188" s="1328"/>
      <c r="AV188" s="1328"/>
      <c r="AW188" s="1328"/>
      <c r="AX188" s="1328"/>
      <c r="AY188" s="1328"/>
      <c r="AZ188" s="1328"/>
      <c r="BA188" s="1328"/>
      <c r="BB188" s="1328"/>
      <c r="BC188" s="1328"/>
      <c r="BD188" s="1328"/>
    </row>
    <row r="189" spans="26:56" x14ac:dyDescent="0.25">
      <c r="Z189" s="1328"/>
      <c r="AA189" s="1328"/>
      <c r="AB189" s="1329"/>
      <c r="AC189" s="1379"/>
      <c r="AD189" s="1371"/>
      <c r="AE189" s="1329"/>
      <c r="AF189" s="1329"/>
      <c r="AG189" s="1329"/>
      <c r="AH189" s="1329"/>
      <c r="AI189" s="1329"/>
      <c r="AJ189" s="1329"/>
      <c r="AK189" s="1329"/>
      <c r="AL189" s="1329"/>
      <c r="AM189" s="1329"/>
      <c r="AN189" s="1328"/>
      <c r="AO189" s="1328"/>
      <c r="AP189" s="1328"/>
      <c r="AQ189" s="1328"/>
      <c r="AR189" s="1328"/>
      <c r="AS189" s="1328"/>
      <c r="AT189" s="1328"/>
      <c r="AU189" s="1328"/>
      <c r="AV189" s="1328"/>
      <c r="AW189" s="1328"/>
      <c r="AX189" s="1328"/>
      <c r="AY189" s="1328"/>
      <c r="AZ189" s="1328"/>
      <c r="BA189" s="1328"/>
      <c r="BB189" s="1328"/>
      <c r="BC189" s="1328"/>
      <c r="BD189" s="1328"/>
    </row>
    <row r="190" spans="26:56" x14ac:dyDescent="0.25">
      <c r="Z190" s="1328"/>
      <c r="AA190" s="1328"/>
      <c r="AB190" s="1329"/>
      <c r="AC190" s="1379"/>
      <c r="AD190" s="1371"/>
      <c r="AE190" s="1329"/>
      <c r="AF190" s="1329"/>
      <c r="AG190" s="1329"/>
      <c r="AH190" s="1329"/>
      <c r="AI190" s="1329"/>
      <c r="AJ190" s="1329"/>
      <c r="AK190" s="1329"/>
      <c r="AL190" s="1329"/>
      <c r="AM190" s="1329"/>
      <c r="AN190" s="1328"/>
      <c r="AO190" s="1328"/>
      <c r="AP190" s="1328"/>
      <c r="AQ190" s="1328"/>
      <c r="AR190" s="1328"/>
      <c r="AS190" s="1328"/>
      <c r="AT190" s="1328"/>
      <c r="AU190" s="1328"/>
      <c r="AV190" s="1328"/>
      <c r="AW190" s="1328"/>
      <c r="AX190" s="1328"/>
      <c r="AY190" s="1328"/>
      <c r="AZ190" s="1328"/>
      <c r="BA190" s="1328"/>
      <c r="BB190" s="1328"/>
      <c r="BC190" s="1328"/>
      <c r="BD190" s="1328"/>
    </row>
    <row r="191" spans="26:56" x14ac:dyDescent="0.25">
      <c r="Z191" s="1328"/>
      <c r="AA191" s="1328"/>
      <c r="AB191" s="1329"/>
      <c r="AC191" s="1379"/>
      <c r="AD191" s="1371"/>
      <c r="AE191" s="1329"/>
      <c r="AF191" s="1329"/>
      <c r="AG191" s="1329"/>
      <c r="AH191" s="1329"/>
      <c r="AI191" s="1329"/>
      <c r="AJ191" s="1329"/>
      <c r="AK191" s="1329"/>
      <c r="AL191" s="1329"/>
      <c r="AM191" s="1329"/>
      <c r="AN191" s="1328"/>
      <c r="AO191" s="1328"/>
      <c r="AP191" s="1328"/>
      <c r="AQ191" s="1328"/>
      <c r="AR191" s="1328"/>
      <c r="AS191" s="1328"/>
      <c r="AT191" s="1328"/>
      <c r="AU191" s="1328"/>
      <c r="AV191" s="1328"/>
      <c r="AW191" s="1328"/>
      <c r="AX191" s="1328"/>
      <c r="AY191" s="1328"/>
      <c r="AZ191" s="1328"/>
      <c r="BA191" s="1328"/>
      <c r="BB191" s="1328"/>
      <c r="BC191" s="1328"/>
      <c r="BD191" s="1328"/>
    </row>
    <row r="192" spans="26:56" x14ac:dyDescent="0.25">
      <c r="Z192" s="1328"/>
      <c r="AA192" s="1328"/>
      <c r="AB192" s="1329"/>
      <c r="AC192" s="1379"/>
      <c r="AD192" s="1371"/>
      <c r="AE192" s="1329"/>
      <c r="AF192" s="1329"/>
      <c r="AG192" s="1329"/>
      <c r="AH192" s="1329"/>
      <c r="AI192" s="1329"/>
      <c r="AJ192" s="1329"/>
      <c r="AK192" s="1329"/>
      <c r="AL192" s="1329"/>
      <c r="AM192" s="1329"/>
      <c r="AN192" s="1328"/>
      <c r="AO192" s="1328"/>
      <c r="AP192" s="1328"/>
      <c r="AQ192" s="1328"/>
      <c r="AR192" s="1328"/>
      <c r="AS192" s="1328"/>
      <c r="AT192" s="1328"/>
      <c r="AU192" s="1328"/>
      <c r="AV192" s="1328"/>
      <c r="AW192" s="1328"/>
      <c r="AX192" s="1328"/>
      <c r="AY192" s="1328"/>
      <c r="AZ192" s="1328"/>
      <c r="BA192" s="1328"/>
      <c r="BB192" s="1328"/>
      <c r="BC192" s="1328"/>
      <c r="BD192" s="1328"/>
    </row>
  </sheetData>
  <sheetProtection sheet="1" objects="1" scenarios="1"/>
  <mergeCells count="2">
    <mergeCell ref="AB6:AD6"/>
    <mergeCell ref="AB7:AD7"/>
  </mergeCells>
  <hyperlinks>
    <hyperlink ref="AK5" location="Start!A1" display="Start" xr:uid="{00000000-0004-0000-0B00-000000000000}"/>
    <hyperlink ref="AD4" location="Start!A1" display="Back" xr:uid="{00000000-0004-0000-0B00-000001000000}"/>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00B050"/>
  </sheetPr>
  <dimension ref="A1:J529"/>
  <sheetViews>
    <sheetView showGridLines="0" showRowColHeaders="0" showRuler="0" topLeftCell="A28" zoomScaleNormal="100" workbookViewId="0">
      <selection activeCell="F3" sqref="F3"/>
    </sheetView>
  </sheetViews>
  <sheetFormatPr defaultRowHeight="15.75" x14ac:dyDescent="0.25"/>
  <cols>
    <col min="1" max="1" width="3" style="4" customWidth="1"/>
    <col min="2" max="2" width="15.42578125" style="166" customWidth="1"/>
    <col min="3" max="3" width="33.28515625" style="223" customWidth="1"/>
    <col min="4" max="4" width="13.7109375" style="226" customWidth="1"/>
    <col min="5" max="5" width="19.42578125" style="112" customWidth="1"/>
    <col min="6" max="6" width="25" style="145" customWidth="1"/>
    <col min="7" max="7" width="14.5703125" style="102" customWidth="1"/>
    <col min="8" max="8" width="8.5703125" style="116" customWidth="1"/>
    <col min="9" max="9" width="8.7109375" customWidth="1"/>
    <col min="10" max="10" width="8.5703125" customWidth="1"/>
    <col min="11" max="17" width="11.42578125" customWidth="1"/>
    <col min="18" max="30" width="11.42578125" bestFit="1" customWidth="1"/>
    <col min="31" max="31" width="6.28515625" customWidth="1"/>
    <col min="32" max="68" width="10.7109375" bestFit="1" customWidth="1"/>
    <col min="69" max="69" width="6.28515625" customWidth="1"/>
  </cols>
  <sheetData>
    <row r="1" spans="2:10" s="4" customFormat="1" ht="29.25" customHeight="1" x14ac:dyDescent="0.25">
      <c r="B1" s="131" t="str">
        <f>IF(Start!$U$10="","",Start!$U$10)</f>
        <v/>
      </c>
      <c r="C1" s="223"/>
      <c r="D1" s="226"/>
      <c r="E1" s="112"/>
      <c r="F1" s="145"/>
      <c r="G1" s="102"/>
      <c r="H1" s="1067">
        <f ca="1">TODAY()</f>
        <v>43801</v>
      </c>
    </row>
    <row r="2" spans="2:10" s="4" customFormat="1" ht="23.25" x14ac:dyDescent="0.25">
      <c r="B2" s="131" t="s">
        <v>391</v>
      </c>
      <c r="C2" s="223"/>
      <c r="D2" s="226"/>
      <c r="E2" s="112"/>
      <c r="F2" s="145"/>
      <c r="G2" s="1068" t="str">
        <f>Start!AG21</f>
        <v/>
      </c>
      <c r="H2" s="1089" t="s">
        <v>293</v>
      </c>
    </row>
    <row r="3" spans="2:10" s="131" customFormat="1" ht="22.5" customHeight="1" x14ac:dyDescent="0.25">
      <c r="C3" s="223"/>
      <c r="D3" s="225"/>
      <c r="E3" s="153"/>
      <c r="G3" s="1068" t="str">
        <f>Start!AG22</f>
        <v/>
      </c>
    </row>
    <row r="4" spans="2:10" s="131" customFormat="1" ht="18.75" customHeight="1" x14ac:dyDescent="0.25">
      <c r="C4" s="224"/>
      <c r="D4" s="225"/>
    </row>
    <row r="5" spans="2:10" s="106" customFormat="1" ht="15" x14ac:dyDescent="0.25">
      <c r="B5" s="142" t="s">
        <v>269</v>
      </c>
      <c r="C5" s="224" t="s">
        <v>257</v>
      </c>
      <c r="D5" s="221"/>
      <c r="E5" s="112"/>
      <c r="F5" s="110"/>
      <c r="I5"/>
      <c r="J5"/>
    </row>
    <row r="6" spans="2:10" s="110" customFormat="1" ht="15" x14ac:dyDescent="0.25">
      <c r="B6" s="108"/>
      <c r="C6" s="223"/>
      <c r="D6" s="221"/>
      <c r="G6" s="102"/>
      <c r="H6" s="116"/>
      <c r="I6"/>
    </row>
    <row r="7" spans="2:10" s="329" customFormat="1" ht="30" x14ac:dyDescent="0.25">
      <c r="B7" s="330" t="s">
        <v>53</v>
      </c>
      <c r="C7" s="331" t="s">
        <v>183</v>
      </c>
      <c r="D7" s="331" t="s">
        <v>262</v>
      </c>
      <c r="E7" s="330" t="s">
        <v>307</v>
      </c>
      <c r="F7" s="172" t="s">
        <v>386</v>
      </c>
      <c r="G7" s="329" t="s">
        <v>60</v>
      </c>
      <c r="H7"/>
    </row>
    <row r="8" spans="2:10" ht="15" x14ac:dyDescent="0.25">
      <c r="B8" s="108" t="s">
        <v>313</v>
      </c>
      <c r="C8" s="106" t="s">
        <v>733</v>
      </c>
      <c r="D8" s="106"/>
      <c r="E8" s="106"/>
      <c r="F8" s="106"/>
      <c r="G8" s="222"/>
      <c r="H8"/>
    </row>
    <row r="9" spans="2:10" ht="15" x14ac:dyDescent="0.25">
      <c r="B9" s="108"/>
      <c r="C9" s="106" t="s">
        <v>737</v>
      </c>
      <c r="D9" s="106"/>
      <c r="E9" s="106"/>
      <c r="F9" s="106"/>
      <c r="G9" s="222"/>
      <c r="H9"/>
    </row>
    <row r="10" spans="2:10" ht="15" x14ac:dyDescent="0.25">
      <c r="B10" s="108"/>
      <c r="C10" s="106" t="s">
        <v>287</v>
      </c>
      <c r="D10" s="106"/>
      <c r="E10" s="106"/>
      <c r="F10" s="106"/>
      <c r="G10" s="222"/>
      <c r="H10"/>
    </row>
    <row r="11" spans="2:10" ht="15" x14ac:dyDescent="0.25">
      <c r="B11" s="108"/>
      <c r="C11" s="106" t="s">
        <v>86</v>
      </c>
      <c r="D11" s="106"/>
      <c r="E11" s="106"/>
      <c r="F11" s="106"/>
      <c r="G11" s="222"/>
      <c r="H11"/>
    </row>
    <row r="12" spans="2:10" ht="15" x14ac:dyDescent="0.25">
      <c r="B12" s="108"/>
      <c r="C12" s="106" t="s">
        <v>289</v>
      </c>
      <c r="D12" s="106"/>
      <c r="E12" s="106"/>
      <c r="F12" s="106"/>
      <c r="G12" s="222"/>
      <c r="H12"/>
    </row>
    <row r="13" spans="2:10" ht="15" x14ac:dyDescent="0.25">
      <c r="B13" s="108"/>
      <c r="C13" s="106" t="s">
        <v>281</v>
      </c>
      <c r="D13" s="106"/>
      <c r="E13" s="106"/>
      <c r="F13" s="106"/>
      <c r="G13" s="222"/>
      <c r="H13"/>
    </row>
    <row r="14" spans="2:10" ht="15" x14ac:dyDescent="0.25">
      <c r="B14" s="108"/>
      <c r="C14" s="106" t="s">
        <v>284</v>
      </c>
      <c r="D14" s="106"/>
      <c r="E14" s="106"/>
      <c r="F14" s="106"/>
      <c r="G14" s="222"/>
      <c r="H14"/>
    </row>
    <row r="15" spans="2:10" ht="15" x14ac:dyDescent="0.25">
      <c r="B15" s="108"/>
      <c r="C15" s="106" t="s">
        <v>286</v>
      </c>
      <c r="D15" s="106"/>
      <c r="E15" s="106"/>
      <c r="F15" s="106"/>
      <c r="G15" s="222"/>
      <c r="H15"/>
    </row>
    <row r="16" spans="2:10" ht="15" x14ac:dyDescent="0.25">
      <c r="B16" s="108"/>
      <c r="C16" s="106" t="s">
        <v>295</v>
      </c>
      <c r="D16" s="106"/>
      <c r="E16" s="106"/>
      <c r="F16" s="106"/>
      <c r="G16" s="222"/>
      <c r="H16"/>
    </row>
    <row r="17" spans="2:8" ht="15" x14ac:dyDescent="0.25">
      <c r="B17" s="108"/>
      <c r="C17" s="106" t="s">
        <v>296</v>
      </c>
      <c r="D17" s="106"/>
      <c r="E17" s="106"/>
      <c r="F17" s="106"/>
      <c r="G17" s="222"/>
      <c r="H17"/>
    </row>
    <row r="18" spans="2:8" ht="15" x14ac:dyDescent="0.25">
      <c r="B18" s="108"/>
      <c r="C18" s="106" t="s">
        <v>56</v>
      </c>
      <c r="D18" s="106"/>
      <c r="E18" s="106"/>
      <c r="F18" s="106"/>
      <c r="G18" s="222"/>
      <c r="H18"/>
    </row>
    <row r="19" spans="2:8" ht="15" x14ac:dyDescent="0.25">
      <c r="B19" s="108"/>
      <c r="C19" s="106" t="s">
        <v>297</v>
      </c>
      <c r="D19" s="106"/>
      <c r="E19" s="106"/>
      <c r="F19" s="106"/>
      <c r="G19" s="222"/>
      <c r="H19"/>
    </row>
    <row r="20" spans="2:8" ht="15" x14ac:dyDescent="0.25">
      <c r="B20" s="108"/>
      <c r="C20" s="1301" t="s">
        <v>298</v>
      </c>
      <c r="D20" s="106"/>
      <c r="E20" s="106"/>
      <c r="F20" s="106"/>
      <c r="G20" s="222"/>
      <c r="H20"/>
    </row>
    <row r="21" spans="2:8" ht="15" x14ac:dyDescent="0.25">
      <c r="B21" s="108"/>
      <c r="C21" s="1301" t="s">
        <v>331</v>
      </c>
      <c r="D21" s="106"/>
      <c r="E21" s="106"/>
      <c r="F21" s="106"/>
      <c r="G21" s="222"/>
      <c r="H21"/>
    </row>
    <row r="22" spans="2:8" ht="30" x14ac:dyDescent="0.25">
      <c r="B22" s="108"/>
      <c r="C22" s="106" t="s">
        <v>676</v>
      </c>
      <c r="D22" s="106"/>
      <c r="E22" s="106"/>
      <c r="F22" s="106"/>
      <c r="G22" s="222"/>
      <c r="H22"/>
    </row>
    <row r="23" spans="2:8" ht="30" x14ac:dyDescent="0.25">
      <c r="B23" s="108"/>
      <c r="C23" s="106" t="s">
        <v>677</v>
      </c>
      <c r="D23" s="220">
        <v>43008</v>
      </c>
      <c r="E23" s="1301" t="s">
        <v>229</v>
      </c>
      <c r="F23" s="106" t="s">
        <v>313</v>
      </c>
      <c r="G23" s="222"/>
      <c r="H23"/>
    </row>
    <row r="24" spans="2:8" ht="15" x14ac:dyDescent="0.25">
      <c r="B24" s="108"/>
      <c r="C24" s="106"/>
      <c r="D24" s="1301"/>
      <c r="E24" s="1301" t="s">
        <v>230</v>
      </c>
      <c r="F24" s="106" t="s">
        <v>313</v>
      </c>
      <c r="G24" s="222"/>
      <c r="H24"/>
    </row>
    <row r="25" spans="2:8" ht="15" x14ac:dyDescent="0.25">
      <c r="B25" s="108"/>
      <c r="C25" s="106"/>
      <c r="D25" s="1301"/>
      <c r="E25" s="1301" t="s">
        <v>273</v>
      </c>
      <c r="F25" s="106" t="s">
        <v>313</v>
      </c>
      <c r="G25" s="222"/>
      <c r="H25"/>
    </row>
    <row r="26" spans="2:8" ht="15" x14ac:dyDescent="0.25">
      <c r="B26" s="108"/>
      <c r="C26" s="106"/>
      <c r="D26" s="1301"/>
      <c r="E26" s="1301" t="s">
        <v>231</v>
      </c>
      <c r="F26" s="106" t="s">
        <v>313</v>
      </c>
      <c r="G26" s="222"/>
      <c r="H26"/>
    </row>
    <row r="27" spans="2:8" ht="30" x14ac:dyDescent="0.25">
      <c r="B27" s="108"/>
      <c r="C27" s="106" t="s">
        <v>678</v>
      </c>
      <c r="D27" s="220">
        <v>43008</v>
      </c>
      <c r="E27" s="1301" t="s">
        <v>245</v>
      </c>
      <c r="F27" s="106" t="s">
        <v>313</v>
      </c>
      <c r="G27" s="222"/>
      <c r="H27"/>
    </row>
    <row r="28" spans="2:8" ht="15" x14ac:dyDescent="0.25">
      <c r="B28" s="108"/>
      <c r="C28" s="106"/>
      <c r="D28" s="1301"/>
      <c r="E28" s="1301" t="s">
        <v>246</v>
      </c>
      <c r="F28" s="106" t="s">
        <v>313</v>
      </c>
      <c r="G28" s="222"/>
      <c r="H28"/>
    </row>
    <row r="29" spans="2:8" ht="30" x14ac:dyDescent="0.25">
      <c r="B29" s="108"/>
      <c r="C29" s="106" t="s">
        <v>679</v>
      </c>
      <c r="D29" s="220">
        <v>43008</v>
      </c>
      <c r="E29" s="1301" t="s">
        <v>249</v>
      </c>
      <c r="F29" s="106" t="s">
        <v>313</v>
      </c>
      <c r="G29" s="222"/>
      <c r="H29"/>
    </row>
    <row r="30" spans="2:8" ht="15" x14ac:dyDescent="0.25">
      <c r="B30" s="108"/>
      <c r="C30" s="106"/>
      <c r="D30" s="1301"/>
      <c r="E30" s="1301" t="s">
        <v>250</v>
      </c>
      <c r="F30" s="106" t="s">
        <v>313</v>
      </c>
      <c r="G30" s="222"/>
      <c r="H30"/>
    </row>
    <row r="31" spans="2:8" ht="15" x14ac:dyDescent="0.25">
      <c r="B31" s="108"/>
      <c r="C31" s="106"/>
      <c r="D31" s="1301"/>
      <c r="E31" s="1301" t="s">
        <v>285</v>
      </c>
      <c r="F31" s="106" t="s">
        <v>313</v>
      </c>
      <c r="G31" s="222"/>
      <c r="H31"/>
    </row>
    <row r="32" spans="2:8" ht="15" x14ac:dyDescent="0.25">
      <c r="B32" s="108"/>
      <c r="C32" s="106"/>
      <c r="D32" s="1301"/>
      <c r="E32" s="1301" t="s">
        <v>576</v>
      </c>
      <c r="F32" s="106" t="s">
        <v>313</v>
      </c>
      <c r="G32" s="222"/>
      <c r="H32"/>
    </row>
    <row r="33" spans="2:8" ht="15" x14ac:dyDescent="0.25">
      <c r="B33" s="108"/>
      <c r="C33" s="106"/>
      <c r="D33" s="1301"/>
      <c r="E33" s="1301" t="s">
        <v>633</v>
      </c>
      <c r="F33" s="106" t="s">
        <v>313</v>
      </c>
      <c r="G33" s="222"/>
      <c r="H33"/>
    </row>
    <row r="34" spans="2:8" ht="15" x14ac:dyDescent="0.25">
      <c r="B34" s="108"/>
      <c r="C34" s="106"/>
      <c r="D34" s="1301"/>
      <c r="E34" s="1301" t="s">
        <v>635</v>
      </c>
      <c r="F34" s="106" t="s">
        <v>313</v>
      </c>
      <c r="G34" s="222"/>
      <c r="H34"/>
    </row>
    <row r="35" spans="2:8" ht="15" x14ac:dyDescent="0.25">
      <c r="B35" s="108"/>
      <c r="C35" s="106"/>
      <c r="D35" s="1301"/>
      <c r="E35" s="1301" t="s">
        <v>636</v>
      </c>
      <c r="F35" s="106" t="s">
        <v>313</v>
      </c>
      <c r="G35" s="222"/>
      <c r="H35"/>
    </row>
    <row r="36" spans="2:8" x14ac:dyDescent="0.25">
      <c r="B36" s="166" t="s">
        <v>59</v>
      </c>
      <c r="C36" s="166"/>
      <c r="D36" s="166"/>
      <c r="E36" s="166"/>
      <c r="F36" s="166"/>
      <c r="G36" s="222"/>
      <c r="H36"/>
    </row>
    <row r="37" spans="2:8" ht="15" x14ac:dyDescent="0.25">
      <c r="B37"/>
      <c r="C37"/>
      <c r="D37"/>
      <c r="E37"/>
      <c r="F37"/>
      <c r="G37"/>
      <c r="H37"/>
    </row>
    <row r="38" spans="2:8" ht="15" x14ac:dyDescent="0.25">
      <c r="B38"/>
      <c r="C38"/>
      <c r="D38"/>
      <c r="E38"/>
      <c r="F38"/>
      <c r="G38"/>
      <c r="H38"/>
    </row>
    <row r="39" spans="2:8" ht="15" x14ac:dyDescent="0.25">
      <c r="B39"/>
      <c r="C39"/>
      <c r="D39"/>
      <c r="E39"/>
      <c r="F39"/>
      <c r="G39"/>
      <c r="H39"/>
    </row>
    <row r="40" spans="2:8" ht="15" x14ac:dyDescent="0.25">
      <c r="B40"/>
      <c r="C40"/>
      <c r="D40"/>
      <c r="E40"/>
      <c r="F40"/>
      <c r="G40"/>
      <c r="H40"/>
    </row>
    <row r="41" spans="2:8" ht="15" x14ac:dyDescent="0.25">
      <c r="B41"/>
      <c r="C41"/>
      <c r="D41"/>
      <c r="E41"/>
      <c r="F41"/>
      <c r="G41"/>
      <c r="H41"/>
    </row>
    <row r="42" spans="2:8" ht="15" x14ac:dyDescent="0.25">
      <c r="B42"/>
      <c r="C42"/>
      <c r="D42"/>
      <c r="E42"/>
      <c r="F42"/>
      <c r="G42"/>
      <c r="H42"/>
    </row>
    <row r="43" spans="2:8" ht="15" x14ac:dyDescent="0.25">
      <c r="B43"/>
      <c r="C43"/>
      <c r="D43"/>
      <c r="E43"/>
      <c r="F43"/>
      <c r="G43"/>
      <c r="H43"/>
    </row>
    <row r="44" spans="2:8" ht="15" x14ac:dyDescent="0.25">
      <c r="B44"/>
      <c r="C44"/>
      <c r="D44"/>
      <c r="E44"/>
      <c r="F44"/>
      <c r="G44"/>
      <c r="H44"/>
    </row>
    <row r="45" spans="2:8" ht="15" x14ac:dyDescent="0.25">
      <c r="B45"/>
      <c r="C45"/>
      <c r="D45"/>
      <c r="E45"/>
      <c r="F45"/>
      <c r="G45"/>
      <c r="H45"/>
    </row>
    <row r="46" spans="2:8" ht="15" x14ac:dyDescent="0.25">
      <c r="B46"/>
      <c r="C46"/>
      <c r="D46"/>
      <c r="E46"/>
      <c r="F46"/>
      <c r="G46"/>
      <c r="H46"/>
    </row>
    <row r="47" spans="2:8" ht="15" x14ac:dyDescent="0.25">
      <c r="B47"/>
      <c r="C47"/>
      <c r="D47"/>
      <c r="E47"/>
      <c r="F47"/>
      <c r="G47"/>
      <c r="H47"/>
    </row>
    <row r="48" spans="2:8" ht="15" x14ac:dyDescent="0.25">
      <c r="B48"/>
      <c r="C48"/>
      <c r="D48"/>
      <c r="E48"/>
      <c r="F48"/>
      <c r="G48"/>
      <c r="H48"/>
    </row>
    <row r="49" spans="2:8" ht="15" x14ac:dyDescent="0.25">
      <c r="B49"/>
      <c r="C49"/>
      <c r="D49"/>
      <c r="E49"/>
      <c r="F49"/>
      <c r="G49"/>
      <c r="H49"/>
    </row>
    <row r="50" spans="2:8" ht="15" x14ac:dyDescent="0.25">
      <c r="B50"/>
      <c r="C50"/>
      <c r="D50"/>
      <c r="E50"/>
      <c r="F50"/>
      <c r="G50"/>
      <c r="H50"/>
    </row>
    <row r="51" spans="2:8" ht="15" x14ac:dyDescent="0.25">
      <c r="B51"/>
      <c r="C51"/>
      <c r="D51"/>
      <c r="E51"/>
      <c r="F51"/>
      <c r="G51"/>
      <c r="H51"/>
    </row>
    <row r="52" spans="2:8" ht="15" x14ac:dyDescent="0.25">
      <c r="B52"/>
      <c r="C52"/>
      <c r="D52"/>
      <c r="E52"/>
      <c r="F52"/>
      <c r="G52"/>
      <c r="H52"/>
    </row>
    <row r="53" spans="2:8" ht="15" x14ac:dyDescent="0.25">
      <c r="B53"/>
      <c r="C53"/>
      <c r="D53"/>
      <c r="E53"/>
      <c r="F53"/>
      <c r="G53"/>
      <c r="H53"/>
    </row>
    <row r="54" spans="2:8" ht="15" x14ac:dyDescent="0.25">
      <c r="B54"/>
      <c r="C54"/>
      <c r="D54"/>
      <c r="E54"/>
      <c r="F54"/>
      <c r="G54"/>
      <c r="H54"/>
    </row>
    <row r="55" spans="2:8" ht="15" x14ac:dyDescent="0.25">
      <c r="B55"/>
      <c r="C55"/>
      <c r="D55"/>
      <c r="E55"/>
      <c r="F55"/>
      <c r="G55"/>
      <c r="H55"/>
    </row>
    <row r="56" spans="2:8" ht="15" x14ac:dyDescent="0.25">
      <c r="B56"/>
      <c r="C56"/>
      <c r="D56"/>
      <c r="E56"/>
      <c r="F56"/>
      <c r="G56"/>
      <c r="H56"/>
    </row>
    <row r="57" spans="2:8" ht="15" x14ac:dyDescent="0.25">
      <c r="B57"/>
      <c r="C57"/>
      <c r="D57"/>
      <c r="E57"/>
      <c r="F57"/>
      <c r="G57"/>
      <c r="H57"/>
    </row>
    <row r="58" spans="2:8" ht="15" x14ac:dyDescent="0.25">
      <c r="B58"/>
      <c r="C58"/>
      <c r="D58"/>
      <c r="E58"/>
      <c r="F58"/>
      <c r="G58"/>
      <c r="H58"/>
    </row>
    <row r="59" spans="2:8" ht="15" x14ac:dyDescent="0.25">
      <c r="B59"/>
      <c r="C59"/>
      <c r="D59"/>
      <c r="E59"/>
      <c r="F59"/>
      <c r="G59"/>
      <c r="H59"/>
    </row>
    <row r="60" spans="2:8" ht="15" x14ac:dyDescent="0.25">
      <c r="B60"/>
      <c r="C60"/>
      <c r="D60"/>
      <c r="E60"/>
      <c r="F60"/>
      <c r="G60"/>
      <c r="H60"/>
    </row>
    <row r="61" spans="2:8" ht="15" x14ac:dyDescent="0.25">
      <c r="B61"/>
      <c r="C61"/>
      <c r="D61"/>
      <c r="E61"/>
      <c r="F61"/>
      <c r="G61"/>
      <c r="H61"/>
    </row>
    <row r="62" spans="2:8" ht="15" x14ac:dyDescent="0.25">
      <c r="B62"/>
      <c r="C62"/>
      <c r="D62"/>
      <c r="E62"/>
      <c r="F62"/>
      <c r="G62"/>
      <c r="H62"/>
    </row>
    <row r="63" spans="2:8" ht="15" x14ac:dyDescent="0.25">
      <c r="B63"/>
      <c r="C63"/>
      <c r="D63"/>
      <c r="E63"/>
      <c r="F63"/>
      <c r="G63"/>
      <c r="H63"/>
    </row>
    <row r="64" spans="2:8" ht="15" x14ac:dyDescent="0.25">
      <c r="B64"/>
      <c r="C64"/>
      <c r="D64"/>
      <c r="E64"/>
      <c r="F64"/>
      <c r="G64"/>
      <c r="H64"/>
    </row>
    <row r="65" spans="2:8" ht="15" x14ac:dyDescent="0.25">
      <c r="B65"/>
      <c r="C65"/>
      <c r="D65"/>
      <c r="E65"/>
      <c r="F65"/>
      <c r="G65"/>
      <c r="H65"/>
    </row>
    <row r="66" spans="2:8" ht="15" x14ac:dyDescent="0.25">
      <c r="B66"/>
      <c r="C66"/>
      <c r="D66"/>
      <c r="E66"/>
      <c r="F66"/>
      <c r="G66"/>
      <c r="H66"/>
    </row>
    <row r="67" spans="2:8" ht="15" x14ac:dyDescent="0.25">
      <c r="B67"/>
      <c r="C67"/>
      <c r="D67"/>
      <c r="E67"/>
      <c r="F67"/>
      <c r="G67"/>
      <c r="H67"/>
    </row>
    <row r="68" spans="2:8" ht="15" x14ac:dyDescent="0.25">
      <c r="B68"/>
      <c r="C68"/>
      <c r="D68"/>
      <c r="E68"/>
      <c r="F68"/>
      <c r="G68"/>
      <c r="H68"/>
    </row>
    <row r="69" spans="2:8" ht="15" x14ac:dyDescent="0.25">
      <c r="B69"/>
      <c r="C69"/>
      <c r="D69"/>
      <c r="E69"/>
      <c r="F69"/>
      <c r="G69"/>
      <c r="H69"/>
    </row>
    <row r="70" spans="2:8" ht="15" x14ac:dyDescent="0.25">
      <c r="B70"/>
      <c r="C70"/>
      <c r="D70"/>
      <c r="E70"/>
      <c r="F70"/>
      <c r="G70"/>
      <c r="H70"/>
    </row>
    <row r="71" spans="2:8" ht="15" x14ac:dyDescent="0.25">
      <c r="B71"/>
      <c r="C71"/>
      <c r="D71"/>
      <c r="E71"/>
      <c r="F71"/>
      <c r="G71"/>
      <c r="H71"/>
    </row>
    <row r="72" spans="2:8" ht="15" x14ac:dyDescent="0.25">
      <c r="B72"/>
      <c r="C72"/>
      <c r="D72"/>
      <c r="E72"/>
      <c r="F72"/>
      <c r="G72"/>
      <c r="H72"/>
    </row>
    <row r="73" spans="2:8" ht="15" x14ac:dyDescent="0.25">
      <c r="B73"/>
      <c r="C73"/>
      <c r="D73"/>
      <c r="E73"/>
      <c r="F73"/>
      <c r="G73"/>
      <c r="H73"/>
    </row>
    <row r="74" spans="2:8" ht="15" x14ac:dyDescent="0.25">
      <c r="B74"/>
      <c r="C74"/>
      <c r="D74"/>
      <c r="E74"/>
      <c r="F74"/>
      <c r="G74"/>
      <c r="H74"/>
    </row>
    <row r="75" spans="2:8" ht="15" x14ac:dyDescent="0.25">
      <c r="B75"/>
      <c r="C75"/>
      <c r="D75"/>
      <c r="E75"/>
      <c r="F75"/>
      <c r="G75"/>
      <c r="H75"/>
    </row>
    <row r="76" spans="2:8" ht="15" x14ac:dyDescent="0.25">
      <c r="B76"/>
      <c r="C76"/>
      <c r="D76"/>
      <c r="E76"/>
      <c r="F76"/>
      <c r="G76"/>
      <c r="H76"/>
    </row>
    <row r="77" spans="2:8" ht="15" x14ac:dyDescent="0.25">
      <c r="B77"/>
      <c r="C77"/>
      <c r="D77"/>
      <c r="E77"/>
      <c r="F77"/>
      <c r="G77"/>
      <c r="H77"/>
    </row>
    <row r="78" spans="2:8" ht="15" x14ac:dyDescent="0.25">
      <c r="B78"/>
      <c r="C78"/>
      <c r="D78"/>
      <c r="E78"/>
      <c r="F78"/>
      <c r="G78"/>
      <c r="H78"/>
    </row>
    <row r="79" spans="2:8" ht="15" x14ac:dyDescent="0.25">
      <c r="B79"/>
      <c r="C79"/>
      <c r="D79"/>
      <c r="E79"/>
      <c r="F79"/>
      <c r="G79"/>
      <c r="H79"/>
    </row>
    <row r="80" spans="2:8" ht="15" x14ac:dyDescent="0.25">
      <c r="B80"/>
      <c r="C80"/>
      <c r="D80"/>
      <c r="E80"/>
      <c r="F80"/>
      <c r="G80"/>
      <c r="H80"/>
    </row>
    <row r="81" spans="2:8" ht="15" x14ac:dyDescent="0.25">
      <c r="B81"/>
      <c r="C81"/>
      <c r="D81"/>
      <c r="E81"/>
      <c r="F81"/>
      <c r="G81"/>
      <c r="H81"/>
    </row>
    <row r="82" spans="2:8" ht="15" x14ac:dyDescent="0.25">
      <c r="B82"/>
      <c r="C82"/>
      <c r="D82"/>
      <c r="E82"/>
      <c r="F82"/>
      <c r="G82"/>
      <c r="H82"/>
    </row>
    <row r="83" spans="2:8" ht="15" x14ac:dyDescent="0.25">
      <c r="B83"/>
      <c r="C83"/>
      <c r="D83"/>
      <c r="E83"/>
      <c r="F83"/>
      <c r="G83"/>
      <c r="H83"/>
    </row>
    <row r="84" spans="2:8" ht="15" x14ac:dyDescent="0.25">
      <c r="B84"/>
      <c r="C84"/>
      <c r="D84"/>
      <c r="E84"/>
      <c r="F84"/>
      <c r="G84"/>
      <c r="H84"/>
    </row>
    <row r="85" spans="2:8" ht="15" x14ac:dyDescent="0.25">
      <c r="B85"/>
      <c r="C85"/>
      <c r="D85"/>
      <c r="E85"/>
      <c r="F85"/>
      <c r="G85"/>
      <c r="H85"/>
    </row>
    <row r="86" spans="2:8" ht="15" x14ac:dyDescent="0.25">
      <c r="B86"/>
      <c r="C86"/>
      <c r="D86"/>
      <c r="E86"/>
      <c r="F86"/>
      <c r="G86"/>
      <c r="H86"/>
    </row>
    <row r="87" spans="2:8" ht="15" x14ac:dyDescent="0.25">
      <c r="B87"/>
      <c r="C87"/>
      <c r="D87"/>
      <c r="E87"/>
      <c r="F87"/>
      <c r="G87"/>
      <c r="H87"/>
    </row>
    <row r="88" spans="2:8" ht="15" x14ac:dyDescent="0.25">
      <c r="B88"/>
      <c r="C88"/>
      <c r="D88"/>
      <c r="E88"/>
      <c r="F88"/>
      <c r="G88"/>
      <c r="H88"/>
    </row>
    <row r="89" spans="2:8" ht="15" x14ac:dyDescent="0.25">
      <c r="B89"/>
      <c r="C89"/>
      <c r="D89"/>
      <c r="E89"/>
      <c r="F89"/>
      <c r="G89"/>
      <c r="H89"/>
    </row>
    <row r="90" spans="2:8" ht="15" x14ac:dyDescent="0.25">
      <c r="B90"/>
      <c r="C90"/>
      <c r="D90"/>
      <c r="E90"/>
      <c r="F90"/>
      <c r="G90"/>
      <c r="H90"/>
    </row>
    <row r="91" spans="2:8" ht="15" x14ac:dyDescent="0.25">
      <c r="B91"/>
      <c r="C91"/>
      <c r="D91"/>
      <c r="E91"/>
      <c r="F91"/>
      <c r="G91"/>
      <c r="H91"/>
    </row>
    <row r="92" spans="2:8" ht="15" x14ac:dyDescent="0.25">
      <c r="B92"/>
      <c r="C92"/>
      <c r="D92"/>
      <c r="E92"/>
      <c r="F92"/>
      <c r="G92"/>
      <c r="H92"/>
    </row>
    <row r="93" spans="2:8" ht="15" x14ac:dyDescent="0.25">
      <c r="B93"/>
      <c r="C93"/>
      <c r="D93"/>
      <c r="E93"/>
      <c r="F93"/>
      <c r="G93"/>
      <c r="H93"/>
    </row>
    <row r="94" spans="2:8" ht="15" x14ac:dyDescent="0.25">
      <c r="B94"/>
      <c r="C94"/>
      <c r="D94"/>
      <c r="E94"/>
      <c r="F94"/>
      <c r="G94"/>
      <c r="H94"/>
    </row>
    <row r="95" spans="2:8" ht="15" x14ac:dyDescent="0.25">
      <c r="B95"/>
      <c r="C95"/>
      <c r="D95"/>
      <c r="E95"/>
      <c r="F95"/>
      <c r="G95"/>
      <c r="H95"/>
    </row>
    <row r="96" spans="2:8" ht="15" x14ac:dyDescent="0.25">
      <c r="B96"/>
      <c r="C96"/>
      <c r="D96"/>
      <c r="E96"/>
      <c r="F96"/>
      <c r="G96"/>
      <c r="H96"/>
    </row>
    <row r="97" spans="2:8" ht="15" x14ac:dyDescent="0.25">
      <c r="B97"/>
      <c r="C97"/>
      <c r="D97"/>
      <c r="E97"/>
      <c r="F97"/>
      <c r="G97"/>
      <c r="H97"/>
    </row>
    <row r="98" spans="2:8" ht="15" x14ac:dyDescent="0.25">
      <c r="B98"/>
      <c r="C98"/>
      <c r="D98"/>
      <c r="E98"/>
      <c r="F98"/>
      <c r="G98"/>
      <c r="H98"/>
    </row>
    <row r="99" spans="2:8" ht="15" x14ac:dyDescent="0.25">
      <c r="B99"/>
      <c r="C99"/>
      <c r="D99"/>
      <c r="E99"/>
      <c r="F99"/>
      <c r="G99"/>
      <c r="H99"/>
    </row>
    <row r="100" spans="2:8" ht="15" x14ac:dyDescent="0.25">
      <c r="B100"/>
      <c r="C100"/>
      <c r="D100"/>
      <c r="E100"/>
      <c r="F100"/>
      <c r="G100"/>
      <c r="H100"/>
    </row>
    <row r="101" spans="2:8" ht="15" x14ac:dyDescent="0.25">
      <c r="B101"/>
      <c r="C101"/>
      <c r="D101"/>
      <c r="E101"/>
      <c r="F101"/>
      <c r="G101"/>
      <c r="H101"/>
    </row>
    <row r="102" spans="2:8" ht="15" x14ac:dyDescent="0.25">
      <c r="B102"/>
      <c r="C102"/>
      <c r="D102"/>
      <c r="E102"/>
      <c r="F102"/>
      <c r="G102"/>
      <c r="H102"/>
    </row>
    <row r="103" spans="2:8" ht="15" x14ac:dyDescent="0.25">
      <c r="B103"/>
      <c r="C103"/>
      <c r="D103"/>
      <c r="E103"/>
      <c r="F103"/>
      <c r="G103"/>
      <c r="H103"/>
    </row>
    <row r="104" spans="2:8" ht="15" x14ac:dyDescent="0.25">
      <c r="B104"/>
      <c r="C104"/>
      <c r="D104"/>
      <c r="E104"/>
      <c r="F104"/>
      <c r="G104"/>
      <c r="H104"/>
    </row>
    <row r="105" spans="2:8" ht="15" x14ac:dyDescent="0.25">
      <c r="B105"/>
      <c r="C105"/>
      <c r="D105"/>
      <c r="E105"/>
      <c r="F105"/>
      <c r="G105"/>
      <c r="H105"/>
    </row>
    <row r="106" spans="2:8" ht="15" x14ac:dyDescent="0.25">
      <c r="B106"/>
      <c r="C106"/>
      <c r="D106"/>
      <c r="E106"/>
      <c r="F106"/>
      <c r="G106"/>
      <c r="H106"/>
    </row>
    <row r="107" spans="2:8" ht="15" x14ac:dyDescent="0.25">
      <c r="B107"/>
      <c r="C107"/>
      <c r="D107"/>
      <c r="E107"/>
      <c r="F107"/>
      <c r="G107"/>
      <c r="H107"/>
    </row>
    <row r="108" spans="2:8" ht="15" x14ac:dyDescent="0.25">
      <c r="B108"/>
      <c r="C108"/>
      <c r="D108"/>
      <c r="E108"/>
      <c r="F108"/>
      <c r="G108"/>
      <c r="H108"/>
    </row>
    <row r="109" spans="2:8" ht="15" x14ac:dyDescent="0.25">
      <c r="B109"/>
      <c r="C109"/>
      <c r="D109"/>
      <c r="E109"/>
      <c r="F109"/>
      <c r="G109"/>
      <c r="H109"/>
    </row>
    <row r="110" spans="2:8" ht="15" x14ac:dyDescent="0.25">
      <c r="B110"/>
      <c r="C110"/>
      <c r="D110"/>
      <c r="E110"/>
      <c r="F110"/>
      <c r="G110"/>
      <c r="H110"/>
    </row>
    <row r="111" spans="2:8" ht="15" x14ac:dyDescent="0.25">
      <c r="B111"/>
      <c r="C111"/>
      <c r="D111"/>
      <c r="E111"/>
      <c r="F111"/>
      <c r="G111"/>
      <c r="H111"/>
    </row>
    <row r="112" spans="2:8" ht="15" x14ac:dyDescent="0.25">
      <c r="B112"/>
      <c r="C112"/>
      <c r="D112"/>
      <c r="E112"/>
      <c r="F112"/>
      <c r="G112"/>
      <c r="H112"/>
    </row>
    <row r="113" spans="2:8" ht="15" x14ac:dyDescent="0.25">
      <c r="B113"/>
      <c r="C113" s="220"/>
      <c r="D113" s="117"/>
      <c r="E113"/>
      <c r="F113"/>
      <c r="G113"/>
      <c r="H113"/>
    </row>
    <row r="114" spans="2:8" ht="15" x14ac:dyDescent="0.25">
      <c r="B114"/>
      <c r="C114" s="220"/>
      <c r="D114" s="117"/>
      <c r="E114"/>
      <c r="F114"/>
      <c r="G114"/>
      <c r="H114"/>
    </row>
    <row r="115" spans="2:8" ht="15" x14ac:dyDescent="0.25">
      <c r="B115"/>
      <c r="C115" s="220"/>
      <c r="D115" s="117"/>
      <c r="E115"/>
      <c r="F115"/>
      <c r="G115"/>
      <c r="H115"/>
    </row>
    <row r="116" spans="2:8" ht="15" x14ac:dyDescent="0.25">
      <c r="B116"/>
      <c r="C116" s="220"/>
      <c r="D116" s="117"/>
      <c r="E116"/>
      <c r="F116"/>
      <c r="G116"/>
      <c r="H116"/>
    </row>
    <row r="117" spans="2:8" ht="15" x14ac:dyDescent="0.25">
      <c r="B117"/>
      <c r="C117" s="220"/>
      <c r="D117" s="117"/>
      <c r="E117"/>
      <c r="F117"/>
      <c r="G117"/>
      <c r="H117"/>
    </row>
    <row r="118" spans="2:8" ht="15" x14ac:dyDescent="0.25">
      <c r="B118"/>
      <c r="C118" s="220"/>
      <c r="D118" s="117"/>
      <c r="E118"/>
      <c r="F118"/>
      <c r="G118"/>
      <c r="H118"/>
    </row>
    <row r="119" spans="2:8" ht="15" x14ac:dyDescent="0.25">
      <c r="B119"/>
      <c r="C119" s="220"/>
      <c r="D119" s="117"/>
      <c r="E119"/>
      <c r="F119"/>
      <c r="G119"/>
      <c r="H119"/>
    </row>
    <row r="120" spans="2:8" ht="15" x14ac:dyDescent="0.25">
      <c r="B120"/>
      <c r="C120" s="220"/>
      <c r="D120" s="117"/>
      <c r="E120"/>
      <c r="F120"/>
      <c r="G120"/>
      <c r="H120"/>
    </row>
    <row r="121" spans="2:8" ht="15" x14ac:dyDescent="0.25">
      <c r="B121"/>
      <c r="C121" s="220"/>
      <c r="D121" s="117"/>
      <c r="E121"/>
      <c r="F121"/>
      <c r="G121"/>
      <c r="H121"/>
    </row>
    <row r="122" spans="2:8" ht="15" x14ac:dyDescent="0.25">
      <c r="B122"/>
      <c r="C122" s="220"/>
      <c r="D122" s="117"/>
      <c r="E122"/>
      <c r="F122"/>
      <c r="G122"/>
      <c r="H122"/>
    </row>
    <row r="123" spans="2:8" ht="15" x14ac:dyDescent="0.25">
      <c r="B123"/>
      <c r="C123" s="220"/>
      <c r="D123" s="117"/>
      <c r="E123"/>
      <c r="F123"/>
      <c r="G123"/>
      <c r="H123"/>
    </row>
    <row r="124" spans="2:8" ht="15" x14ac:dyDescent="0.25">
      <c r="B124"/>
      <c r="C124" s="220"/>
      <c r="D124" s="117"/>
      <c r="E124"/>
      <c r="F124"/>
      <c r="G124"/>
      <c r="H124"/>
    </row>
    <row r="125" spans="2:8" ht="15" x14ac:dyDescent="0.25">
      <c r="B125"/>
      <c r="C125" s="220"/>
      <c r="D125" s="117"/>
      <c r="E125"/>
      <c r="F125"/>
      <c r="G125"/>
      <c r="H125"/>
    </row>
    <row r="126" spans="2:8" ht="15" x14ac:dyDescent="0.25">
      <c r="B126"/>
      <c r="C126" s="220"/>
      <c r="D126" s="117"/>
      <c r="E126"/>
      <c r="F126"/>
      <c r="G126"/>
      <c r="H126"/>
    </row>
    <row r="127" spans="2:8" ht="15" x14ac:dyDescent="0.25">
      <c r="B127"/>
      <c r="C127" s="220"/>
      <c r="D127" s="117"/>
      <c r="E127"/>
      <c r="F127"/>
      <c r="G127"/>
      <c r="H127"/>
    </row>
    <row r="128" spans="2:8" ht="15" x14ac:dyDescent="0.25">
      <c r="B128"/>
      <c r="C128" s="220"/>
      <c r="D128" s="117"/>
      <c r="E128"/>
      <c r="F128"/>
      <c r="G128"/>
      <c r="H128"/>
    </row>
    <row r="129" spans="2:8" ht="15" x14ac:dyDescent="0.25">
      <c r="B129"/>
      <c r="C129" s="220"/>
      <c r="D129" s="117"/>
      <c r="E129"/>
      <c r="F129"/>
      <c r="G129"/>
      <c r="H129"/>
    </row>
    <row r="130" spans="2:8" ht="15" x14ac:dyDescent="0.25">
      <c r="B130"/>
      <c r="C130" s="220"/>
      <c r="D130" s="117"/>
      <c r="E130"/>
      <c r="F130"/>
      <c r="G130"/>
      <c r="H130"/>
    </row>
    <row r="131" spans="2:8" ht="15" x14ac:dyDescent="0.25">
      <c r="B131"/>
      <c r="C131" s="220"/>
      <c r="D131" s="117"/>
      <c r="E131"/>
      <c r="F131"/>
      <c r="G131"/>
      <c r="H131"/>
    </row>
    <row r="132" spans="2:8" ht="15" x14ac:dyDescent="0.25">
      <c r="B132"/>
      <c r="C132" s="220"/>
      <c r="D132" s="117"/>
      <c r="E132"/>
      <c r="F132"/>
      <c r="G132"/>
      <c r="H132"/>
    </row>
    <row r="133" spans="2:8" ht="15" x14ac:dyDescent="0.25">
      <c r="B133"/>
      <c r="C133" s="220"/>
      <c r="D133" s="117"/>
      <c r="E133"/>
      <c r="F133"/>
      <c r="G133"/>
      <c r="H133"/>
    </row>
    <row r="134" spans="2:8" ht="15" x14ac:dyDescent="0.25">
      <c r="B134"/>
      <c r="C134" s="220"/>
      <c r="D134" s="117"/>
      <c r="E134"/>
      <c r="F134"/>
      <c r="G134"/>
      <c r="H134"/>
    </row>
    <row r="135" spans="2:8" ht="15" x14ac:dyDescent="0.25">
      <c r="B135"/>
      <c r="C135" s="220"/>
      <c r="D135" s="117"/>
      <c r="E135"/>
      <c r="F135"/>
      <c r="G135"/>
      <c r="H135"/>
    </row>
    <row r="136" spans="2:8" ht="15" x14ac:dyDescent="0.25">
      <c r="B136"/>
      <c r="C136" s="220"/>
      <c r="D136" s="117"/>
      <c r="E136"/>
      <c r="F136"/>
      <c r="G136"/>
      <c r="H136"/>
    </row>
    <row r="137" spans="2:8" ht="15" x14ac:dyDescent="0.25">
      <c r="B137"/>
      <c r="C137" s="220"/>
      <c r="D137" s="117"/>
      <c r="E137"/>
      <c r="F137"/>
      <c r="G137"/>
      <c r="H137"/>
    </row>
    <row r="138" spans="2:8" ht="15" x14ac:dyDescent="0.25">
      <c r="B138"/>
      <c r="C138" s="220"/>
      <c r="D138" s="117"/>
      <c r="E138"/>
      <c r="F138"/>
      <c r="G138"/>
      <c r="H138"/>
    </row>
    <row r="139" spans="2:8" ht="15" x14ac:dyDescent="0.25">
      <c r="B139"/>
      <c r="C139" s="220"/>
      <c r="D139" s="117"/>
      <c r="E139"/>
      <c r="F139"/>
      <c r="G139"/>
      <c r="H139"/>
    </row>
    <row r="140" spans="2:8" ht="15" x14ac:dyDescent="0.25">
      <c r="B140"/>
      <c r="C140" s="220"/>
      <c r="D140" s="117"/>
      <c r="E140"/>
      <c r="F140"/>
      <c r="G140"/>
      <c r="H140"/>
    </row>
    <row r="141" spans="2:8" ht="15" x14ac:dyDescent="0.25">
      <c r="B141"/>
      <c r="C141" s="220"/>
      <c r="D141" s="117"/>
      <c r="E141"/>
      <c r="F141"/>
      <c r="G141"/>
      <c r="H141"/>
    </row>
    <row r="142" spans="2:8" ht="15" x14ac:dyDescent="0.25">
      <c r="B142"/>
      <c r="C142" s="220"/>
      <c r="D142" s="117"/>
      <c r="E142"/>
      <c r="F142"/>
      <c r="G142"/>
      <c r="H142"/>
    </row>
    <row r="143" spans="2:8" ht="15" x14ac:dyDescent="0.25">
      <c r="B143"/>
      <c r="C143" s="220"/>
      <c r="D143" s="117"/>
      <c r="E143"/>
      <c r="F143"/>
      <c r="G143"/>
      <c r="H143"/>
    </row>
    <row r="144" spans="2:8" ht="15" x14ac:dyDescent="0.25">
      <c r="B144"/>
      <c r="C144" s="220"/>
      <c r="D144" s="117"/>
      <c r="E144"/>
      <c r="F144"/>
      <c r="G144"/>
      <c r="H144"/>
    </row>
    <row r="145" spans="2:8" ht="15" x14ac:dyDescent="0.25">
      <c r="B145"/>
      <c r="C145" s="220"/>
      <c r="D145" s="117"/>
      <c r="E145"/>
      <c r="F145"/>
      <c r="G145"/>
      <c r="H145"/>
    </row>
    <row r="146" spans="2:8" ht="15" x14ac:dyDescent="0.25">
      <c r="B146"/>
      <c r="C146" s="220"/>
      <c r="D146" s="117"/>
      <c r="E146"/>
      <c r="F146"/>
      <c r="G146"/>
      <c r="H146"/>
    </row>
    <row r="147" spans="2:8" ht="15" x14ac:dyDescent="0.25">
      <c r="B147"/>
      <c r="C147" s="220"/>
      <c r="D147" s="117"/>
      <c r="E147"/>
      <c r="F147"/>
      <c r="G147"/>
      <c r="H147"/>
    </row>
    <row r="148" spans="2:8" ht="15" x14ac:dyDescent="0.25">
      <c r="B148"/>
      <c r="C148" s="220"/>
      <c r="D148" s="117"/>
      <c r="E148"/>
      <c r="F148"/>
      <c r="G148"/>
      <c r="H148"/>
    </row>
    <row r="149" spans="2:8" ht="15" x14ac:dyDescent="0.25">
      <c r="B149"/>
      <c r="C149" s="220"/>
      <c r="D149" s="117"/>
      <c r="E149"/>
      <c r="F149"/>
      <c r="G149"/>
      <c r="H149"/>
    </row>
    <row r="150" spans="2:8" ht="15" x14ac:dyDescent="0.25">
      <c r="B150"/>
      <c r="C150" s="220"/>
      <c r="D150" s="117"/>
      <c r="E150"/>
      <c r="F150"/>
      <c r="G150"/>
      <c r="H150"/>
    </row>
    <row r="151" spans="2:8" ht="15" x14ac:dyDescent="0.25">
      <c r="B151"/>
      <c r="C151" s="220"/>
      <c r="D151" s="117"/>
      <c r="E151"/>
      <c r="F151"/>
      <c r="G151"/>
      <c r="H151"/>
    </row>
    <row r="152" spans="2:8" ht="15" x14ac:dyDescent="0.25">
      <c r="B152"/>
      <c r="C152" s="220"/>
      <c r="D152" s="117"/>
      <c r="E152"/>
      <c r="F152"/>
      <c r="G152"/>
      <c r="H152"/>
    </row>
    <row r="153" spans="2:8" ht="15" x14ac:dyDescent="0.25">
      <c r="B153"/>
      <c r="C153" s="220"/>
      <c r="D153" s="117"/>
      <c r="E153"/>
      <c r="F153"/>
      <c r="G153"/>
      <c r="H153"/>
    </row>
    <row r="154" spans="2:8" ht="15" x14ac:dyDescent="0.25">
      <c r="B154"/>
      <c r="C154" s="220"/>
      <c r="D154" s="117"/>
      <c r="E154"/>
      <c r="F154"/>
      <c r="G154"/>
      <c r="H154"/>
    </row>
    <row r="155" spans="2:8" ht="15" x14ac:dyDescent="0.25">
      <c r="B155"/>
      <c r="C155" s="220"/>
      <c r="D155" s="117"/>
      <c r="E155"/>
      <c r="F155"/>
      <c r="G155"/>
      <c r="H155"/>
    </row>
    <row r="156" spans="2:8" ht="15" x14ac:dyDescent="0.25">
      <c r="B156"/>
      <c r="C156" s="220"/>
      <c r="D156" s="117"/>
      <c r="E156"/>
      <c r="F156"/>
      <c r="G156"/>
      <c r="H156"/>
    </row>
    <row r="157" spans="2:8" ht="15" x14ac:dyDescent="0.25">
      <c r="B157"/>
      <c r="C157" s="220"/>
      <c r="D157" s="117"/>
      <c r="E157"/>
      <c r="F157"/>
      <c r="G157"/>
      <c r="H157"/>
    </row>
    <row r="158" spans="2:8" ht="15" x14ac:dyDescent="0.25">
      <c r="B158"/>
      <c r="C158" s="220"/>
      <c r="D158" s="117"/>
      <c r="E158"/>
      <c r="F158"/>
      <c r="G158"/>
      <c r="H158"/>
    </row>
    <row r="159" spans="2:8" ht="15" x14ac:dyDescent="0.25">
      <c r="B159"/>
      <c r="C159" s="220"/>
      <c r="D159" s="117"/>
      <c r="E159"/>
      <c r="F159"/>
      <c r="G159"/>
      <c r="H159"/>
    </row>
    <row r="160" spans="2:8" ht="15" x14ac:dyDescent="0.25">
      <c r="B160"/>
      <c r="C160" s="220"/>
      <c r="D160" s="117"/>
      <c r="E160"/>
      <c r="F160"/>
      <c r="G160"/>
      <c r="H160"/>
    </row>
    <row r="161" spans="2:8" ht="15" x14ac:dyDescent="0.25">
      <c r="B161"/>
      <c r="C161" s="220"/>
      <c r="D161" s="117"/>
      <c r="E161"/>
      <c r="F161"/>
      <c r="G161"/>
      <c r="H161"/>
    </row>
    <row r="162" spans="2:8" ht="15" x14ac:dyDescent="0.25">
      <c r="B162"/>
      <c r="C162" s="220"/>
      <c r="D162" s="117"/>
      <c r="E162"/>
      <c r="F162"/>
      <c r="G162"/>
      <c r="H162"/>
    </row>
    <row r="163" spans="2:8" ht="15" x14ac:dyDescent="0.25">
      <c r="B163"/>
      <c r="C163" s="220"/>
      <c r="D163" s="117"/>
      <c r="E163"/>
      <c r="F163"/>
      <c r="G163"/>
      <c r="H163"/>
    </row>
    <row r="164" spans="2:8" ht="15" x14ac:dyDescent="0.25">
      <c r="B164"/>
      <c r="C164" s="220"/>
      <c r="D164" s="117"/>
      <c r="E164"/>
      <c r="F164"/>
      <c r="G164"/>
      <c r="H164"/>
    </row>
    <row r="165" spans="2:8" ht="15" x14ac:dyDescent="0.25">
      <c r="B165"/>
      <c r="C165" s="220"/>
      <c r="D165" s="117"/>
      <c r="E165"/>
      <c r="F165"/>
      <c r="G165"/>
      <c r="H165"/>
    </row>
    <row r="166" spans="2:8" ht="15" x14ac:dyDescent="0.25">
      <c r="B166"/>
      <c r="C166" s="220"/>
      <c r="D166" s="117"/>
      <c r="E166"/>
      <c r="F166"/>
      <c r="G166"/>
      <c r="H166"/>
    </row>
    <row r="167" spans="2:8" ht="15" x14ac:dyDescent="0.25">
      <c r="B167"/>
      <c r="C167" s="220"/>
      <c r="D167" s="117"/>
      <c r="E167"/>
      <c r="F167"/>
      <c r="G167"/>
      <c r="H167"/>
    </row>
    <row r="168" spans="2:8" ht="15" x14ac:dyDescent="0.25">
      <c r="B168"/>
      <c r="C168" s="220"/>
      <c r="D168" s="117"/>
      <c r="E168"/>
      <c r="F168"/>
      <c r="G168"/>
      <c r="H168"/>
    </row>
    <row r="169" spans="2:8" ht="15" x14ac:dyDescent="0.25">
      <c r="B169"/>
      <c r="C169" s="220"/>
      <c r="D169" s="117"/>
      <c r="E169"/>
      <c r="F169"/>
      <c r="G169"/>
      <c r="H169"/>
    </row>
    <row r="170" spans="2:8" ht="15" x14ac:dyDescent="0.25">
      <c r="B170"/>
      <c r="C170" s="220"/>
      <c r="D170" s="117"/>
      <c r="E170"/>
      <c r="F170"/>
      <c r="G170"/>
      <c r="H170"/>
    </row>
    <row r="171" spans="2:8" ht="15" x14ac:dyDescent="0.25">
      <c r="B171"/>
      <c r="C171" s="220"/>
      <c r="D171" s="117"/>
      <c r="E171"/>
      <c r="F171"/>
      <c r="G171"/>
      <c r="H171"/>
    </row>
    <row r="172" spans="2:8" ht="15" x14ac:dyDescent="0.25">
      <c r="B172"/>
      <c r="C172" s="220"/>
      <c r="D172" s="117"/>
      <c r="E172"/>
      <c r="F172"/>
      <c r="G172"/>
      <c r="H172"/>
    </row>
    <row r="173" spans="2:8" ht="15" x14ac:dyDescent="0.25">
      <c r="B173"/>
      <c r="C173" s="220"/>
      <c r="D173" s="117"/>
      <c r="E173"/>
      <c r="F173"/>
      <c r="G173"/>
      <c r="H173"/>
    </row>
    <row r="174" spans="2:8" ht="15" x14ac:dyDescent="0.25">
      <c r="B174"/>
      <c r="C174" s="220"/>
      <c r="D174" s="117"/>
      <c r="E174"/>
      <c r="F174"/>
      <c r="G174"/>
      <c r="H174"/>
    </row>
    <row r="175" spans="2:8" ht="15" x14ac:dyDescent="0.25">
      <c r="B175"/>
      <c r="C175" s="220"/>
      <c r="D175" s="117"/>
      <c r="E175"/>
      <c r="F175"/>
      <c r="G175"/>
      <c r="H175"/>
    </row>
    <row r="176" spans="2:8" ht="15" x14ac:dyDescent="0.25">
      <c r="B176"/>
      <c r="C176" s="220"/>
      <c r="D176" s="117"/>
      <c r="E176"/>
      <c r="F176"/>
      <c r="G176"/>
      <c r="H176"/>
    </row>
    <row r="177" spans="2:8" ht="15" x14ac:dyDescent="0.25">
      <c r="B177"/>
      <c r="C177" s="220"/>
      <c r="D177" s="117"/>
      <c r="E177"/>
      <c r="F177"/>
      <c r="G177"/>
      <c r="H177"/>
    </row>
    <row r="178" spans="2:8" ht="15" x14ac:dyDescent="0.25">
      <c r="B178"/>
      <c r="C178" s="220"/>
      <c r="D178" s="117"/>
      <c r="E178"/>
      <c r="F178"/>
      <c r="G178"/>
      <c r="H178"/>
    </row>
    <row r="179" spans="2:8" ht="15" x14ac:dyDescent="0.25">
      <c r="B179"/>
      <c r="C179" s="220"/>
      <c r="D179" s="117"/>
      <c r="E179"/>
      <c r="F179"/>
      <c r="G179"/>
      <c r="H179"/>
    </row>
    <row r="180" spans="2:8" ht="15" x14ac:dyDescent="0.25">
      <c r="B180"/>
      <c r="C180" s="220"/>
      <c r="D180" s="117"/>
      <c r="E180"/>
      <c r="F180"/>
      <c r="G180"/>
      <c r="H180"/>
    </row>
    <row r="181" spans="2:8" ht="15" x14ac:dyDescent="0.25">
      <c r="B181"/>
      <c r="C181" s="220"/>
      <c r="D181" s="117"/>
      <c r="E181"/>
      <c r="F181"/>
      <c r="G181"/>
      <c r="H181"/>
    </row>
    <row r="182" spans="2:8" ht="15" x14ac:dyDescent="0.25">
      <c r="B182"/>
      <c r="C182" s="220"/>
      <c r="D182" s="117"/>
      <c r="E182"/>
      <c r="F182"/>
      <c r="G182"/>
      <c r="H182"/>
    </row>
    <row r="183" spans="2:8" ht="15" x14ac:dyDescent="0.25">
      <c r="B183"/>
      <c r="C183" s="220"/>
      <c r="D183" s="117"/>
      <c r="E183"/>
      <c r="F183"/>
      <c r="G183"/>
      <c r="H183"/>
    </row>
    <row r="184" spans="2:8" ht="15" x14ac:dyDescent="0.25">
      <c r="B184"/>
      <c r="C184" s="220"/>
      <c r="D184" s="117"/>
      <c r="E184"/>
      <c r="F184"/>
      <c r="G184"/>
      <c r="H184"/>
    </row>
    <row r="185" spans="2:8" ht="15" x14ac:dyDescent="0.25">
      <c r="B185"/>
      <c r="C185" s="220"/>
      <c r="D185" s="117"/>
      <c r="E185"/>
      <c r="F185"/>
      <c r="G185"/>
      <c r="H185"/>
    </row>
    <row r="186" spans="2:8" ht="15" x14ac:dyDescent="0.25">
      <c r="B186"/>
      <c r="C186" s="220"/>
      <c r="D186" s="117"/>
      <c r="E186"/>
      <c r="F186"/>
      <c r="G186"/>
      <c r="H186"/>
    </row>
    <row r="187" spans="2:8" ht="15" x14ac:dyDescent="0.25">
      <c r="B187"/>
      <c r="C187" s="220"/>
      <c r="D187" s="117"/>
      <c r="E187"/>
      <c r="F187"/>
      <c r="G187"/>
      <c r="H187"/>
    </row>
    <row r="188" spans="2:8" ht="15" x14ac:dyDescent="0.25">
      <c r="B188"/>
      <c r="C188" s="220"/>
      <c r="D188" s="117"/>
      <c r="E188"/>
      <c r="F188"/>
      <c r="G188"/>
      <c r="H188"/>
    </row>
    <row r="189" spans="2:8" ht="15" x14ac:dyDescent="0.25">
      <c r="B189"/>
      <c r="C189" s="220"/>
      <c r="D189" s="117"/>
      <c r="E189"/>
      <c r="F189"/>
      <c r="G189"/>
      <c r="H189"/>
    </row>
    <row r="190" spans="2:8" ht="15" x14ac:dyDescent="0.25">
      <c r="B190"/>
      <c r="C190" s="220"/>
      <c r="D190" s="117"/>
      <c r="E190"/>
      <c r="F190"/>
      <c r="G190"/>
      <c r="H190"/>
    </row>
    <row r="191" spans="2:8" ht="15" x14ac:dyDescent="0.25">
      <c r="B191"/>
      <c r="C191" s="220"/>
      <c r="D191" s="117"/>
      <c r="E191"/>
      <c r="F191"/>
      <c r="G191"/>
      <c r="H191"/>
    </row>
    <row r="192" spans="2:8" ht="15" x14ac:dyDescent="0.25">
      <c r="B192"/>
      <c r="C192" s="220"/>
      <c r="D192" s="117"/>
      <c r="E192"/>
      <c r="F192"/>
      <c r="G192"/>
      <c r="H192"/>
    </row>
    <row r="193" spans="2:8" ht="15" x14ac:dyDescent="0.25">
      <c r="B193"/>
      <c r="C193" s="220"/>
      <c r="D193" s="117"/>
      <c r="E193"/>
      <c r="F193"/>
      <c r="G193"/>
      <c r="H193"/>
    </row>
    <row r="194" spans="2:8" ht="15" x14ac:dyDescent="0.25">
      <c r="B194"/>
      <c r="C194" s="220"/>
      <c r="D194" s="117"/>
      <c r="E194"/>
      <c r="F194"/>
      <c r="G194"/>
      <c r="H194"/>
    </row>
    <row r="195" spans="2:8" ht="15" x14ac:dyDescent="0.25">
      <c r="B195"/>
      <c r="C195" s="220"/>
      <c r="D195" s="117"/>
      <c r="E195"/>
      <c r="F195"/>
      <c r="G195"/>
      <c r="H195"/>
    </row>
    <row r="196" spans="2:8" ht="15" x14ac:dyDescent="0.25">
      <c r="B196"/>
      <c r="C196" s="220"/>
      <c r="D196" s="117"/>
      <c r="E196"/>
      <c r="F196"/>
      <c r="G196"/>
      <c r="H196"/>
    </row>
    <row r="197" spans="2:8" ht="15" x14ac:dyDescent="0.25">
      <c r="B197" s="184"/>
      <c r="C197" s="220"/>
      <c r="D197" s="117"/>
      <c r="E197"/>
      <c r="F197"/>
      <c r="G197"/>
    </row>
    <row r="198" spans="2:8" ht="15" x14ac:dyDescent="0.25">
      <c r="B198" s="184"/>
      <c r="C198" s="220"/>
      <c r="D198" s="117"/>
      <c r="E198"/>
      <c r="F198"/>
      <c r="G198"/>
    </row>
    <row r="199" spans="2:8" ht="15" x14ac:dyDescent="0.25">
      <c r="B199" s="184"/>
      <c r="C199" s="220"/>
      <c r="D199" s="117"/>
      <c r="E199"/>
      <c r="F199"/>
      <c r="G199"/>
    </row>
    <row r="200" spans="2:8" ht="15" x14ac:dyDescent="0.25">
      <c r="B200" s="184"/>
      <c r="C200" s="220"/>
      <c r="D200" s="117"/>
      <c r="E200"/>
      <c r="F200"/>
      <c r="G200"/>
    </row>
    <row r="201" spans="2:8" ht="15" x14ac:dyDescent="0.25">
      <c r="B201" s="184"/>
      <c r="C201" s="220"/>
      <c r="D201" s="117"/>
      <c r="E201"/>
      <c r="F201"/>
      <c r="G201"/>
    </row>
    <row r="202" spans="2:8" ht="15" x14ac:dyDescent="0.25">
      <c r="B202" s="184"/>
      <c r="C202" s="220"/>
      <c r="D202" s="117"/>
      <c r="E202"/>
      <c r="F202"/>
      <c r="G202"/>
    </row>
    <row r="203" spans="2:8" ht="15" x14ac:dyDescent="0.25">
      <c r="B203" s="184"/>
      <c r="C203" s="220"/>
      <c r="D203" s="117"/>
      <c r="E203"/>
      <c r="F203"/>
      <c r="G203"/>
    </row>
    <row r="204" spans="2:8" ht="15" x14ac:dyDescent="0.25">
      <c r="B204" s="184"/>
      <c r="C204" s="220"/>
      <c r="D204" s="117"/>
      <c r="E204"/>
      <c r="F204"/>
      <c r="G204"/>
    </row>
    <row r="205" spans="2:8" ht="15" x14ac:dyDescent="0.25">
      <c r="B205" s="184"/>
      <c r="C205" s="220"/>
      <c r="D205" s="117"/>
      <c r="E205"/>
      <c r="F205"/>
      <c r="G205"/>
    </row>
    <row r="206" spans="2:8" ht="15" x14ac:dyDescent="0.25">
      <c r="B206" s="184"/>
      <c r="C206" s="220"/>
      <c r="D206" s="117"/>
      <c r="E206"/>
      <c r="F206"/>
      <c r="G206"/>
    </row>
    <row r="207" spans="2:8" ht="15" x14ac:dyDescent="0.25">
      <c r="B207" s="184"/>
      <c r="C207" s="220"/>
      <c r="D207" s="117"/>
      <c r="E207"/>
      <c r="F207"/>
      <c r="G207"/>
    </row>
    <row r="208" spans="2:8" ht="15" x14ac:dyDescent="0.25">
      <c r="B208" s="184"/>
      <c r="C208" s="220"/>
      <c r="D208" s="117"/>
      <c r="E208"/>
      <c r="F208"/>
      <c r="G208"/>
    </row>
    <row r="209" spans="2:7" ht="15" x14ac:dyDescent="0.25">
      <c r="B209" s="184"/>
      <c r="C209" s="220"/>
      <c r="D209" s="117"/>
      <c r="E209"/>
      <c r="F209"/>
      <c r="G209"/>
    </row>
    <row r="210" spans="2:7" ht="15" x14ac:dyDescent="0.25">
      <c r="B210" s="184"/>
      <c r="C210" s="220"/>
      <c r="D210" s="117"/>
      <c r="E210"/>
      <c r="F210"/>
      <c r="G210"/>
    </row>
    <row r="211" spans="2:7" ht="15" x14ac:dyDescent="0.25">
      <c r="B211" s="184"/>
      <c r="C211" s="220"/>
      <c r="D211" s="117"/>
      <c r="E211"/>
      <c r="F211"/>
      <c r="G211"/>
    </row>
    <row r="212" spans="2:7" ht="15" x14ac:dyDescent="0.25">
      <c r="B212" s="184"/>
      <c r="C212" s="220"/>
      <c r="D212" s="117"/>
      <c r="E212"/>
      <c r="F212"/>
      <c r="G212"/>
    </row>
    <row r="213" spans="2:7" ht="15" x14ac:dyDescent="0.25">
      <c r="B213" s="184"/>
      <c r="C213" s="220"/>
      <c r="D213" s="117"/>
      <c r="E213"/>
      <c r="F213"/>
      <c r="G213"/>
    </row>
    <row r="214" spans="2:7" ht="15" x14ac:dyDescent="0.25">
      <c r="B214" s="184"/>
      <c r="C214" s="220"/>
      <c r="D214" s="117"/>
      <c r="E214"/>
      <c r="F214"/>
      <c r="G214"/>
    </row>
    <row r="215" spans="2:7" ht="15" x14ac:dyDescent="0.25">
      <c r="B215" s="184"/>
      <c r="C215" s="220"/>
      <c r="D215" s="117"/>
      <c r="E215"/>
      <c r="F215"/>
      <c r="G215"/>
    </row>
    <row r="216" spans="2:7" ht="15" x14ac:dyDescent="0.25">
      <c r="B216" s="184"/>
      <c r="C216" s="220"/>
      <c r="D216" s="117"/>
      <c r="E216"/>
      <c r="F216"/>
      <c r="G216"/>
    </row>
    <row r="217" spans="2:7" ht="15" x14ac:dyDescent="0.25">
      <c r="B217" s="184"/>
      <c r="C217" s="220"/>
      <c r="D217" s="117"/>
      <c r="E217"/>
      <c r="F217"/>
      <c r="G217"/>
    </row>
    <row r="218" spans="2:7" ht="15" x14ac:dyDescent="0.25">
      <c r="B218" s="184"/>
      <c r="C218" s="220"/>
      <c r="D218" s="117"/>
      <c r="E218"/>
      <c r="F218"/>
      <c r="G218"/>
    </row>
    <row r="219" spans="2:7" ht="15" x14ac:dyDescent="0.25">
      <c r="B219" s="184"/>
      <c r="C219" s="220"/>
      <c r="D219" s="117"/>
      <c r="E219"/>
      <c r="F219"/>
      <c r="G219"/>
    </row>
    <row r="220" spans="2:7" ht="15" x14ac:dyDescent="0.25">
      <c r="B220" s="184"/>
      <c r="C220" s="220"/>
      <c r="D220" s="117"/>
      <c r="E220"/>
      <c r="F220"/>
      <c r="G220"/>
    </row>
    <row r="221" spans="2:7" ht="15" x14ac:dyDescent="0.25">
      <c r="B221" s="184"/>
      <c r="C221" s="220"/>
      <c r="D221" s="117"/>
      <c r="E221"/>
      <c r="F221"/>
      <c r="G221"/>
    </row>
    <row r="222" spans="2:7" ht="15" x14ac:dyDescent="0.25">
      <c r="B222" s="184"/>
      <c r="C222" s="220"/>
      <c r="D222" s="117"/>
      <c r="E222"/>
      <c r="F222"/>
      <c r="G222"/>
    </row>
    <row r="223" spans="2:7" ht="15" x14ac:dyDescent="0.25">
      <c r="B223" s="184"/>
      <c r="C223" s="220"/>
      <c r="D223" s="117"/>
      <c r="E223"/>
      <c r="F223"/>
      <c r="G223"/>
    </row>
    <row r="224" spans="2:7" ht="15" x14ac:dyDescent="0.25">
      <c r="B224" s="184"/>
      <c r="C224" s="220"/>
      <c r="D224" s="117"/>
      <c r="E224"/>
      <c r="F224"/>
      <c r="G224"/>
    </row>
    <row r="225" spans="2:7" ht="15" x14ac:dyDescent="0.25">
      <c r="B225" s="184"/>
      <c r="C225" s="220"/>
      <c r="D225" s="117"/>
      <c r="E225"/>
      <c r="F225"/>
      <c r="G225"/>
    </row>
    <row r="226" spans="2:7" ht="15" x14ac:dyDescent="0.25">
      <c r="B226" s="184"/>
      <c r="C226" s="220"/>
      <c r="D226" s="117"/>
      <c r="E226"/>
      <c r="F226"/>
      <c r="G226"/>
    </row>
    <row r="227" spans="2:7" ht="15" x14ac:dyDescent="0.25">
      <c r="B227" s="184"/>
      <c r="C227" s="220"/>
      <c r="D227" s="117"/>
      <c r="E227"/>
      <c r="F227"/>
      <c r="G227"/>
    </row>
    <row r="228" spans="2:7" ht="15" x14ac:dyDescent="0.25">
      <c r="B228" s="184"/>
      <c r="C228" s="220"/>
      <c r="D228" s="117"/>
      <c r="E228"/>
      <c r="F228"/>
      <c r="G228"/>
    </row>
    <row r="229" spans="2:7" ht="15" x14ac:dyDescent="0.25">
      <c r="B229" s="108"/>
      <c r="C229" s="224"/>
      <c r="D229" s="221"/>
      <c r="E229" s="110"/>
      <c r="F229" s="110"/>
      <c r="G229" s="110"/>
    </row>
    <row r="230" spans="2:7" ht="15" x14ac:dyDescent="0.25">
      <c r="B230" s="108"/>
      <c r="C230" s="224"/>
      <c r="D230" s="221"/>
      <c r="E230" s="110"/>
      <c r="F230" s="110"/>
      <c r="G230" s="110"/>
    </row>
    <row r="231" spans="2:7" ht="15" x14ac:dyDescent="0.25">
      <c r="B231" s="108"/>
      <c r="C231" s="224"/>
      <c r="D231" s="221"/>
      <c r="E231" s="110"/>
      <c r="F231" s="110"/>
      <c r="G231" s="110"/>
    </row>
    <row r="232" spans="2:7" ht="15" x14ac:dyDescent="0.25">
      <c r="B232" s="108"/>
      <c r="C232" s="224"/>
      <c r="D232" s="221"/>
      <c r="E232" s="110"/>
      <c r="F232" s="110"/>
      <c r="G232" s="110"/>
    </row>
    <row r="233" spans="2:7" ht="15" x14ac:dyDescent="0.25">
      <c r="B233" s="108"/>
      <c r="C233" s="224"/>
      <c r="D233" s="221"/>
      <c r="E233" s="110"/>
      <c r="F233" s="110"/>
      <c r="G233" s="110"/>
    </row>
    <row r="234" spans="2:7" ht="15" x14ac:dyDescent="0.25">
      <c r="B234" s="108"/>
      <c r="C234" s="224"/>
      <c r="D234" s="221"/>
      <c r="E234" s="110"/>
      <c r="F234" s="110"/>
      <c r="G234" s="110"/>
    </row>
    <row r="235" spans="2:7" ht="15" x14ac:dyDescent="0.25">
      <c r="B235" s="108"/>
      <c r="C235" s="224"/>
      <c r="D235" s="221"/>
      <c r="E235" s="110"/>
      <c r="F235" s="110"/>
      <c r="G235" s="110"/>
    </row>
    <row r="236" spans="2:7" ht="15" x14ac:dyDescent="0.25">
      <c r="B236" s="108"/>
      <c r="C236" s="224"/>
      <c r="D236" s="221"/>
      <c r="E236" s="110"/>
      <c r="F236" s="110"/>
      <c r="G236" s="110"/>
    </row>
    <row r="237" spans="2:7" ht="15" x14ac:dyDescent="0.25">
      <c r="B237" s="108"/>
      <c r="C237" s="224"/>
      <c r="D237" s="221"/>
      <c r="E237" s="110"/>
      <c r="F237" s="110"/>
      <c r="G237" s="110"/>
    </row>
    <row r="238" spans="2:7" ht="15" x14ac:dyDescent="0.25">
      <c r="B238" s="108"/>
      <c r="C238" s="224"/>
      <c r="D238" s="221"/>
      <c r="E238" s="110"/>
      <c r="F238" s="110"/>
      <c r="G238" s="110"/>
    </row>
    <row r="239" spans="2:7" ht="15" x14ac:dyDescent="0.25">
      <c r="B239" s="108"/>
      <c r="C239" s="224"/>
      <c r="D239" s="221"/>
      <c r="E239" s="110"/>
      <c r="F239" s="110"/>
      <c r="G239" s="110"/>
    </row>
    <row r="240" spans="2:7" ht="15" x14ac:dyDescent="0.25">
      <c r="B240" s="108"/>
      <c r="C240" s="224"/>
      <c r="D240" s="221"/>
      <c r="E240" s="110"/>
      <c r="F240" s="110"/>
      <c r="G240" s="110"/>
    </row>
    <row r="241" spans="2:7" ht="15" x14ac:dyDescent="0.25">
      <c r="B241" s="108"/>
      <c r="C241" s="224"/>
      <c r="D241" s="221"/>
      <c r="E241" s="110"/>
      <c r="F241" s="110"/>
      <c r="G241" s="110"/>
    </row>
    <row r="242" spans="2:7" ht="15" x14ac:dyDescent="0.25">
      <c r="B242" s="108"/>
      <c r="C242" s="224"/>
      <c r="D242" s="221"/>
      <c r="E242" s="110"/>
      <c r="F242" s="110"/>
      <c r="G242" s="110"/>
    </row>
    <row r="243" spans="2:7" ht="15" x14ac:dyDescent="0.25">
      <c r="B243" s="108"/>
      <c r="C243" s="224"/>
      <c r="D243" s="221"/>
      <c r="E243" s="110"/>
      <c r="F243" s="110"/>
      <c r="G243" s="110"/>
    </row>
    <row r="244" spans="2:7" ht="15" x14ac:dyDescent="0.25">
      <c r="B244" s="108"/>
      <c r="C244" s="224"/>
      <c r="D244" s="221"/>
      <c r="E244" s="110"/>
      <c r="F244" s="110"/>
      <c r="G244" s="110"/>
    </row>
    <row r="245" spans="2:7" ht="15" x14ac:dyDescent="0.25">
      <c r="B245" s="108"/>
      <c r="C245" s="224"/>
      <c r="D245" s="221"/>
      <c r="E245" s="110"/>
      <c r="F245" s="110"/>
      <c r="G245" s="110"/>
    </row>
    <row r="246" spans="2:7" ht="15" x14ac:dyDescent="0.25">
      <c r="B246" s="108"/>
      <c r="C246" s="224"/>
      <c r="D246" s="221"/>
      <c r="E246" s="110"/>
      <c r="F246" s="110"/>
      <c r="G246" s="110"/>
    </row>
    <row r="247" spans="2:7" ht="15" x14ac:dyDescent="0.25">
      <c r="B247" s="108"/>
      <c r="C247" s="224"/>
      <c r="D247" s="221"/>
      <c r="E247" s="110"/>
      <c r="F247" s="110"/>
      <c r="G247" s="110"/>
    </row>
    <row r="248" spans="2:7" ht="15" x14ac:dyDescent="0.25">
      <c r="B248" s="108"/>
      <c r="C248" s="224"/>
      <c r="D248" s="221"/>
      <c r="E248" s="110"/>
      <c r="F248" s="110"/>
      <c r="G248" s="110"/>
    </row>
    <row r="249" spans="2:7" ht="15" x14ac:dyDescent="0.25">
      <c r="B249" s="108"/>
      <c r="C249" s="224"/>
      <c r="D249" s="221"/>
      <c r="E249" s="110"/>
      <c r="F249" s="110"/>
      <c r="G249" s="110"/>
    </row>
    <row r="250" spans="2:7" ht="15" x14ac:dyDescent="0.25">
      <c r="B250" s="108"/>
      <c r="C250" s="224"/>
      <c r="D250" s="221"/>
      <c r="E250" s="110"/>
      <c r="F250" s="110"/>
      <c r="G250" s="110"/>
    </row>
    <row r="251" spans="2:7" ht="15" x14ac:dyDescent="0.25">
      <c r="B251" s="108"/>
      <c r="C251" s="224"/>
      <c r="D251" s="221"/>
      <c r="E251" s="110"/>
      <c r="F251" s="110"/>
      <c r="G251" s="110"/>
    </row>
    <row r="252" spans="2:7" ht="15" x14ac:dyDescent="0.25">
      <c r="B252" s="108"/>
      <c r="C252" s="224"/>
      <c r="D252" s="221"/>
      <c r="E252" s="110"/>
      <c r="F252" s="110"/>
      <c r="G252" s="110"/>
    </row>
    <row r="253" spans="2:7" ht="15" x14ac:dyDescent="0.25">
      <c r="B253" s="108"/>
      <c r="C253" s="224"/>
      <c r="D253" s="221"/>
      <c r="E253" s="110"/>
      <c r="F253" s="110"/>
      <c r="G253" s="110"/>
    </row>
    <row r="254" spans="2:7" ht="15" x14ac:dyDescent="0.25">
      <c r="B254" s="108"/>
      <c r="C254" s="224"/>
      <c r="D254" s="221"/>
      <c r="E254" s="110"/>
      <c r="F254" s="110"/>
      <c r="G254" s="110"/>
    </row>
    <row r="255" spans="2:7" ht="15" x14ac:dyDescent="0.25">
      <c r="B255" s="108"/>
      <c r="C255" s="224"/>
      <c r="D255" s="221"/>
      <c r="E255" s="110"/>
      <c r="F255" s="110"/>
      <c r="G255" s="110"/>
    </row>
    <row r="256" spans="2:7" ht="15" x14ac:dyDescent="0.25">
      <c r="B256" s="108"/>
      <c r="C256" s="224"/>
      <c r="D256" s="221"/>
      <c r="E256" s="110"/>
      <c r="F256" s="110"/>
      <c r="G256" s="110"/>
    </row>
    <row r="257" spans="2:7" ht="15" x14ac:dyDescent="0.25">
      <c r="B257" s="108"/>
      <c r="C257" s="224"/>
      <c r="D257" s="221"/>
      <c r="E257" s="110"/>
      <c r="F257" s="110"/>
      <c r="G257" s="110"/>
    </row>
    <row r="258" spans="2:7" ht="15" x14ac:dyDescent="0.25">
      <c r="B258" s="108"/>
      <c r="C258" s="224"/>
      <c r="D258" s="221"/>
      <c r="E258" s="110"/>
      <c r="F258" s="110"/>
      <c r="G258" s="110"/>
    </row>
    <row r="259" spans="2:7" ht="15" x14ac:dyDescent="0.25">
      <c r="B259" s="108"/>
      <c r="C259" s="224"/>
      <c r="D259" s="221"/>
      <c r="E259" s="110"/>
      <c r="F259" s="110"/>
      <c r="G259" s="110"/>
    </row>
    <row r="260" spans="2:7" ht="15" x14ac:dyDescent="0.25">
      <c r="B260" s="108"/>
      <c r="C260" s="224"/>
      <c r="D260" s="221"/>
      <c r="E260" s="110"/>
      <c r="F260" s="110"/>
      <c r="G260" s="110"/>
    </row>
    <row r="261" spans="2:7" ht="15" x14ac:dyDescent="0.25">
      <c r="B261" s="108"/>
      <c r="C261" s="224"/>
      <c r="D261" s="221"/>
      <c r="E261" s="110"/>
      <c r="F261" s="110"/>
      <c r="G261" s="110"/>
    </row>
    <row r="262" spans="2:7" ht="15" x14ac:dyDescent="0.25">
      <c r="B262" s="108"/>
      <c r="C262" s="224"/>
      <c r="D262" s="221"/>
      <c r="E262" s="110"/>
      <c r="F262" s="110"/>
      <c r="G262" s="110"/>
    </row>
    <row r="263" spans="2:7" ht="15" x14ac:dyDescent="0.25">
      <c r="B263" s="108"/>
      <c r="C263" s="224"/>
      <c r="D263" s="221"/>
      <c r="E263" s="110"/>
      <c r="F263" s="110"/>
      <c r="G263" s="110"/>
    </row>
    <row r="264" spans="2:7" ht="15" x14ac:dyDescent="0.25">
      <c r="B264" s="108"/>
      <c r="C264" s="224"/>
      <c r="D264" s="221"/>
      <c r="E264" s="110"/>
      <c r="F264" s="110"/>
      <c r="G264" s="110"/>
    </row>
    <row r="265" spans="2:7" ht="15" x14ac:dyDescent="0.25">
      <c r="B265" s="108"/>
      <c r="C265" s="224"/>
      <c r="D265" s="221"/>
      <c r="E265" s="110"/>
      <c r="F265" s="110"/>
      <c r="G265" s="110"/>
    </row>
    <row r="266" spans="2:7" ht="15" x14ac:dyDescent="0.25">
      <c r="B266" s="108"/>
      <c r="C266" s="224"/>
      <c r="D266" s="221"/>
      <c r="E266" s="110"/>
      <c r="F266" s="110"/>
      <c r="G266" s="110"/>
    </row>
    <row r="267" spans="2:7" ht="15" x14ac:dyDescent="0.25">
      <c r="B267" s="108"/>
      <c r="C267" s="224"/>
      <c r="D267" s="221"/>
      <c r="E267" s="110"/>
      <c r="F267" s="110"/>
      <c r="G267" s="110"/>
    </row>
    <row r="268" spans="2:7" ht="15" x14ac:dyDescent="0.25">
      <c r="B268" s="108"/>
      <c r="C268" s="224"/>
      <c r="D268" s="221"/>
      <c r="E268" s="110"/>
      <c r="F268" s="110"/>
      <c r="G268" s="110"/>
    </row>
    <row r="269" spans="2:7" ht="15" x14ac:dyDescent="0.25">
      <c r="B269" s="108"/>
      <c r="C269" s="224"/>
      <c r="D269" s="221"/>
      <c r="E269" s="110"/>
      <c r="F269" s="110"/>
      <c r="G269" s="110"/>
    </row>
    <row r="270" spans="2:7" ht="15" x14ac:dyDescent="0.25">
      <c r="B270" s="108"/>
      <c r="C270" s="224"/>
      <c r="D270" s="221"/>
      <c r="E270" s="110"/>
      <c r="F270" s="110"/>
      <c r="G270" s="110"/>
    </row>
    <row r="271" spans="2:7" ht="15" x14ac:dyDescent="0.25">
      <c r="B271" s="108"/>
      <c r="C271" s="224"/>
      <c r="D271" s="221"/>
      <c r="E271" s="110"/>
      <c r="F271" s="110"/>
      <c r="G271" s="110"/>
    </row>
    <row r="272" spans="2:7" ht="15" x14ac:dyDescent="0.25">
      <c r="B272" s="108"/>
      <c r="C272" s="224"/>
      <c r="D272" s="221"/>
      <c r="E272" s="110"/>
      <c r="F272" s="110"/>
      <c r="G272" s="110"/>
    </row>
    <row r="273" spans="2:7" ht="15" x14ac:dyDescent="0.25">
      <c r="B273" s="108"/>
      <c r="C273" s="224"/>
      <c r="D273" s="221"/>
      <c r="E273" s="110"/>
      <c r="F273" s="110"/>
      <c r="G273" s="110"/>
    </row>
    <row r="274" spans="2:7" ht="15" x14ac:dyDescent="0.25">
      <c r="B274" s="108"/>
      <c r="C274" s="224"/>
      <c r="D274" s="221"/>
      <c r="E274" s="110"/>
      <c r="F274" s="110"/>
      <c r="G274" s="110"/>
    </row>
    <row r="275" spans="2:7" ht="15" x14ac:dyDescent="0.25">
      <c r="B275" s="108"/>
      <c r="C275" s="224"/>
      <c r="D275" s="221"/>
      <c r="E275" s="110"/>
      <c r="F275" s="110"/>
      <c r="G275" s="110"/>
    </row>
    <row r="276" spans="2:7" ht="15" x14ac:dyDescent="0.25">
      <c r="B276" s="108"/>
      <c r="C276" s="224"/>
      <c r="D276" s="221"/>
      <c r="E276" s="110"/>
      <c r="F276" s="110"/>
      <c r="G276" s="110"/>
    </row>
    <row r="277" spans="2:7" ht="15" x14ac:dyDescent="0.25">
      <c r="B277" s="108"/>
      <c r="C277" s="224"/>
      <c r="D277" s="221"/>
      <c r="E277" s="110"/>
      <c r="F277" s="110"/>
      <c r="G277" s="110"/>
    </row>
    <row r="278" spans="2:7" ht="15" x14ac:dyDescent="0.25">
      <c r="B278" s="108"/>
      <c r="C278" s="224"/>
      <c r="D278" s="221"/>
      <c r="E278" s="110"/>
      <c r="F278" s="110"/>
      <c r="G278" s="110"/>
    </row>
    <row r="279" spans="2:7" ht="15" x14ac:dyDescent="0.25">
      <c r="B279" s="108"/>
      <c r="C279" s="224"/>
      <c r="D279" s="221"/>
      <c r="E279" s="110"/>
      <c r="F279" s="110"/>
      <c r="G279" s="110"/>
    </row>
    <row r="280" spans="2:7" ht="15" x14ac:dyDescent="0.25">
      <c r="B280" s="108"/>
      <c r="C280" s="224"/>
      <c r="D280" s="221"/>
      <c r="E280" s="110"/>
      <c r="F280" s="110"/>
      <c r="G280" s="110"/>
    </row>
    <row r="281" spans="2:7" ht="15" x14ac:dyDescent="0.25">
      <c r="B281" s="108"/>
      <c r="C281" s="224"/>
      <c r="D281" s="221"/>
      <c r="E281" s="110"/>
      <c r="F281" s="110"/>
      <c r="G281" s="110"/>
    </row>
    <row r="282" spans="2:7" ht="15" x14ac:dyDescent="0.25">
      <c r="B282" s="108"/>
      <c r="C282" s="224"/>
      <c r="D282" s="221"/>
      <c r="E282" s="110"/>
      <c r="F282" s="110"/>
      <c r="G282" s="110"/>
    </row>
    <row r="283" spans="2:7" ht="15" x14ac:dyDescent="0.25">
      <c r="B283" s="108"/>
      <c r="C283" s="224"/>
      <c r="D283" s="221"/>
      <c r="E283" s="110"/>
      <c r="F283" s="110"/>
      <c r="G283" s="110"/>
    </row>
    <row r="284" spans="2:7" ht="15" x14ac:dyDescent="0.25">
      <c r="B284" s="108"/>
      <c r="C284" s="224"/>
      <c r="D284" s="221"/>
      <c r="E284" s="110"/>
      <c r="F284" s="110"/>
      <c r="G284" s="110"/>
    </row>
    <row r="285" spans="2:7" ht="15" x14ac:dyDescent="0.25">
      <c r="B285" s="108"/>
      <c r="C285" s="224"/>
      <c r="D285" s="221"/>
      <c r="E285" s="110"/>
      <c r="F285" s="110"/>
      <c r="G285" s="110"/>
    </row>
    <row r="286" spans="2:7" ht="15" x14ac:dyDescent="0.25">
      <c r="B286" s="108"/>
      <c r="C286" s="224"/>
      <c r="D286" s="221"/>
      <c r="E286" s="110"/>
      <c r="F286" s="110"/>
      <c r="G286" s="110"/>
    </row>
    <row r="287" spans="2:7" ht="15" x14ac:dyDescent="0.25">
      <c r="B287" s="108"/>
      <c r="C287" s="224"/>
      <c r="D287" s="221"/>
      <c r="E287" s="110"/>
      <c r="F287" s="110"/>
      <c r="G287" s="110"/>
    </row>
    <row r="288" spans="2:7" ht="15" x14ac:dyDescent="0.25">
      <c r="B288" s="108"/>
      <c r="C288" s="224"/>
      <c r="D288" s="221"/>
      <c r="E288" s="110"/>
      <c r="F288" s="110"/>
      <c r="G288" s="110"/>
    </row>
    <row r="289" spans="2:7" ht="15" x14ac:dyDescent="0.25">
      <c r="B289" s="108"/>
      <c r="C289" s="224"/>
      <c r="D289" s="221"/>
      <c r="E289" s="110"/>
      <c r="F289" s="110"/>
      <c r="G289" s="110"/>
    </row>
    <row r="290" spans="2:7" ht="15" x14ac:dyDescent="0.25">
      <c r="B290" s="108"/>
      <c r="C290" s="224"/>
      <c r="D290" s="221"/>
      <c r="E290" s="110"/>
      <c r="F290" s="110"/>
      <c r="G290" s="110"/>
    </row>
    <row r="291" spans="2:7" ht="15" x14ac:dyDescent="0.25">
      <c r="B291" s="108"/>
      <c r="C291" s="224"/>
      <c r="D291" s="221"/>
      <c r="E291" s="110"/>
      <c r="F291" s="110"/>
      <c r="G291" s="110"/>
    </row>
    <row r="292" spans="2:7" ht="15" x14ac:dyDescent="0.25">
      <c r="B292" s="108"/>
      <c r="C292" s="224"/>
      <c r="D292" s="221"/>
      <c r="E292" s="110"/>
      <c r="F292" s="110"/>
      <c r="G292" s="110"/>
    </row>
    <row r="293" spans="2:7" ht="15" x14ac:dyDescent="0.25">
      <c r="B293" s="108"/>
      <c r="C293" s="224"/>
      <c r="D293" s="221"/>
      <c r="E293" s="110"/>
      <c r="F293" s="110"/>
      <c r="G293" s="110"/>
    </row>
    <row r="294" spans="2:7" ht="15" x14ac:dyDescent="0.25">
      <c r="B294" s="108"/>
      <c r="C294" s="224"/>
      <c r="D294" s="221"/>
      <c r="E294" s="110"/>
      <c r="F294" s="110"/>
      <c r="G294" s="110"/>
    </row>
    <row r="295" spans="2:7" ht="15" x14ac:dyDescent="0.25">
      <c r="B295" s="108"/>
      <c r="C295" s="224"/>
      <c r="D295" s="221"/>
      <c r="E295" s="110"/>
      <c r="F295" s="110"/>
      <c r="G295" s="110"/>
    </row>
    <row r="296" spans="2:7" ht="15" x14ac:dyDescent="0.25">
      <c r="B296" s="108"/>
      <c r="C296" s="224"/>
      <c r="D296" s="221"/>
      <c r="E296" s="110"/>
      <c r="F296" s="110"/>
      <c r="G296" s="110"/>
    </row>
    <row r="297" spans="2:7" ht="15" x14ac:dyDescent="0.25">
      <c r="B297" s="108"/>
      <c r="C297" s="224"/>
      <c r="D297" s="221"/>
      <c r="E297" s="110"/>
      <c r="F297" s="110"/>
      <c r="G297" s="110"/>
    </row>
    <row r="298" spans="2:7" ht="15" x14ac:dyDescent="0.25">
      <c r="B298" s="108"/>
      <c r="C298" s="224"/>
      <c r="D298" s="221"/>
      <c r="E298" s="110"/>
      <c r="F298" s="110"/>
      <c r="G298" s="110"/>
    </row>
    <row r="299" spans="2:7" ht="15" x14ac:dyDescent="0.25">
      <c r="B299" s="108"/>
      <c r="C299" s="224"/>
      <c r="D299" s="221"/>
      <c r="E299" s="110"/>
      <c r="F299" s="110"/>
      <c r="G299" s="110"/>
    </row>
    <row r="300" spans="2:7" ht="15" x14ac:dyDescent="0.25">
      <c r="B300" s="108"/>
      <c r="C300" s="224"/>
      <c r="D300" s="221"/>
      <c r="E300" s="110"/>
      <c r="F300" s="110"/>
      <c r="G300" s="110"/>
    </row>
    <row r="301" spans="2:7" ht="15" x14ac:dyDescent="0.25">
      <c r="B301" s="108"/>
      <c r="C301" s="224"/>
      <c r="D301" s="221"/>
      <c r="E301" s="110"/>
      <c r="F301" s="110"/>
      <c r="G301" s="110"/>
    </row>
    <row r="302" spans="2:7" ht="15" x14ac:dyDescent="0.25">
      <c r="B302" s="108"/>
      <c r="C302" s="224"/>
      <c r="D302" s="221"/>
      <c r="E302" s="110"/>
      <c r="F302" s="110"/>
      <c r="G302" s="110"/>
    </row>
    <row r="303" spans="2:7" ht="15" x14ac:dyDescent="0.25">
      <c r="B303" s="108"/>
      <c r="C303" s="224"/>
      <c r="D303" s="221"/>
      <c r="E303" s="110"/>
      <c r="F303" s="110"/>
      <c r="G303" s="110"/>
    </row>
    <row r="304" spans="2:7" ht="15" x14ac:dyDescent="0.25">
      <c r="B304" s="108"/>
      <c r="C304" s="224"/>
      <c r="D304" s="221"/>
      <c r="E304" s="110"/>
      <c r="F304" s="110"/>
      <c r="G304" s="110"/>
    </row>
    <row r="305" spans="2:7" ht="15" x14ac:dyDescent="0.25">
      <c r="B305" s="108"/>
      <c r="C305" s="224"/>
      <c r="D305" s="221"/>
      <c r="E305" s="110"/>
      <c r="F305" s="110"/>
      <c r="G305" s="110"/>
    </row>
    <row r="306" spans="2:7" ht="15" x14ac:dyDescent="0.25">
      <c r="B306" s="108"/>
      <c r="C306" s="224"/>
      <c r="D306" s="221"/>
      <c r="E306" s="110"/>
      <c r="F306" s="110"/>
      <c r="G306" s="110"/>
    </row>
    <row r="307" spans="2:7" ht="15" x14ac:dyDescent="0.25">
      <c r="B307" s="108"/>
      <c r="C307" s="224"/>
      <c r="D307" s="221"/>
      <c r="E307" s="110"/>
      <c r="F307" s="110"/>
      <c r="G307" s="110"/>
    </row>
    <row r="308" spans="2:7" ht="15" x14ac:dyDescent="0.25">
      <c r="B308" s="108"/>
      <c r="C308" s="224"/>
      <c r="D308" s="221"/>
      <c r="E308" s="110"/>
      <c r="F308" s="110"/>
      <c r="G308" s="110"/>
    </row>
    <row r="309" spans="2:7" ht="15" x14ac:dyDescent="0.25">
      <c r="B309" s="108"/>
      <c r="C309" s="224"/>
      <c r="D309" s="221"/>
      <c r="E309" s="110"/>
      <c r="F309" s="110"/>
      <c r="G309" s="110"/>
    </row>
    <row r="310" spans="2:7" ht="15" x14ac:dyDescent="0.25">
      <c r="B310" s="108"/>
      <c r="C310" s="224"/>
      <c r="D310" s="221"/>
      <c r="E310" s="110"/>
      <c r="F310" s="110"/>
      <c r="G310" s="110"/>
    </row>
    <row r="311" spans="2:7" ht="15" x14ac:dyDescent="0.25">
      <c r="B311" s="108"/>
      <c r="C311" s="224"/>
      <c r="D311" s="221"/>
      <c r="E311" s="110"/>
      <c r="F311" s="110"/>
      <c r="G311" s="110"/>
    </row>
    <row r="312" spans="2:7" ht="15" x14ac:dyDescent="0.25">
      <c r="B312" s="108"/>
      <c r="C312" s="224"/>
      <c r="D312" s="221"/>
      <c r="E312" s="110"/>
      <c r="F312" s="110"/>
      <c r="G312" s="110"/>
    </row>
    <row r="313" spans="2:7" ht="15" x14ac:dyDescent="0.25">
      <c r="B313" s="108"/>
      <c r="C313" s="224"/>
      <c r="D313" s="221"/>
      <c r="E313" s="110"/>
      <c r="F313" s="110"/>
      <c r="G313" s="110"/>
    </row>
    <row r="314" spans="2:7" ht="15" x14ac:dyDescent="0.25">
      <c r="B314" s="108"/>
      <c r="C314" s="224"/>
      <c r="D314" s="221"/>
      <c r="E314" s="110"/>
      <c r="F314" s="110"/>
      <c r="G314" s="110"/>
    </row>
    <row r="315" spans="2:7" ht="15" x14ac:dyDescent="0.25">
      <c r="B315" s="108"/>
      <c r="C315" s="224"/>
      <c r="D315" s="221"/>
      <c r="E315" s="110"/>
      <c r="F315" s="110"/>
      <c r="G315" s="110"/>
    </row>
    <row r="316" spans="2:7" ht="15" x14ac:dyDescent="0.25">
      <c r="B316" s="108"/>
      <c r="C316" s="224"/>
      <c r="D316" s="221"/>
      <c r="E316" s="110"/>
      <c r="F316" s="110"/>
      <c r="G316" s="110"/>
    </row>
    <row r="317" spans="2:7" ht="15" x14ac:dyDescent="0.25">
      <c r="B317" s="108"/>
      <c r="C317" s="224"/>
      <c r="D317" s="221"/>
      <c r="E317" s="110"/>
      <c r="F317" s="110"/>
      <c r="G317" s="110"/>
    </row>
    <row r="318" spans="2:7" ht="15" x14ac:dyDescent="0.25">
      <c r="B318" s="108"/>
      <c r="C318" s="224"/>
      <c r="D318" s="221"/>
      <c r="E318" s="110"/>
      <c r="F318" s="110"/>
      <c r="G318" s="110"/>
    </row>
    <row r="319" spans="2:7" ht="15" x14ac:dyDescent="0.25">
      <c r="B319" s="108"/>
      <c r="C319" s="224"/>
      <c r="D319" s="221"/>
      <c r="E319" s="110"/>
      <c r="F319" s="110"/>
      <c r="G319" s="110"/>
    </row>
    <row r="320" spans="2:7" ht="15" x14ac:dyDescent="0.25">
      <c r="B320" s="108"/>
      <c r="C320" s="224"/>
      <c r="D320" s="221"/>
      <c r="E320" s="110"/>
      <c r="F320" s="110"/>
      <c r="G320" s="110"/>
    </row>
    <row r="321" spans="2:7" ht="15" x14ac:dyDescent="0.25">
      <c r="B321" s="108"/>
      <c r="C321" s="224"/>
      <c r="D321" s="221"/>
      <c r="E321" s="110"/>
      <c r="F321" s="110"/>
      <c r="G321" s="110"/>
    </row>
    <row r="322" spans="2:7" ht="15" x14ac:dyDescent="0.25">
      <c r="B322" s="108"/>
      <c r="C322" s="224"/>
      <c r="D322" s="221"/>
      <c r="E322" s="110"/>
      <c r="F322" s="110"/>
      <c r="G322" s="110"/>
    </row>
    <row r="323" spans="2:7" ht="15" x14ac:dyDescent="0.25">
      <c r="B323" s="108"/>
      <c r="C323" s="224"/>
      <c r="D323" s="221"/>
      <c r="E323" s="110"/>
      <c r="F323" s="110"/>
      <c r="G323" s="110"/>
    </row>
    <row r="324" spans="2:7" ht="15" x14ac:dyDescent="0.25">
      <c r="B324" s="108"/>
      <c r="C324" s="224"/>
      <c r="D324" s="221"/>
      <c r="E324" s="110"/>
      <c r="F324" s="110"/>
      <c r="G324" s="110"/>
    </row>
    <row r="325" spans="2:7" ht="15" x14ac:dyDescent="0.25">
      <c r="B325" s="108"/>
      <c r="C325" s="224"/>
      <c r="D325" s="221"/>
      <c r="E325" s="110"/>
      <c r="F325" s="110"/>
      <c r="G325" s="110"/>
    </row>
    <row r="326" spans="2:7" ht="15" x14ac:dyDescent="0.25">
      <c r="B326" s="108"/>
      <c r="C326" s="224"/>
      <c r="D326" s="221"/>
      <c r="E326" s="110"/>
      <c r="F326" s="110"/>
      <c r="G326" s="110"/>
    </row>
    <row r="327" spans="2:7" ht="15" x14ac:dyDescent="0.25">
      <c r="B327" s="108"/>
      <c r="C327" s="224"/>
      <c r="D327" s="221"/>
      <c r="E327" s="110"/>
      <c r="F327" s="110"/>
      <c r="G327" s="110"/>
    </row>
    <row r="328" spans="2:7" ht="15" x14ac:dyDescent="0.25">
      <c r="B328" s="108"/>
      <c r="C328" s="224"/>
      <c r="D328" s="221"/>
      <c r="E328" s="110"/>
      <c r="F328" s="110"/>
      <c r="G328" s="110"/>
    </row>
    <row r="329" spans="2:7" ht="15" x14ac:dyDescent="0.25">
      <c r="B329" s="108"/>
      <c r="C329" s="224"/>
      <c r="D329" s="221"/>
      <c r="E329" s="110"/>
      <c r="F329" s="110"/>
      <c r="G329" s="110"/>
    </row>
    <row r="330" spans="2:7" ht="15" x14ac:dyDescent="0.25">
      <c r="B330" s="108"/>
      <c r="C330" s="224"/>
      <c r="D330" s="221"/>
      <c r="E330" s="110"/>
      <c r="F330" s="110"/>
      <c r="G330" s="110"/>
    </row>
    <row r="331" spans="2:7" ht="15" x14ac:dyDescent="0.25">
      <c r="B331" s="108"/>
      <c r="C331" s="224"/>
      <c r="D331" s="221"/>
      <c r="E331" s="110"/>
      <c r="F331" s="110"/>
      <c r="G331" s="110"/>
    </row>
    <row r="332" spans="2:7" ht="15" x14ac:dyDescent="0.25">
      <c r="B332" s="108"/>
      <c r="C332" s="224"/>
      <c r="D332" s="221"/>
      <c r="E332" s="110"/>
      <c r="F332" s="110"/>
      <c r="G332" s="110"/>
    </row>
    <row r="333" spans="2:7" ht="15" x14ac:dyDescent="0.25">
      <c r="B333" s="108"/>
      <c r="C333" s="224"/>
      <c r="D333" s="221"/>
      <c r="E333" s="110"/>
      <c r="F333" s="110"/>
      <c r="G333" s="110"/>
    </row>
    <row r="334" spans="2:7" ht="15" x14ac:dyDescent="0.25">
      <c r="B334" s="108"/>
      <c r="C334" s="224"/>
      <c r="D334" s="221"/>
      <c r="E334" s="110"/>
      <c r="F334" s="110"/>
      <c r="G334" s="110"/>
    </row>
    <row r="335" spans="2:7" ht="15" x14ac:dyDescent="0.25">
      <c r="B335" s="108"/>
      <c r="C335" s="224"/>
      <c r="D335" s="221"/>
      <c r="E335" s="110"/>
      <c r="F335" s="110"/>
      <c r="G335" s="110"/>
    </row>
    <row r="336" spans="2:7" ht="15" x14ac:dyDescent="0.25">
      <c r="B336" s="108"/>
      <c r="C336" s="224"/>
      <c r="D336" s="221"/>
      <c r="E336" s="110"/>
      <c r="F336" s="110"/>
      <c r="G336" s="110"/>
    </row>
    <row r="337" spans="2:7" ht="15" x14ac:dyDescent="0.25">
      <c r="B337" s="108"/>
      <c r="C337" s="224"/>
      <c r="D337" s="221"/>
      <c r="E337" s="110"/>
      <c r="F337" s="110"/>
      <c r="G337" s="110"/>
    </row>
    <row r="338" spans="2:7" ht="15" x14ac:dyDescent="0.25">
      <c r="B338" s="108"/>
      <c r="C338" s="224"/>
      <c r="D338" s="221"/>
      <c r="E338" s="110"/>
      <c r="F338" s="110"/>
      <c r="G338" s="110"/>
    </row>
    <row r="339" spans="2:7" ht="15" x14ac:dyDescent="0.25">
      <c r="B339" s="108"/>
      <c r="C339" s="224"/>
      <c r="D339" s="221"/>
      <c r="E339" s="110"/>
      <c r="F339" s="110"/>
      <c r="G339" s="110"/>
    </row>
    <row r="340" spans="2:7" ht="15" x14ac:dyDescent="0.25">
      <c r="B340" s="108"/>
      <c r="C340" s="224"/>
      <c r="D340" s="221"/>
      <c r="E340" s="110"/>
      <c r="F340" s="110"/>
      <c r="G340" s="110"/>
    </row>
    <row r="341" spans="2:7" ht="15" x14ac:dyDescent="0.25">
      <c r="B341" s="108"/>
      <c r="C341" s="224"/>
      <c r="D341" s="221"/>
      <c r="E341" s="110"/>
      <c r="F341" s="110"/>
      <c r="G341" s="110"/>
    </row>
    <row r="342" spans="2:7" ht="15" x14ac:dyDescent="0.25">
      <c r="B342" s="108"/>
      <c r="C342" s="224"/>
      <c r="D342" s="221"/>
      <c r="E342" s="110"/>
      <c r="F342" s="110"/>
      <c r="G342" s="110"/>
    </row>
    <row r="343" spans="2:7" ht="15" x14ac:dyDescent="0.25">
      <c r="B343" s="108"/>
      <c r="C343" s="224"/>
      <c r="D343" s="221"/>
      <c r="E343" s="110"/>
      <c r="F343" s="110"/>
      <c r="G343" s="110"/>
    </row>
    <row r="344" spans="2:7" ht="15" x14ac:dyDescent="0.25">
      <c r="B344" s="108"/>
      <c r="C344" s="224"/>
      <c r="D344" s="221"/>
      <c r="E344" s="110"/>
      <c r="F344" s="110"/>
      <c r="G344" s="110"/>
    </row>
    <row r="345" spans="2:7" ht="15" x14ac:dyDescent="0.25">
      <c r="B345" s="108"/>
      <c r="C345" s="224"/>
      <c r="D345" s="221"/>
      <c r="E345" s="110"/>
      <c r="F345" s="110"/>
      <c r="G345" s="110"/>
    </row>
    <row r="346" spans="2:7" ht="15" x14ac:dyDescent="0.25">
      <c r="B346" s="108"/>
      <c r="C346" s="224"/>
      <c r="D346" s="221"/>
      <c r="E346" s="110"/>
      <c r="F346" s="110"/>
      <c r="G346" s="110"/>
    </row>
    <row r="347" spans="2:7" ht="15" x14ac:dyDescent="0.25">
      <c r="B347" s="108"/>
      <c r="C347" s="224"/>
      <c r="D347" s="221"/>
      <c r="E347" s="110"/>
      <c r="F347" s="110"/>
      <c r="G347" s="110"/>
    </row>
    <row r="348" spans="2:7" ht="15" x14ac:dyDescent="0.25">
      <c r="B348" s="108"/>
      <c r="C348" s="224"/>
      <c r="D348" s="221"/>
      <c r="E348" s="110"/>
      <c r="F348" s="110"/>
      <c r="G348" s="110"/>
    </row>
    <row r="349" spans="2:7" ht="15" x14ac:dyDescent="0.25">
      <c r="B349" s="108"/>
      <c r="C349" s="224"/>
      <c r="D349" s="221"/>
      <c r="E349" s="110"/>
      <c r="F349" s="110"/>
      <c r="G349" s="110"/>
    </row>
    <row r="350" spans="2:7" ht="15" x14ac:dyDescent="0.25">
      <c r="B350" s="108"/>
      <c r="C350" s="224"/>
      <c r="D350" s="221"/>
      <c r="E350" s="110"/>
      <c r="F350" s="110"/>
      <c r="G350" s="110"/>
    </row>
    <row r="351" spans="2:7" ht="15" x14ac:dyDescent="0.25">
      <c r="B351" s="108"/>
      <c r="C351" s="224"/>
      <c r="D351" s="221"/>
      <c r="E351" s="110"/>
      <c r="F351" s="110"/>
      <c r="G351" s="110"/>
    </row>
    <row r="352" spans="2:7" ht="15" x14ac:dyDescent="0.25">
      <c r="B352" s="108"/>
      <c r="C352" s="224"/>
      <c r="D352" s="221"/>
      <c r="E352" s="110"/>
      <c r="F352" s="110"/>
      <c r="G352" s="110"/>
    </row>
    <row r="353" spans="2:7" ht="15" x14ac:dyDescent="0.25">
      <c r="B353" s="108"/>
      <c r="C353" s="224"/>
      <c r="D353" s="221"/>
      <c r="E353" s="110"/>
      <c r="F353" s="110"/>
      <c r="G353" s="110"/>
    </row>
    <row r="354" spans="2:7" ht="15" x14ac:dyDescent="0.25">
      <c r="B354" s="108"/>
      <c r="C354" s="224"/>
      <c r="D354" s="221"/>
      <c r="E354" s="110"/>
      <c r="F354" s="110"/>
      <c r="G354" s="110"/>
    </row>
    <row r="355" spans="2:7" ht="15" x14ac:dyDescent="0.25">
      <c r="B355" s="108"/>
      <c r="C355" s="224"/>
      <c r="D355" s="221"/>
      <c r="E355" s="110"/>
      <c r="F355" s="110"/>
      <c r="G355" s="110"/>
    </row>
    <row r="356" spans="2:7" ht="15" x14ac:dyDescent="0.25">
      <c r="B356" s="108"/>
      <c r="C356" s="224"/>
      <c r="D356" s="221"/>
      <c r="E356" s="110"/>
      <c r="F356" s="110"/>
      <c r="G356" s="110"/>
    </row>
    <row r="357" spans="2:7" ht="15" x14ac:dyDescent="0.25">
      <c r="B357" s="108"/>
      <c r="C357" s="224"/>
      <c r="D357" s="221"/>
      <c r="E357" s="110"/>
      <c r="F357" s="110"/>
      <c r="G357" s="110"/>
    </row>
    <row r="358" spans="2:7" ht="15" x14ac:dyDescent="0.25">
      <c r="B358" s="108"/>
      <c r="C358" s="224"/>
      <c r="D358" s="221"/>
      <c r="E358" s="110"/>
      <c r="F358" s="110"/>
      <c r="G358" s="110"/>
    </row>
    <row r="359" spans="2:7" ht="15" x14ac:dyDescent="0.25">
      <c r="B359" s="108"/>
      <c r="C359" s="224"/>
      <c r="D359" s="221"/>
      <c r="E359" s="110"/>
      <c r="F359" s="110"/>
      <c r="G359" s="110"/>
    </row>
    <row r="360" spans="2:7" ht="15" x14ac:dyDescent="0.25">
      <c r="B360" s="108"/>
      <c r="C360" s="224"/>
      <c r="D360" s="221"/>
      <c r="E360" s="110"/>
      <c r="F360" s="110"/>
      <c r="G360" s="110"/>
    </row>
    <row r="361" spans="2:7" ht="15" x14ac:dyDescent="0.25">
      <c r="B361" s="108"/>
      <c r="C361" s="224"/>
      <c r="D361" s="221"/>
      <c r="E361" s="110"/>
      <c r="F361" s="110"/>
      <c r="G361" s="110"/>
    </row>
    <row r="362" spans="2:7" ht="15" x14ac:dyDescent="0.25">
      <c r="B362" s="108"/>
      <c r="C362" s="224"/>
      <c r="D362" s="221"/>
      <c r="E362" s="110"/>
      <c r="F362" s="110"/>
      <c r="G362" s="110"/>
    </row>
    <row r="363" spans="2:7" ht="15" x14ac:dyDescent="0.25">
      <c r="B363" s="108"/>
      <c r="C363" s="224"/>
      <c r="D363" s="221"/>
      <c r="E363" s="110"/>
      <c r="F363" s="110"/>
      <c r="G363" s="110"/>
    </row>
    <row r="364" spans="2:7" ht="15" x14ac:dyDescent="0.25">
      <c r="B364" s="108"/>
      <c r="C364" s="224"/>
      <c r="D364" s="221"/>
      <c r="E364" s="110"/>
      <c r="F364" s="110"/>
      <c r="G364" s="110"/>
    </row>
    <row r="365" spans="2:7" ht="15" x14ac:dyDescent="0.25">
      <c r="B365" s="108"/>
      <c r="C365" s="224"/>
      <c r="D365" s="221"/>
      <c r="E365" s="110"/>
      <c r="F365" s="110"/>
      <c r="G365" s="110"/>
    </row>
    <row r="366" spans="2:7" ht="15" x14ac:dyDescent="0.25">
      <c r="B366" s="108"/>
      <c r="C366" s="224"/>
      <c r="D366" s="221"/>
      <c r="E366" s="110"/>
      <c r="F366" s="110"/>
      <c r="G366" s="110"/>
    </row>
    <row r="367" spans="2:7" ht="15" x14ac:dyDescent="0.25">
      <c r="B367" s="108"/>
      <c r="C367" s="224"/>
      <c r="D367" s="221"/>
      <c r="E367" s="110"/>
      <c r="F367" s="110"/>
      <c r="G367" s="110"/>
    </row>
    <row r="368" spans="2:7" ht="15" x14ac:dyDescent="0.25">
      <c r="B368" s="108"/>
      <c r="C368" s="224"/>
      <c r="D368" s="221"/>
      <c r="E368" s="110"/>
      <c r="F368" s="110"/>
      <c r="G368" s="110"/>
    </row>
    <row r="369" spans="2:7" ht="15" x14ac:dyDescent="0.25">
      <c r="B369" s="108"/>
      <c r="C369" s="224"/>
      <c r="D369" s="221"/>
      <c r="E369" s="110"/>
      <c r="F369" s="110"/>
      <c r="G369" s="110"/>
    </row>
    <row r="370" spans="2:7" ht="15" x14ac:dyDescent="0.25">
      <c r="B370" s="108"/>
      <c r="C370" s="224"/>
      <c r="D370" s="221"/>
      <c r="E370" s="110"/>
      <c r="F370" s="110"/>
      <c r="G370" s="110"/>
    </row>
    <row r="371" spans="2:7" ht="15" x14ac:dyDescent="0.25">
      <c r="B371" s="108"/>
      <c r="C371" s="224"/>
      <c r="D371" s="221"/>
      <c r="E371" s="110"/>
      <c r="F371" s="110"/>
      <c r="G371" s="110"/>
    </row>
    <row r="372" spans="2:7" ht="15" x14ac:dyDescent="0.25">
      <c r="B372" s="108"/>
      <c r="C372" s="224"/>
      <c r="D372" s="221"/>
      <c r="E372" s="110"/>
      <c r="F372" s="110"/>
      <c r="G372" s="110"/>
    </row>
    <row r="373" spans="2:7" x14ac:dyDescent="0.25">
      <c r="D373" s="221"/>
      <c r="F373" s="110"/>
    </row>
    <row r="374" spans="2:7" x14ac:dyDescent="0.25">
      <c r="D374" s="221"/>
      <c r="F374" s="110"/>
    </row>
    <row r="375" spans="2:7" x14ac:dyDescent="0.25">
      <c r="D375" s="221"/>
      <c r="F375" s="110"/>
    </row>
    <row r="376" spans="2:7" x14ac:dyDescent="0.25">
      <c r="D376" s="221"/>
    </row>
    <row r="377" spans="2:7" x14ac:dyDescent="0.25">
      <c r="D377" s="221"/>
    </row>
    <row r="378" spans="2:7" x14ac:dyDescent="0.25">
      <c r="D378" s="221"/>
    </row>
    <row r="379" spans="2:7" x14ac:dyDescent="0.25">
      <c r="D379" s="221"/>
    </row>
    <row r="380" spans="2:7" x14ac:dyDescent="0.25">
      <c r="D380" s="221"/>
    </row>
    <row r="381" spans="2:7" x14ac:dyDescent="0.25">
      <c r="D381" s="221"/>
    </row>
    <row r="382" spans="2:7" x14ac:dyDescent="0.25">
      <c r="D382" s="221"/>
    </row>
    <row r="383" spans="2:7" x14ac:dyDescent="0.25">
      <c r="D383" s="221"/>
    </row>
    <row r="384" spans="2:7" x14ac:dyDescent="0.25">
      <c r="D384" s="221"/>
    </row>
    <row r="385" spans="4:4" x14ac:dyDescent="0.25">
      <c r="D385" s="221"/>
    </row>
    <row r="386" spans="4:4" x14ac:dyDescent="0.25">
      <c r="D386" s="221"/>
    </row>
    <row r="387" spans="4:4" x14ac:dyDescent="0.25">
      <c r="D387" s="221"/>
    </row>
    <row r="388" spans="4:4" x14ac:dyDescent="0.25">
      <c r="D388" s="221"/>
    </row>
    <row r="389" spans="4:4" x14ac:dyDescent="0.25">
      <c r="D389" s="221"/>
    </row>
    <row r="390" spans="4:4" x14ac:dyDescent="0.25">
      <c r="D390" s="221"/>
    </row>
    <row r="391" spans="4:4" x14ac:dyDescent="0.25">
      <c r="D391" s="221"/>
    </row>
    <row r="392" spans="4:4" x14ac:dyDescent="0.25">
      <c r="D392" s="221"/>
    </row>
    <row r="393" spans="4:4" x14ac:dyDescent="0.25">
      <c r="D393" s="221"/>
    </row>
    <row r="394" spans="4:4" x14ac:dyDescent="0.25">
      <c r="D394" s="221"/>
    </row>
    <row r="395" spans="4:4" x14ac:dyDescent="0.25">
      <c r="D395" s="221"/>
    </row>
    <row r="396" spans="4:4" x14ac:dyDescent="0.25">
      <c r="D396" s="221"/>
    </row>
    <row r="397" spans="4:4" x14ac:dyDescent="0.25">
      <c r="D397" s="221"/>
    </row>
    <row r="398" spans="4:4" x14ac:dyDescent="0.25">
      <c r="D398" s="221"/>
    </row>
    <row r="399" spans="4:4" x14ac:dyDescent="0.25">
      <c r="D399" s="221"/>
    </row>
    <row r="400" spans="4:4" x14ac:dyDescent="0.25">
      <c r="D400" s="221"/>
    </row>
    <row r="401" spans="4:4" x14ac:dyDescent="0.25">
      <c r="D401" s="221"/>
    </row>
    <row r="402" spans="4:4" x14ac:dyDescent="0.25">
      <c r="D402" s="221"/>
    </row>
    <row r="403" spans="4:4" x14ac:dyDescent="0.25">
      <c r="D403" s="221"/>
    </row>
    <row r="404" spans="4:4" x14ac:dyDescent="0.25">
      <c r="D404" s="221"/>
    </row>
    <row r="405" spans="4:4" x14ac:dyDescent="0.25">
      <c r="D405" s="221"/>
    </row>
    <row r="406" spans="4:4" x14ac:dyDescent="0.25">
      <c r="D406" s="221"/>
    </row>
    <row r="407" spans="4:4" x14ac:dyDescent="0.25">
      <c r="D407" s="221"/>
    </row>
    <row r="408" spans="4:4" x14ac:dyDescent="0.25">
      <c r="D408" s="221"/>
    </row>
    <row r="409" spans="4:4" x14ac:dyDescent="0.25">
      <c r="D409" s="221"/>
    </row>
    <row r="410" spans="4:4" x14ac:dyDescent="0.25">
      <c r="D410" s="221"/>
    </row>
    <row r="411" spans="4:4" x14ac:dyDescent="0.25">
      <c r="D411" s="221"/>
    </row>
    <row r="412" spans="4:4" x14ac:dyDescent="0.25">
      <c r="D412" s="221"/>
    </row>
    <row r="413" spans="4:4" x14ac:dyDescent="0.25">
      <c r="D413" s="221"/>
    </row>
    <row r="414" spans="4:4" x14ac:dyDescent="0.25">
      <c r="D414" s="221"/>
    </row>
    <row r="415" spans="4:4" x14ac:dyDescent="0.25">
      <c r="D415" s="221"/>
    </row>
    <row r="416" spans="4:4" x14ac:dyDescent="0.25">
      <c r="D416" s="221"/>
    </row>
    <row r="417" spans="4:4" x14ac:dyDescent="0.25">
      <c r="D417" s="221"/>
    </row>
    <row r="418" spans="4:4" x14ac:dyDescent="0.25">
      <c r="D418" s="221"/>
    </row>
    <row r="419" spans="4:4" x14ac:dyDescent="0.25">
      <c r="D419" s="221"/>
    </row>
    <row r="420" spans="4:4" x14ac:dyDescent="0.25">
      <c r="D420" s="221"/>
    </row>
    <row r="421" spans="4:4" x14ac:dyDescent="0.25">
      <c r="D421" s="221"/>
    </row>
    <row r="422" spans="4:4" x14ac:dyDescent="0.25">
      <c r="D422" s="221"/>
    </row>
    <row r="423" spans="4:4" x14ac:dyDescent="0.25">
      <c r="D423" s="221"/>
    </row>
    <row r="424" spans="4:4" x14ac:dyDescent="0.25">
      <c r="D424" s="221"/>
    </row>
    <row r="425" spans="4:4" x14ac:dyDescent="0.25">
      <c r="D425" s="221"/>
    </row>
    <row r="426" spans="4:4" x14ac:dyDescent="0.25">
      <c r="D426" s="221"/>
    </row>
    <row r="427" spans="4:4" x14ac:dyDescent="0.25">
      <c r="D427" s="221"/>
    </row>
    <row r="428" spans="4:4" x14ac:dyDescent="0.25">
      <c r="D428" s="221"/>
    </row>
    <row r="429" spans="4:4" x14ac:dyDescent="0.25">
      <c r="D429" s="221"/>
    </row>
    <row r="430" spans="4:4" x14ac:dyDescent="0.25">
      <c r="D430" s="221"/>
    </row>
    <row r="431" spans="4:4" x14ac:dyDescent="0.25">
      <c r="D431" s="221"/>
    </row>
    <row r="432" spans="4:4" x14ac:dyDescent="0.25">
      <c r="D432" s="221"/>
    </row>
    <row r="433" spans="4:4" x14ac:dyDescent="0.25">
      <c r="D433" s="221"/>
    </row>
    <row r="434" spans="4:4" x14ac:dyDescent="0.25">
      <c r="D434" s="221"/>
    </row>
    <row r="435" spans="4:4" x14ac:dyDescent="0.25">
      <c r="D435" s="221"/>
    </row>
    <row r="436" spans="4:4" x14ac:dyDescent="0.25">
      <c r="D436" s="221"/>
    </row>
    <row r="437" spans="4:4" x14ac:dyDescent="0.25">
      <c r="D437" s="221"/>
    </row>
    <row r="438" spans="4:4" x14ac:dyDescent="0.25">
      <c r="D438" s="221"/>
    </row>
    <row r="439" spans="4:4" x14ac:dyDescent="0.25">
      <c r="D439" s="221"/>
    </row>
    <row r="440" spans="4:4" x14ac:dyDescent="0.25">
      <c r="D440" s="221"/>
    </row>
    <row r="441" spans="4:4" x14ac:dyDescent="0.25">
      <c r="D441" s="221"/>
    </row>
    <row r="442" spans="4:4" x14ac:dyDescent="0.25">
      <c r="D442" s="221"/>
    </row>
    <row r="443" spans="4:4" x14ac:dyDescent="0.25">
      <c r="D443" s="221"/>
    </row>
    <row r="444" spans="4:4" x14ac:dyDescent="0.25">
      <c r="D444" s="221"/>
    </row>
    <row r="445" spans="4:4" x14ac:dyDescent="0.25">
      <c r="D445" s="221"/>
    </row>
    <row r="446" spans="4:4" x14ac:dyDescent="0.25">
      <c r="D446" s="221"/>
    </row>
    <row r="447" spans="4:4" x14ac:dyDescent="0.25">
      <c r="D447" s="221"/>
    </row>
    <row r="448" spans="4:4" x14ac:dyDescent="0.25">
      <c r="D448" s="221"/>
    </row>
    <row r="449" spans="4:4" x14ac:dyDescent="0.25">
      <c r="D449" s="221"/>
    </row>
    <row r="450" spans="4:4" x14ac:dyDescent="0.25">
      <c r="D450" s="221"/>
    </row>
    <row r="451" spans="4:4" x14ac:dyDescent="0.25">
      <c r="D451" s="221"/>
    </row>
    <row r="452" spans="4:4" x14ac:dyDescent="0.25">
      <c r="D452" s="221"/>
    </row>
    <row r="453" spans="4:4" x14ac:dyDescent="0.25">
      <c r="D453" s="221"/>
    </row>
    <row r="454" spans="4:4" x14ac:dyDescent="0.25">
      <c r="D454" s="221"/>
    </row>
    <row r="455" spans="4:4" x14ac:dyDescent="0.25">
      <c r="D455" s="221"/>
    </row>
    <row r="456" spans="4:4" x14ac:dyDescent="0.25">
      <c r="D456" s="221"/>
    </row>
    <row r="457" spans="4:4" x14ac:dyDescent="0.25">
      <c r="D457" s="221"/>
    </row>
    <row r="458" spans="4:4" x14ac:dyDescent="0.25">
      <c r="D458" s="221"/>
    </row>
    <row r="459" spans="4:4" x14ac:dyDescent="0.25">
      <c r="D459" s="221"/>
    </row>
    <row r="460" spans="4:4" x14ac:dyDescent="0.25">
      <c r="D460" s="221"/>
    </row>
    <row r="461" spans="4:4" x14ac:dyDescent="0.25">
      <c r="D461" s="221"/>
    </row>
    <row r="462" spans="4:4" x14ac:dyDescent="0.25">
      <c r="D462" s="221"/>
    </row>
    <row r="463" spans="4:4" x14ac:dyDescent="0.25">
      <c r="D463" s="221"/>
    </row>
    <row r="464" spans="4:4" x14ac:dyDescent="0.25">
      <c r="D464" s="221"/>
    </row>
    <row r="465" spans="4:4" x14ac:dyDescent="0.25">
      <c r="D465" s="221"/>
    </row>
    <row r="466" spans="4:4" x14ac:dyDescent="0.25">
      <c r="D466" s="221"/>
    </row>
    <row r="467" spans="4:4" x14ac:dyDescent="0.25">
      <c r="D467" s="221"/>
    </row>
    <row r="468" spans="4:4" x14ac:dyDescent="0.25">
      <c r="D468" s="221"/>
    </row>
    <row r="469" spans="4:4" x14ac:dyDescent="0.25">
      <c r="D469" s="221"/>
    </row>
    <row r="470" spans="4:4" x14ac:dyDescent="0.25">
      <c r="D470" s="221"/>
    </row>
    <row r="471" spans="4:4" x14ac:dyDescent="0.25">
      <c r="D471" s="221"/>
    </row>
    <row r="472" spans="4:4" x14ac:dyDescent="0.25">
      <c r="D472" s="221"/>
    </row>
    <row r="473" spans="4:4" x14ac:dyDescent="0.25">
      <c r="D473" s="221"/>
    </row>
    <row r="474" spans="4:4" x14ac:dyDescent="0.25">
      <c r="D474" s="221"/>
    </row>
    <row r="475" spans="4:4" x14ac:dyDescent="0.25">
      <c r="D475" s="221"/>
    </row>
    <row r="476" spans="4:4" x14ac:dyDescent="0.25">
      <c r="D476" s="221"/>
    </row>
    <row r="477" spans="4:4" x14ac:dyDescent="0.25">
      <c r="D477" s="221"/>
    </row>
    <row r="478" spans="4:4" x14ac:dyDescent="0.25">
      <c r="D478" s="221"/>
    </row>
    <row r="479" spans="4:4" x14ac:dyDescent="0.25">
      <c r="D479" s="221"/>
    </row>
    <row r="480" spans="4:4" x14ac:dyDescent="0.25">
      <c r="D480" s="221"/>
    </row>
    <row r="481" spans="4:4" x14ac:dyDescent="0.25">
      <c r="D481" s="221"/>
    </row>
    <row r="482" spans="4:4" x14ac:dyDescent="0.25">
      <c r="D482" s="221"/>
    </row>
    <row r="483" spans="4:4" x14ac:dyDescent="0.25">
      <c r="D483" s="221"/>
    </row>
    <row r="484" spans="4:4" x14ac:dyDescent="0.25">
      <c r="D484" s="221"/>
    </row>
    <row r="485" spans="4:4" x14ac:dyDescent="0.25">
      <c r="D485" s="221"/>
    </row>
    <row r="486" spans="4:4" x14ac:dyDescent="0.25">
      <c r="D486" s="221"/>
    </row>
    <row r="487" spans="4:4" x14ac:dyDescent="0.25">
      <c r="D487" s="221"/>
    </row>
    <row r="488" spans="4:4" x14ac:dyDescent="0.25">
      <c r="D488" s="221"/>
    </row>
    <row r="489" spans="4:4" x14ac:dyDescent="0.25">
      <c r="D489" s="221"/>
    </row>
    <row r="490" spans="4:4" x14ac:dyDescent="0.25">
      <c r="D490" s="221"/>
    </row>
    <row r="491" spans="4:4" x14ac:dyDescent="0.25">
      <c r="D491" s="221"/>
    </row>
    <row r="492" spans="4:4" x14ac:dyDescent="0.25">
      <c r="D492" s="221"/>
    </row>
    <row r="493" spans="4:4" x14ac:dyDescent="0.25">
      <c r="D493" s="221"/>
    </row>
    <row r="494" spans="4:4" x14ac:dyDescent="0.25">
      <c r="D494" s="221"/>
    </row>
    <row r="495" spans="4:4" x14ac:dyDescent="0.25">
      <c r="D495" s="221"/>
    </row>
    <row r="496" spans="4:4" x14ac:dyDescent="0.25">
      <c r="D496" s="221"/>
    </row>
    <row r="497" spans="4:4" x14ac:dyDescent="0.25">
      <c r="D497" s="221"/>
    </row>
    <row r="498" spans="4:4" x14ac:dyDescent="0.25">
      <c r="D498" s="221"/>
    </row>
    <row r="499" spans="4:4" x14ac:dyDescent="0.25">
      <c r="D499" s="221"/>
    </row>
    <row r="500" spans="4:4" x14ac:dyDescent="0.25">
      <c r="D500" s="221"/>
    </row>
    <row r="501" spans="4:4" x14ac:dyDescent="0.25">
      <c r="D501" s="221"/>
    </row>
    <row r="502" spans="4:4" x14ac:dyDescent="0.25">
      <c r="D502" s="221"/>
    </row>
    <row r="503" spans="4:4" x14ac:dyDescent="0.25">
      <c r="D503" s="221"/>
    </row>
    <row r="504" spans="4:4" x14ac:dyDescent="0.25">
      <c r="D504" s="221"/>
    </row>
    <row r="505" spans="4:4" x14ac:dyDescent="0.25">
      <c r="D505" s="221"/>
    </row>
    <row r="506" spans="4:4" x14ac:dyDescent="0.25">
      <c r="D506" s="221"/>
    </row>
    <row r="507" spans="4:4" x14ac:dyDescent="0.25">
      <c r="D507" s="221"/>
    </row>
    <row r="508" spans="4:4" x14ac:dyDescent="0.25">
      <c r="D508" s="221"/>
    </row>
    <row r="509" spans="4:4" x14ac:dyDescent="0.25">
      <c r="D509" s="221"/>
    </row>
    <row r="510" spans="4:4" x14ac:dyDescent="0.25">
      <c r="D510" s="221"/>
    </row>
    <row r="511" spans="4:4" x14ac:dyDescent="0.25">
      <c r="D511" s="221"/>
    </row>
    <row r="512" spans="4:4" x14ac:dyDescent="0.25">
      <c r="D512" s="221"/>
    </row>
    <row r="513" spans="4:4" x14ac:dyDescent="0.25">
      <c r="D513" s="221"/>
    </row>
    <row r="514" spans="4:4" x14ac:dyDescent="0.25">
      <c r="D514" s="221"/>
    </row>
    <row r="515" spans="4:4" x14ac:dyDescent="0.25">
      <c r="D515" s="221"/>
    </row>
    <row r="516" spans="4:4" x14ac:dyDescent="0.25">
      <c r="D516" s="221"/>
    </row>
    <row r="517" spans="4:4" x14ac:dyDescent="0.25">
      <c r="D517" s="221"/>
    </row>
    <row r="518" spans="4:4" x14ac:dyDescent="0.25">
      <c r="D518" s="221"/>
    </row>
    <row r="519" spans="4:4" x14ac:dyDescent="0.25">
      <c r="D519" s="221"/>
    </row>
    <row r="520" spans="4:4" x14ac:dyDescent="0.25">
      <c r="D520" s="221"/>
    </row>
    <row r="521" spans="4:4" x14ac:dyDescent="0.25">
      <c r="D521" s="221"/>
    </row>
    <row r="522" spans="4:4" x14ac:dyDescent="0.25">
      <c r="D522" s="221"/>
    </row>
    <row r="523" spans="4:4" x14ac:dyDescent="0.25">
      <c r="D523" s="221"/>
    </row>
    <row r="524" spans="4:4" x14ac:dyDescent="0.25">
      <c r="D524" s="221"/>
    </row>
    <row r="525" spans="4:4" x14ac:dyDescent="0.25">
      <c r="D525" s="221"/>
    </row>
    <row r="526" spans="4:4" x14ac:dyDescent="0.25">
      <c r="D526" s="221"/>
    </row>
    <row r="527" spans="4:4" x14ac:dyDescent="0.25">
      <c r="D527" s="221"/>
    </row>
    <row r="528" spans="4:4" x14ac:dyDescent="0.25">
      <c r="D528" s="221"/>
    </row>
    <row r="529" spans="4:4" x14ac:dyDescent="0.25">
      <c r="D529" s="221"/>
    </row>
  </sheetData>
  <hyperlinks>
    <hyperlink ref="H2" location="Start!A1" display="BACK" xr:uid="{00000000-0004-0000-0C00-000000000000}"/>
  </hyperlinks>
  <pageMargins left="0.7" right="0.7" top="0.75" bottom="0.75" header="0.3" footer="0.3"/>
  <pageSetup scale="47" orientation="portrait" r:id="rId2"/>
  <headerFooter>
    <oddHeader xml:space="preserve">&amp;LFIFRA Cooperative Agreement Work Plan and Report - Status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H225"/>
  <sheetViews>
    <sheetView showGridLines="0" zoomScaleNormal="100" zoomScaleSheetLayoutView="100" workbookViewId="0">
      <selection activeCell="D22" sqref="D22"/>
    </sheetView>
  </sheetViews>
  <sheetFormatPr defaultRowHeight="15" x14ac:dyDescent="0.25"/>
  <cols>
    <col min="1" max="1" width="4.28515625" style="4" customWidth="1"/>
    <col min="2" max="2" width="32.42578125" style="102" customWidth="1"/>
    <col min="3" max="3" width="15.5703125" style="112" customWidth="1"/>
    <col min="4" max="4" width="14.7109375" style="150" customWidth="1"/>
    <col min="5" max="5" width="14.28515625" style="102" customWidth="1"/>
    <col min="6" max="6" width="37.7109375" style="108" customWidth="1"/>
    <col min="7" max="7" width="14.28515625" style="106" customWidth="1"/>
    <col min="8" max="8" width="8.5703125" customWidth="1"/>
    <col min="9" max="9" width="16.7109375" bestFit="1" customWidth="1"/>
    <col min="10" max="10" width="16" bestFit="1" customWidth="1"/>
  </cols>
  <sheetData>
    <row r="1" spans="2:8" s="4" customFormat="1" ht="23.25" x14ac:dyDescent="0.25">
      <c r="B1" s="131" t="str">
        <f>IF(Start!$U$10="","",Start!$U$10)</f>
        <v/>
      </c>
      <c r="C1" s="112"/>
      <c r="D1" s="150"/>
      <c r="E1" s="102"/>
      <c r="F1" s="108"/>
      <c r="G1" s="143">
        <f ca="1">TODAY()</f>
        <v>43801</v>
      </c>
    </row>
    <row r="2" spans="2:8" s="176" customFormat="1" ht="26.25" x14ac:dyDescent="0.4">
      <c r="B2" s="170" t="s">
        <v>390</v>
      </c>
      <c r="C2" s="173"/>
      <c r="D2" s="174"/>
      <c r="E2" s="175"/>
      <c r="F2" s="1310" t="str">
        <f>Start!$AG$21</f>
        <v/>
      </c>
      <c r="G2" s="1090" t="s">
        <v>302</v>
      </c>
    </row>
    <row r="3" spans="2:8" s="176" customFormat="1" ht="26.25" x14ac:dyDescent="0.4">
      <c r="C3" s="173"/>
      <c r="D3" s="174"/>
      <c r="F3" s="1310" t="str">
        <f>Start!$AG$22</f>
        <v/>
      </c>
    </row>
    <row r="4" spans="2:8" x14ac:dyDescent="0.25">
      <c r="B4" s="111" t="s">
        <v>269</v>
      </c>
      <c r="C4" s="102" t="s">
        <v>257</v>
      </c>
      <c r="G4" s="129"/>
    </row>
    <row r="6" spans="2:8" s="130" customFormat="1" ht="30" x14ac:dyDescent="0.25">
      <c r="B6" s="17" t="s">
        <v>183</v>
      </c>
      <c r="C6" s="107" t="s">
        <v>53</v>
      </c>
      <c r="D6" s="142" t="s">
        <v>307</v>
      </c>
      <c r="E6" s="142" t="s">
        <v>262</v>
      </c>
      <c r="F6" s="17" t="s">
        <v>386</v>
      </c>
      <c r="G6" s="1326" t="s">
        <v>60</v>
      </c>
      <c r="H6"/>
    </row>
    <row r="7" spans="2:8" x14ac:dyDescent="0.25">
      <c r="B7" s="4" t="s">
        <v>733</v>
      </c>
      <c r="C7" s="4" t="s">
        <v>313</v>
      </c>
      <c r="D7" s="108" t="s">
        <v>242</v>
      </c>
      <c r="E7" s="117">
        <v>43008</v>
      </c>
      <c r="F7" s="4" t="s">
        <v>313</v>
      </c>
      <c r="G7" s="3"/>
    </row>
    <row r="8" spans="2:8" x14ac:dyDescent="0.25">
      <c r="B8"/>
      <c r="C8"/>
      <c r="D8" s="108" t="s">
        <v>280</v>
      </c>
      <c r="E8" s="117">
        <v>43008</v>
      </c>
      <c r="F8" s="4" t="s">
        <v>313</v>
      </c>
      <c r="G8" s="3"/>
    </row>
    <row r="9" spans="2:8" x14ac:dyDescent="0.25">
      <c r="B9" s="4" t="s">
        <v>737</v>
      </c>
      <c r="C9"/>
      <c r="D9"/>
      <c r="E9"/>
      <c r="F9"/>
      <c r="G9" s="3"/>
    </row>
    <row r="10" spans="2:8" x14ac:dyDescent="0.25">
      <c r="B10" s="4" t="s">
        <v>287</v>
      </c>
      <c r="C10"/>
      <c r="D10"/>
      <c r="E10"/>
      <c r="F10"/>
      <c r="G10" s="3"/>
    </row>
    <row r="11" spans="2:8" x14ac:dyDescent="0.25">
      <c r="B11" s="4" t="s">
        <v>86</v>
      </c>
      <c r="C11"/>
      <c r="D11"/>
      <c r="E11"/>
      <c r="F11"/>
      <c r="G11" s="3"/>
    </row>
    <row r="12" spans="2:8" x14ac:dyDescent="0.25">
      <c r="B12" s="4" t="s">
        <v>289</v>
      </c>
      <c r="C12"/>
      <c r="D12"/>
      <c r="E12"/>
      <c r="F12"/>
      <c r="G12" s="3"/>
    </row>
    <row r="13" spans="2:8" x14ac:dyDescent="0.25">
      <c r="B13" s="4" t="s">
        <v>281</v>
      </c>
      <c r="C13"/>
      <c r="D13"/>
      <c r="E13"/>
      <c r="F13"/>
      <c r="G13" s="3"/>
    </row>
    <row r="14" spans="2:8" x14ac:dyDescent="0.25">
      <c r="B14" s="4" t="s">
        <v>284</v>
      </c>
      <c r="C14"/>
      <c r="D14"/>
      <c r="E14"/>
      <c r="F14"/>
      <c r="G14" s="3"/>
    </row>
    <row r="15" spans="2:8" x14ac:dyDescent="0.25">
      <c r="B15" s="4" t="s">
        <v>286</v>
      </c>
      <c r="C15"/>
      <c r="D15"/>
      <c r="E15"/>
      <c r="F15"/>
      <c r="G15" s="3"/>
    </row>
    <row r="16" spans="2:8" x14ac:dyDescent="0.25">
      <c r="B16" s="4" t="s">
        <v>295</v>
      </c>
      <c r="C16"/>
      <c r="D16"/>
      <c r="E16"/>
      <c r="F16"/>
      <c r="G16" s="3"/>
    </row>
    <row r="17" spans="2:7" x14ac:dyDescent="0.25">
      <c r="B17" s="4" t="s">
        <v>296</v>
      </c>
      <c r="C17"/>
      <c r="D17"/>
      <c r="E17"/>
      <c r="F17"/>
      <c r="G17" s="3"/>
    </row>
    <row r="18" spans="2:7" x14ac:dyDescent="0.25">
      <c r="B18" s="4" t="s">
        <v>56</v>
      </c>
      <c r="C18"/>
      <c r="D18"/>
      <c r="E18"/>
      <c r="F18"/>
      <c r="G18" s="3"/>
    </row>
    <row r="19" spans="2:7" x14ac:dyDescent="0.25">
      <c r="B19" s="4" t="s">
        <v>297</v>
      </c>
      <c r="C19"/>
      <c r="D19"/>
      <c r="E19"/>
      <c r="F19"/>
      <c r="G19" s="3"/>
    </row>
    <row r="20" spans="2:7" x14ac:dyDescent="0.25">
      <c r="B20" s="4" t="s">
        <v>298</v>
      </c>
      <c r="C20"/>
      <c r="D20"/>
      <c r="E20"/>
      <c r="F20"/>
      <c r="G20" s="3"/>
    </row>
    <row r="21" spans="2:7" x14ac:dyDescent="0.25">
      <c r="B21" s="4" t="s">
        <v>331</v>
      </c>
      <c r="C21"/>
      <c r="D21"/>
      <c r="E21"/>
      <c r="F21"/>
      <c r="G21" s="3"/>
    </row>
    <row r="22" spans="2:7" x14ac:dyDescent="0.25">
      <c r="B22" s="4" t="s">
        <v>676</v>
      </c>
      <c r="C22" s="4" t="s">
        <v>313</v>
      </c>
      <c r="D22" s="108" t="s">
        <v>224</v>
      </c>
      <c r="E22" s="117">
        <v>43008</v>
      </c>
      <c r="F22" s="4" t="s">
        <v>313</v>
      </c>
      <c r="G22" s="3"/>
    </row>
    <row r="23" spans="2:7" x14ac:dyDescent="0.25">
      <c r="B23"/>
      <c r="C23"/>
      <c r="D23" s="108" t="s">
        <v>225</v>
      </c>
      <c r="E23"/>
      <c r="F23"/>
      <c r="G23" s="3"/>
    </row>
    <row r="24" spans="2:7" x14ac:dyDescent="0.25">
      <c r="B24"/>
      <c r="C24"/>
      <c r="D24" s="108" t="s">
        <v>226</v>
      </c>
      <c r="E24"/>
      <c r="F24"/>
      <c r="G24" s="3"/>
    </row>
    <row r="25" spans="2:7" x14ac:dyDescent="0.25">
      <c r="B25"/>
      <c r="C25"/>
      <c r="D25" s="108" t="s">
        <v>227</v>
      </c>
      <c r="E25"/>
      <c r="F25"/>
      <c r="G25" s="3"/>
    </row>
    <row r="26" spans="2:7" x14ac:dyDescent="0.25">
      <c r="B26"/>
      <c r="C26"/>
      <c r="D26" s="108" t="s">
        <v>228</v>
      </c>
      <c r="E26"/>
      <c r="F26"/>
      <c r="G26" s="3"/>
    </row>
    <row r="27" spans="2:7" x14ac:dyDescent="0.25">
      <c r="B27"/>
      <c r="C27"/>
      <c r="D27" s="108" t="s">
        <v>571</v>
      </c>
      <c r="E27" s="117">
        <v>43008</v>
      </c>
      <c r="F27" s="4" t="s">
        <v>313</v>
      </c>
      <c r="G27" s="3"/>
    </row>
    <row r="28" spans="2:7" x14ac:dyDescent="0.25">
      <c r="B28" s="4" t="s">
        <v>677</v>
      </c>
      <c r="C28" s="4" t="s">
        <v>313</v>
      </c>
      <c r="D28" s="108" t="s">
        <v>229</v>
      </c>
      <c r="E28"/>
      <c r="F28"/>
      <c r="G28" s="3"/>
    </row>
    <row r="29" spans="2:7" x14ac:dyDescent="0.25">
      <c r="B29"/>
      <c r="C29"/>
      <c r="D29" s="108" t="s">
        <v>230</v>
      </c>
      <c r="E29"/>
      <c r="F29"/>
      <c r="G29" s="3"/>
    </row>
    <row r="30" spans="2:7" x14ac:dyDescent="0.25">
      <c r="B30"/>
      <c r="C30"/>
      <c r="D30" s="108" t="s">
        <v>273</v>
      </c>
      <c r="E30"/>
      <c r="F30"/>
      <c r="G30" s="3"/>
    </row>
    <row r="31" spans="2:7" x14ac:dyDescent="0.25">
      <c r="B31"/>
      <c r="C31"/>
      <c r="D31" s="108" t="s">
        <v>231</v>
      </c>
      <c r="E31"/>
      <c r="F31"/>
      <c r="G31" s="3"/>
    </row>
    <row r="32" spans="2:7" x14ac:dyDescent="0.25">
      <c r="B32" s="4" t="s">
        <v>678</v>
      </c>
      <c r="C32" s="4" t="s">
        <v>313</v>
      </c>
      <c r="D32" s="108" t="s">
        <v>245</v>
      </c>
      <c r="E32"/>
      <c r="F32"/>
      <c r="G32" s="3"/>
    </row>
    <row r="33" spans="2:7" x14ac:dyDescent="0.25">
      <c r="B33"/>
      <c r="C33"/>
      <c r="D33" s="108" t="s">
        <v>246</v>
      </c>
      <c r="E33"/>
      <c r="F33"/>
      <c r="G33" s="3"/>
    </row>
    <row r="34" spans="2:7" x14ac:dyDescent="0.25">
      <c r="B34" s="4" t="s">
        <v>679</v>
      </c>
      <c r="C34" s="4" t="s">
        <v>313</v>
      </c>
      <c r="D34" s="108" t="s">
        <v>249</v>
      </c>
      <c r="E34"/>
      <c r="F34"/>
      <c r="G34" s="3"/>
    </row>
    <row r="35" spans="2:7" x14ac:dyDescent="0.25">
      <c r="B35"/>
      <c r="C35"/>
      <c r="D35" s="108" t="s">
        <v>250</v>
      </c>
      <c r="E35"/>
      <c r="F35"/>
      <c r="G35" s="3"/>
    </row>
    <row r="36" spans="2:7" x14ac:dyDescent="0.25">
      <c r="B36"/>
      <c r="C36"/>
      <c r="D36" s="108" t="s">
        <v>285</v>
      </c>
      <c r="E36"/>
      <c r="F36"/>
      <c r="G36" s="3"/>
    </row>
    <row r="37" spans="2:7" x14ac:dyDescent="0.25">
      <c r="B37"/>
      <c r="C37"/>
      <c r="D37" s="108" t="s">
        <v>576</v>
      </c>
      <c r="E37" s="117">
        <v>43008</v>
      </c>
      <c r="F37" s="4" t="s">
        <v>313</v>
      </c>
      <c r="G37" s="3"/>
    </row>
    <row r="38" spans="2:7" x14ac:dyDescent="0.25">
      <c r="B38"/>
      <c r="C38"/>
      <c r="D38" s="108" t="s">
        <v>633</v>
      </c>
      <c r="E38" s="117">
        <v>43008</v>
      </c>
      <c r="F38" s="4" t="s">
        <v>313</v>
      </c>
      <c r="G38" s="3"/>
    </row>
    <row r="39" spans="2:7" x14ac:dyDescent="0.25">
      <c r="B39"/>
      <c r="C39"/>
      <c r="D39" s="108" t="s">
        <v>635</v>
      </c>
      <c r="E39" s="117">
        <v>43008</v>
      </c>
      <c r="F39" s="4" t="s">
        <v>313</v>
      </c>
      <c r="G39" s="3"/>
    </row>
    <row r="40" spans="2:7" x14ac:dyDescent="0.25">
      <c r="B40"/>
      <c r="C40"/>
      <c r="D40" s="108" t="s">
        <v>636</v>
      </c>
      <c r="E40" s="117">
        <v>43008</v>
      </c>
      <c r="F40" s="4" t="s">
        <v>313</v>
      </c>
      <c r="G40" s="3"/>
    </row>
    <row r="41" spans="2:7" x14ac:dyDescent="0.25">
      <c r="B41" s="102" t="s">
        <v>59</v>
      </c>
      <c r="C41" s="102"/>
      <c r="D41" s="102"/>
      <c r="F41" s="102"/>
      <c r="G41" s="3"/>
    </row>
    <row r="42" spans="2:7" x14ac:dyDescent="0.25">
      <c r="B42"/>
      <c r="C42"/>
      <c r="D42"/>
      <c r="E42"/>
      <c r="F42"/>
      <c r="G42"/>
    </row>
    <row r="43" spans="2:7" x14ac:dyDescent="0.25">
      <c r="B43"/>
      <c r="C43"/>
      <c r="D43"/>
      <c r="E43"/>
      <c r="F43"/>
      <c r="G43"/>
    </row>
    <row r="44" spans="2:7" x14ac:dyDescent="0.25">
      <c r="B44"/>
      <c r="C44"/>
      <c r="D44"/>
      <c r="E44"/>
      <c r="F44"/>
      <c r="G44"/>
    </row>
    <row r="45" spans="2:7" x14ac:dyDescent="0.25">
      <c r="B45"/>
      <c r="C45"/>
      <c r="D45"/>
      <c r="E45"/>
      <c r="F45"/>
      <c r="G45"/>
    </row>
    <row r="46" spans="2:7" x14ac:dyDescent="0.25">
      <c r="B46"/>
      <c r="C46"/>
      <c r="D46"/>
      <c r="E46"/>
      <c r="F46"/>
      <c r="G46"/>
    </row>
    <row r="47" spans="2:7" x14ac:dyDescent="0.25">
      <c r="B47"/>
      <c r="C47"/>
      <c r="D47"/>
      <c r="E47"/>
      <c r="F47"/>
      <c r="G47"/>
    </row>
    <row r="48" spans="2:7" x14ac:dyDescent="0.25">
      <c r="B48"/>
      <c r="C48"/>
      <c r="D48"/>
      <c r="E48"/>
      <c r="F48"/>
      <c r="G48"/>
    </row>
    <row r="49" spans="2:7" x14ac:dyDescent="0.25">
      <c r="B49"/>
      <c r="C49"/>
      <c r="D49"/>
      <c r="E49"/>
      <c r="F49"/>
      <c r="G49"/>
    </row>
    <row r="50" spans="2:7" x14ac:dyDescent="0.25">
      <c r="B50"/>
      <c r="C50"/>
      <c r="D50"/>
      <c r="E50"/>
      <c r="F50"/>
      <c r="G50"/>
    </row>
    <row r="51" spans="2:7" x14ac:dyDescent="0.25">
      <c r="B51"/>
      <c r="C51"/>
      <c r="D51"/>
      <c r="E51"/>
      <c r="F51"/>
      <c r="G51"/>
    </row>
    <row r="52" spans="2:7" x14ac:dyDescent="0.25">
      <c r="B52"/>
      <c r="C52"/>
      <c r="D52"/>
      <c r="E52"/>
      <c r="F52"/>
      <c r="G52"/>
    </row>
    <row r="53" spans="2:7" x14ac:dyDescent="0.25">
      <c r="B53"/>
      <c r="C53"/>
      <c r="D53"/>
      <c r="E53"/>
      <c r="F53"/>
      <c r="G53"/>
    </row>
    <row r="54" spans="2:7" x14ac:dyDescent="0.25">
      <c r="B54"/>
      <c r="C54"/>
      <c r="D54"/>
      <c r="E54"/>
      <c r="F54"/>
      <c r="G54"/>
    </row>
    <row r="55" spans="2:7" x14ac:dyDescent="0.25">
      <c r="B55"/>
      <c r="C55"/>
      <c r="D55"/>
      <c r="E55"/>
      <c r="F55"/>
      <c r="G55"/>
    </row>
    <row r="56" spans="2:7" x14ac:dyDescent="0.25">
      <c r="B56"/>
      <c r="C56"/>
      <c r="D56"/>
      <c r="E56"/>
      <c r="F56"/>
      <c r="G56"/>
    </row>
    <row r="57" spans="2:7" x14ac:dyDescent="0.25">
      <c r="B57"/>
      <c r="C57"/>
      <c r="D57"/>
      <c r="E57"/>
      <c r="F57"/>
      <c r="G57"/>
    </row>
    <row r="58" spans="2:7" x14ac:dyDescent="0.25">
      <c r="B58"/>
      <c r="C58"/>
      <c r="D58"/>
      <c r="E58"/>
      <c r="F58"/>
      <c r="G58"/>
    </row>
    <row r="59" spans="2:7" x14ac:dyDescent="0.25">
      <c r="B59"/>
      <c r="C59"/>
      <c r="D59"/>
      <c r="E59"/>
      <c r="F59"/>
      <c r="G59"/>
    </row>
    <row r="60" spans="2:7" x14ac:dyDescent="0.25">
      <c r="B60"/>
      <c r="C60"/>
      <c r="D60"/>
      <c r="E60"/>
      <c r="F60"/>
      <c r="G60"/>
    </row>
    <row r="61" spans="2:7" x14ac:dyDescent="0.25">
      <c r="B61"/>
      <c r="C61"/>
      <c r="D61"/>
      <c r="E61"/>
      <c r="F61"/>
      <c r="G61"/>
    </row>
    <row r="62" spans="2:7" x14ac:dyDescent="0.25">
      <c r="B62"/>
      <c r="C62"/>
      <c r="D62"/>
      <c r="E62"/>
      <c r="F62"/>
      <c r="G62"/>
    </row>
    <row r="63" spans="2:7" x14ac:dyDescent="0.25">
      <c r="B63"/>
      <c r="C63"/>
      <c r="D63"/>
      <c r="E63"/>
      <c r="F63"/>
      <c r="G63"/>
    </row>
    <row r="64" spans="2:7" x14ac:dyDescent="0.25">
      <c r="B64"/>
      <c r="C64"/>
      <c r="D64"/>
      <c r="E64"/>
      <c r="F64"/>
      <c r="G64"/>
    </row>
    <row r="65" spans="2:7" x14ac:dyDescent="0.25">
      <c r="B65"/>
      <c r="C65"/>
      <c r="D65"/>
      <c r="E65"/>
      <c r="F65"/>
      <c r="G65"/>
    </row>
    <row r="66" spans="2:7" x14ac:dyDescent="0.25">
      <c r="B66"/>
      <c r="C66"/>
      <c r="D66"/>
      <c r="E66"/>
      <c r="F66"/>
      <c r="G66"/>
    </row>
    <row r="67" spans="2:7" x14ac:dyDescent="0.25">
      <c r="B67"/>
      <c r="C67"/>
      <c r="D67"/>
      <c r="E67"/>
      <c r="F67"/>
      <c r="G67"/>
    </row>
    <row r="68" spans="2:7" x14ac:dyDescent="0.25">
      <c r="B68"/>
      <c r="C68"/>
      <c r="D68"/>
      <c r="E68"/>
      <c r="F68"/>
      <c r="G68"/>
    </row>
    <row r="69" spans="2:7" x14ac:dyDescent="0.25">
      <c r="B69"/>
      <c r="C69"/>
      <c r="D69"/>
      <c r="E69"/>
      <c r="F69"/>
      <c r="G69"/>
    </row>
    <row r="70" spans="2:7" x14ac:dyDescent="0.25">
      <c r="B70"/>
      <c r="C70"/>
      <c r="D70"/>
      <c r="E70"/>
      <c r="F70"/>
      <c r="G70"/>
    </row>
    <row r="71" spans="2:7" x14ac:dyDescent="0.25">
      <c r="B71"/>
      <c r="C71"/>
      <c r="D71"/>
      <c r="E71"/>
      <c r="F71"/>
      <c r="G71"/>
    </row>
    <row r="72" spans="2:7" x14ac:dyDescent="0.25">
      <c r="B72"/>
      <c r="C72"/>
      <c r="D72"/>
      <c r="E72"/>
      <c r="F72"/>
      <c r="G72"/>
    </row>
    <row r="73" spans="2:7" x14ac:dyDescent="0.25">
      <c r="B73"/>
      <c r="C73"/>
      <c r="D73"/>
      <c r="E73"/>
      <c r="F73"/>
      <c r="G73"/>
    </row>
    <row r="74" spans="2:7" x14ac:dyDescent="0.25">
      <c r="B74"/>
      <c r="C74"/>
      <c r="D74"/>
      <c r="E74"/>
      <c r="F74"/>
      <c r="G74"/>
    </row>
    <row r="75" spans="2:7" x14ac:dyDescent="0.25">
      <c r="B75"/>
      <c r="C75"/>
      <c r="D75"/>
      <c r="E75"/>
      <c r="F75"/>
      <c r="G75"/>
    </row>
    <row r="76" spans="2:7" x14ac:dyDescent="0.25">
      <c r="B76"/>
      <c r="C76"/>
      <c r="D76"/>
      <c r="E76"/>
      <c r="F76"/>
      <c r="G76"/>
    </row>
    <row r="77" spans="2:7" x14ac:dyDescent="0.25">
      <c r="B77"/>
      <c r="C77"/>
      <c r="D77"/>
      <c r="E77"/>
      <c r="F77"/>
      <c r="G77"/>
    </row>
    <row r="78" spans="2:7" x14ac:dyDescent="0.25">
      <c r="B78"/>
      <c r="C78"/>
      <c r="D78"/>
      <c r="E78"/>
      <c r="F78"/>
      <c r="G78"/>
    </row>
    <row r="79" spans="2:7" x14ac:dyDescent="0.25">
      <c r="B79"/>
      <c r="C79"/>
      <c r="D79"/>
      <c r="E79"/>
      <c r="F79"/>
      <c r="G79"/>
    </row>
    <row r="80" spans="2:7" x14ac:dyDescent="0.25">
      <c r="B80"/>
      <c r="C80"/>
      <c r="D80"/>
      <c r="E80"/>
      <c r="F80"/>
      <c r="G80"/>
    </row>
    <row r="81" spans="2:7" x14ac:dyDescent="0.25">
      <c r="B81"/>
      <c r="C81"/>
      <c r="D81"/>
      <c r="E81"/>
      <c r="F81"/>
      <c r="G81"/>
    </row>
    <row r="82" spans="2:7" x14ac:dyDescent="0.25">
      <c r="B82"/>
      <c r="C82"/>
      <c r="D82"/>
      <c r="E82"/>
      <c r="F82"/>
      <c r="G82"/>
    </row>
    <row r="83" spans="2:7" x14ac:dyDescent="0.25">
      <c r="B83"/>
      <c r="C83"/>
      <c r="D83"/>
      <c r="E83"/>
      <c r="F83"/>
      <c r="G83"/>
    </row>
    <row r="84" spans="2:7" x14ac:dyDescent="0.25">
      <c r="B84"/>
      <c r="C84"/>
      <c r="D84"/>
      <c r="E84"/>
      <c r="F84"/>
      <c r="G84"/>
    </row>
    <row r="85" spans="2:7" x14ac:dyDescent="0.25">
      <c r="B85"/>
      <c r="C85"/>
      <c r="D85"/>
      <c r="E85"/>
      <c r="F85"/>
      <c r="G85"/>
    </row>
    <row r="86" spans="2:7" x14ac:dyDescent="0.25">
      <c r="B86"/>
      <c r="C86"/>
      <c r="D86"/>
      <c r="E86"/>
      <c r="F86"/>
      <c r="G86"/>
    </row>
    <row r="87" spans="2:7" x14ac:dyDescent="0.25">
      <c r="B87"/>
      <c r="C87"/>
      <c r="D87"/>
      <c r="E87"/>
      <c r="F87"/>
      <c r="G87"/>
    </row>
    <row r="88" spans="2:7" x14ac:dyDescent="0.25">
      <c r="B88"/>
      <c r="C88"/>
      <c r="D88"/>
      <c r="E88"/>
      <c r="F88"/>
      <c r="G88"/>
    </row>
    <row r="89" spans="2:7" x14ac:dyDescent="0.25">
      <c r="B89"/>
      <c r="C89"/>
      <c r="D89"/>
      <c r="E89"/>
      <c r="F89"/>
      <c r="G89"/>
    </row>
    <row r="90" spans="2:7" x14ac:dyDescent="0.25">
      <c r="B90"/>
      <c r="C90"/>
      <c r="D90"/>
      <c r="E90"/>
      <c r="F90"/>
      <c r="G90"/>
    </row>
    <row r="91" spans="2:7" x14ac:dyDescent="0.25">
      <c r="B91"/>
      <c r="C91"/>
      <c r="D91"/>
      <c r="E91"/>
      <c r="F91"/>
      <c r="G91"/>
    </row>
    <row r="92" spans="2:7" x14ac:dyDescent="0.25">
      <c r="B92"/>
      <c r="C92"/>
      <c r="D92"/>
      <c r="E92"/>
      <c r="F92"/>
      <c r="G92"/>
    </row>
    <row r="93" spans="2:7" x14ac:dyDescent="0.25">
      <c r="B93"/>
      <c r="C93"/>
      <c r="D93"/>
      <c r="E93"/>
      <c r="F93"/>
      <c r="G93"/>
    </row>
    <row r="94" spans="2:7" x14ac:dyDescent="0.25">
      <c r="B94"/>
      <c r="C94"/>
      <c r="D94"/>
      <c r="E94"/>
      <c r="F94"/>
      <c r="G94"/>
    </row>
    <row r="95" spans="2:7" x14ac:dyDescent="0.25">
      <c r="B95"/>
      <c r="C95"/>
      <c r="D95"/>
      <c r="E95"/>
      <c r="F95"/>
      <c r="G95"/>
    </row>
    <row r="96" spans="2:7" x14ac:dyDescent="0.25">
      <c r="B96"/>
      <c r="C96"/>
      <c r="D96"/>
      <c r="E96"/>
      <c r="F96"/>
      <c r="G96"/>
    </row>
    <row r="97" spans="2:7" x14ac:dyDescent="0.25">
      <c r="B97"/>
      <c r="C97"/>
      <c r="D97"/>
      <c r="E97"/>
      <c r="F97"/>
      <c r="G97"/>
    </row>
    <row r="98" spans="2:7" x14ac:dyDescent="0.25">
      <c r="B98"/>
      <c r="C98"/>
      <c r="D98"/>
      <c r="E98"/>
      <c r="F98"/>
      <c r="G98"/>
    </row>
    <row r="99" spans="2:7" x14ac:dyDescent="0.25">
      <c r="B99"/>
      <c r="C99"/>
      <c r="D99"/>
      <c r="E99"/>
      <c r="F99"/>
      <c r="G99"/>
    </row>
    <row r="100" spans="2:7" x14ac:dyDescent="0.25">
      <c r="B100"/>
      <c r="C100"/>
      <c r="D100"/>
      <c r="E100"/>
      <c r="F100"/>
      <c r="G100"/>
    </row>
    <row r="101" spans="2:7" x14ac:dyDescent="0.25">
      <c r="B101"/>
      <c r="C101"/>
      <c r="D101"/>
      <c r="E101"/>
      <c r="F101"/>
      <c r="G101"/>
    </row>
    <row r="102" spans="2:7" x14ac:dyDescent="0.25">
      <c r="B102"/>
      <c r="C102"/>
      <c r="D102"/>
      <c r="E102"/>
      <c r="F102"/>
      <c r="G102"/>
    </row>
    <row r="103" spans="2:7" x14ac:dyDescent="0.25">
      <c r="B103"/>
      <c r="C103"/>
      <c r="D103"/>
      <c r="E103"/>
      <c r="F103"/>
      <c r="G103"/>
    </row>
    <row r="104" spans="2:7" x14ac:dyDescent="0.25">
      <c r="B104"/>
      <c r="C104"/>
      <c r="D104"/>
      <c r="E104"/>
      <c r="F104"/>
      <c r="G104"/>
    </row>
    <row r="105" spans="2:7" x14ac:dyDescent="0.25">
      <c r="B105"/>
      <c r="C105"/>
      <c r="D105"/>
      <c r="E105"/>
      <c r="F105"/>
      <c r="G105"/>
    </row>
    <row r="106" spans="2:7" x14ac:dyDescent="0.25">
      <c r="B106"/>
      <c r="C106"/>
      <c r="D106"/>
      <c r="E106"/>
      <c r="F106"/>
      <c r="G106"/>
    </row>
    <row r="107" spans="2:7" x14ac:dyDescent="0.25">
      <c r="B107"/>
      <c r="C107"/>
      <c r="D107"/>
      <c r="E107"/>
      <c r="F107"/>
      <c r="G107"/>
    </row>
    <row r="108" spans="2:7" x14ac:dyDescent="0.25">
      <c r="B108"/>
      <c r="C108"/>
      <c r="D108"/>
      <c r="E108"/>
      <c r="F108"/>
      <c r="G108"/>
    </row>
    <row r="109" spans="2:7" x14ac:dyDescent="0.25">
      <c r="B109"/>
      <c r="C109"/>
      <c r="D109"/>
      <c r="E109"/>
      <c r="F109"/>
      <c r="G109"/>
    </row>
    <row r="110" spans="2:7" x14ac:dyDescent="0.25">
      <c r="B110"/>
      <c r="C110"/>
      <c r="D110"/>
      <c r="E110"/>
      <c r="F110"/>
      <c r="G110"/>
    </row>
    <row r="111" spans="2:7" x14ac:dyDescent="0.25">
      <c r="B111"/>
      <c r="C111"/>
      <c r="D111"/>
      <c r="E111"/>
      <c r="F111"/>
      <c r="G111"/>
    </row>
    <row r="112" spans="2:7" x14ac:dyDescent="0.25">
      <c r="B112"/>
      <c r="C112"/>
      <c r="D112"/>
      <c r="E112"/>
      <c r="F112"/>
      <c r="G112"/>
    </row>
    <row r="113" spans="2:7" x14ac:dyDescent="0.25">
      <c r="B113"/>
      <c r="C113"/>
      <c r="D113"/>
      <c r="E113"/>
      <c r="F113"/>
      <c r="G113"/>
    </row>
    <row r="114" spans="2:7" x14ac:dyDescent="0.25">
      <c r="B114"/>
      <c r="C114"/>
      <c r="D114"/>
      <c r="E114"/>
      <c r="F114"/>
      <c r="G114"/>
    </row>
    <row r="115" spans="2:7" x14ac:dyDescent="0.25">
      <c r="B115"/>
      <c r="C115"/>
      <c r="D115" s="113"/>
      <c r="E115" s="110"/>
      <c r="F115"/>
      <c r="G115"/>
    </row>
    <row r="116" spans="2:7" x14ac:dyDescent="0.25">
      <c r="B116"/>
      <c r="C116"/>
      <c r="D116" s="113"/>
      <c r="E116" s="110"/>
      <c r="F116"/>
      <c r="G116"/>
    </row>
    <row r="117" spans="2:7" x14ac:dyDescent="0.25">
      <c r="B117"/>
      <c r="C117"/>
      <c r="D117" s="113"/>
      <c r="E117" s="110"/>
      <c r="F117"/>
      <c r="G117"/>
    </row>
    <row r="118" spans="2:7" x14ac:dyDescent="0.25">
      <c r="B118"/>
      <c r="C118"/>
      <c r="D118" s="113"/>
      <c r="E118" s="110"/>
      <c r="F118"/>
      <c r="G118"/>
    </row>
    <row r="119" spans="2:7" x14ac:dyDescent="0.25">
      <c r="B119"/>
      <c r="C119"/>
      <c r="D119" s="113"/>
      <c r="E119" s="110"/>
      <c r="F119"/>
      <c r="G119"/>
    </row>
    <row r="120" spans="2:7" x14ac:dyDescent="0.25">
      <c r="B120"/>
      <c r="C120"/>
      <c r="D120" s="113"/>
      <c r="E120" s="110"/>
      <c r="F120"/>
      <c r="G120"/>
    </row>
    <row r="121" spans="2:7" x14ac:dyDescent="0.25">
      <c r="B121"/>
      <c r="C121"/>
      <c r="D121" s="113"/>
      <c r="E121" s="110"/>
      <c r="F121"/>
      <c r="G121"/>
    </row>
    <row r="122" spans="2:7" x14ac:dyDescent="0.25">
      <c r="B122"/>
      <c r="C122"/>
      <c r="D122" s="113"/>
      <c r="E122" s="110"/>
      <c r="F122"/>
      <c r="G122"/>
    </row>
    <row r="123" spans="2:7" x14ac:dyDescent="0.25">
      <c r="B123"/>
      <c r="C123"/>
      <c r="D123" s="113"/>
      <c r="E123" s="110"/>
      <c r="F123"/>
      <c r="G123"/>
    </row>
    <row r="124" spans="2:7" x14ac:dyDescent="0.25">
      <c r="B124"/>
      <c r="C124"/>
      <c r="D124" s="113"/>
      <c r="E124" s="110"/>
      <c r="F124"/>
      <c r="G124"/>
    </row>
    <row r="125" spans="2:7" x14ac:dyDescent="0.25">
      <c r="B125"/>
      <c r="C125"/>
      <c r="D125" s="113"/>
      <c r="E125" s="110"/>
      <c r="F125"/>
      <c r="G125"/>
    </row>
    <row r="126" spans="2:7" x14ac:dyDescent="0.25">
      <c r="B126"/>
      <c r="C126"/>
      <c r="D126" s="113"/>
      <c r="E126" s="110"/>
      <c r="F126"/>
      <c r="G126"/>
    </row>
    <row r="127" spans="2:7" x14ac:dyDescent="0.25">
      <c r="B127"/>
      <c r="C127"/>
      <c r="D127" s="113"/>
      <c r="E127" s="110"/>
      <c r="F127"/>
      <c r="G127"/>
    </row>
    <row r="128" spans="2:7" x14ac:dyDescent="0.25">
      <c r="B128"/>
      <c r="C128"/>
      <c r="D128" s="113"/>
      <c r="E128" s="110"/>
      <c r="F128"/>
      <c r="G128"/>
    </row>
    <row r="129" spans="2:7" x14ac:dyDescent="0.25">
      <c r="B129"/>
      <c r="C129"/>
      <c r="D129" s="113"/>
      <c r="E129" s="110"/>
      <c r="F129"/>
      <c r="G129"/>
    </row>
    <row r="130" spans="2:7" x14ac:dyDescent="0.25">
      <c r="B130"/>
      <c r="C130"/>
      <c r="D130" s="113"/>
      <c r="E130" s="110"/>
      <c r="F130"/>
      <c r="G130"/>
    </row>
    <row r="131" spans="2:7" x14ac:dyDescent="0.25">
      <c r="B131"/>
      <c r="C131"/>
      <c r="D131" s="113"/>
      <c r="E131" s="110"/>
      <c r="F131"/>
      <c r="G131"/>
    </row>
    <row r="132" spans="2:7" x14ac:dyDescent="0.25">
      <c r="B132"/>
      <c r="C132"/>
      <c r="D132" s="113"/>
      <c r="E132" s="110"/>
      <c r="F132"/>
      <c r="G132"/>
    </row>
    <row r="133" spans="2:7" x14ac:dyDescent="0.25">
      <c r="B133"/>
      <c r="C133"/>
      <c r="D133" s="113"/>
      <c r="E133" s="110"/>
      <c r="F133"/>
      <c r="G133"/>
    </row>
    <row r="134" spans="2:7" x14ac:dyDescent="0.25">
      <c r="B134"/>
      <c r="C134"/>
      <c r="D134" s="113"/>
      <c r="E134" s="110"/>
      <c r="F134"/>
      <c r="G134"/>
    </row>
    <row r="135" spans="2:7" x14ac:dyDescent="0.25">
      <c r="B135"/>
      <c r="C135"/>
      <c r="D135" s="113"/>
      <c r="E135" s="110"/>
      <c r="F135"/>
      <c r="G135"/>
    </row>
    <row r="136" spans="2:7" x14ac:dyDescent="0.25">
      <c r="B136"/>
      <c r="C136"/>
      <c r="D136" s="113"/>
      <c r="E136" s="110"/>
      <c r="F136"/>
      <c r="G136"/>
    </row>
    <row r="137" spans="2:7" x14ac:dyDescent="0.25">
      <c r="B137"/>
      <c r="C137"/>
      <c r="D137" s="113"/>
      <c r="E137" s="110"/>
      <c r="F137"/>
      <c r="G137"/>
    </row>
    <row r="138" spans="2:7" x14ac:dyDescent="0.25">
      <c r="B138"/>
      <c r="C138"/>
      <c r="D138" s="113"/>
      <c r="E138" s="110"/>
      <c r="F138"/>
      <c r="G138"/>
    </row>
    <row r="139" spans="2:7" x14ac:dyDescent="0.25">
      <c r="B139"/>
      <c r="C139"/>
      <c r="D139" s="113"/>
      <c r="E139" s="110"/>
      <c r="F139"/>
      <c r="G139"/>
    </row>
    <row r="140" spans="2:7" x14ac:dyDescent="0.25">
      <c r="B140"/>
      <c r="C140"/>
      <c r="D140" s="113"/>
      <c r="E140" s="110"/>
      <c r="F140"/>
      <c r="G140"/>
    </row>
    <row r="141" spans="2:7" x14ac:dyDescent="0.25">
      <c r="B141"/>
      <c r="C141"/>
      <c r="D141" s="113"/>
      <c r="E141" s="110"/>
      <c r="F141"/>
      <c r="G141"/>
    </row>
    <row r="142" spans="2:7" x14ac:dyDescent="0.25">
      <c r="B142"/>
      <c r="C142"/>
      <c r="D142" s="113"/>
      <c r="E142" s="110"/>
      <c r="F142"/>
      <c r="G142"/>
    </row>
    <row r="143" spans="2:7" x14ac:dyDescent="0.25">
      <c r="B143"/>
      <c r="C143"/>
      <c r="D143" s="113"/>
      <c r="E143" s="110"/>
      <c r="F143"/>
      <c r="G143"/>
    </row>
    <row r="144" spans="2:7" x14ac:dyDescent="0.25">
      <c r="B144"/>
      <c r="C144"/>
      <c r="D144" s="113"/>
      <c r="E144" s="110"/>
      <c r="F144"/>
      <c r="G144"/>
    </row>
    <row r="145" spans="2:7" x14ac:dyDescent="0.25">
      <c r="B145"/>
      <c r="C145"/>
      <c r="D145" s="113"/>
      <c r="E145" s="110"/>
      <c r="F145"/>
      <c r="G145"/>
    </row>
    <row r="146" spans="2:7" x14ac:dyDescent="0.25">
      <c r="B146"/>
      <c r="C146"/>
      <c r="D146" s="113"/>
      <c r="E146" s="110"/>
      <c r="F146"/>
      <c r="G146"/>
    </row>
    <row r="147" spans="2:7" x14ac:dyDescent="0.25">
      <c r="B147"/>
      <c r="C147"/>
      <c r="D147" s="113"/>
      <c r="E147" s="110"/>
      <c r="F147"/>
      <c r="G147"/>
    </row>
    <row r="148" spans="2:7" x14ac:dyDescent="0.25">
      <c r="B148"/>
      <c r="C148"/>
      <c r="D148" s="113"/>
      <c r="E148" s="110"/>
      <c r="F148"/>
      <c r="G148"/>
    </row>
    <row r="149" spans="2:7" x14ac:dyDescent="0.25">
      <c r="B149"/>
      <c r="C149"/>
      <c r="D149" s="113"/>
      <c r="E149" s="110"/>
      <c r="F149"/>
      <c r="G149"/>
    </row>
    <row r="150" spans="2:7" x14ac:dyDescent="0.25">
      <c r="B150"/>
      <c r="C150"/>
      <c r="D150" s="113"/>
      <c r="E150" s="110"/>
      <c r="F150"/>
      <c r="G150"/>
    </row>
    <row r="151" spans="2:7" x14ac:dyDescent="0.25">
      <c r="B151"/>
      <c r="C151"/>
      <c r="D151" s="113"/>
      <c r="E151" s="110"/>
      <c r="F151"/>
      <c r="G151"/>
    </row>
    <row r="152" spans="2:7" x14ac:dyDescent="0.25">
      <c r="B152"/>
      <c r="C152"/>
      <c r="D152" s="113"/>
      <c r="E152" s="110"/>
      <c r="F152"/>
      <c r="G152"/>
    </row>
    <row r="153" spans="2:7" x14ac:dyDescent="0.25">
      <c r="B153"/>
      <c r="C153"/>
      <c r="D153" s="113"/>
      <c r="E153" s="110"/>
      <c r="F153"/>
      <c r="G153"/>
    </row>
    <row r="154" spans="2:7" x14ac:dyDescent="0.25">
      <c r="B154"/>
      <c r="C154"/>
      <c r="D154" s="113"/>
      <c r="E154" s="110"/>
      <c r="F154"/>
      <c r="G154"/>
    </row>
    <row r="155" spans="2:7" x14ac:dyDescent="0.25">
      <c r="B155"/>
      <c r="C155"/>
      <c r="D155" s="113"/>
      <c r="E155" s="110"/>
      <c r="F155"/>
      <c r="G155"/>
    </row>
    <row r="156" spans="2:7" x14ac:dyDescent="0.25">
      <c r="B156"/>
      <c r="C156"/>
      <c r="D156" s="113"/>
      <c r="E156" s="110"/>
      <c r="F156"/>
      <c r="G156"/>
    </row>
    <row r="157" spans="2:7" x14ac:dyDescent="0.25">
      <c r="B157"/>
      <c r="C157"/>
      <c r="D157" s="113"/>
      <c r="E157" s="110"/>
      <c r="F157"/>
      <c r="G157"/>
    </row>
    <row r="158" spans="2:7" x14ac:dyDescent="0.25">
      <c r="B158"/>
      <c r="C158"/>
      <c r="D158" s="113"/>
      <c r="E158" s="110"/>
      <c r="F158"/>
      <c r="G158"/>
    </row>
    <row r="159" spans="2:7" x14ac:dyDescent="0.25">
      <c r="B159"/>
      <c r="C159"/>
      <c r="D159" s="113"/>
      <c r="E159" s="110"/>
      <c r="F159"/>
      <c r="G159"/>
    </row>
    <row r="160" spans="2:7" x14ac:dyDescent="0.25">
      <c r="B160"/>
      <c r="C160"/>
      <c r="D160" s="113"/>
      <c r="E160" s="110"/>
      <c r="F160"/>
      <c r="G160"/>
    </row>
    <row r="161" spans="2:7" x14ac:dyDescent="0.25">
      <c r="B161"/>
      <c r="C161"/>
      <c r="D161" s="113"/>
      <c r="E161" s="110"/>
      <c r="F161"/>
      <c r="G161"/>
    </row>
    <row r="162" spans="2:7" x14ac:dyDescent="0.25">
      <c r="B162"/>
      <c r="C162"/>
      <c r="D162" s="113"/>
      <c r="E162" s="110"/>
      <c r="F162"/>
      <c r="G162"/>
    </row>
    <row r="163" spans="2:7" x14ac:dyDescent="0.25">
      <c r="B163"/>
      <c r="C163"/>
      <c r="D163" s="113"/>
      <c r="E163" s="110"/>
      <c r="F163"/>
      <c r="G163"/>
    </row>
    <row r="164" spans="2:7" x14ac:dyDescent="0.25">
      <c r="B164"/>
      <c r="C164"/>
      <c r="D164" s="113"/>
      <c r="E164" s="110"/>
      <c r="F164"/>
      <c r="G164"/>
    </row>
    <row r="165" spans="2:7" x14ac:dyDescent="0.25">
      <c r="B165"/>
      <c r="C165"/>
      <c r="D165" s="113"/>
      <c r="E165" s="110"/>
      <c r="F165"/>
      <c r="G165"/>
    </row>
    <row r="166" spans="2:7" x14ac:dyDescent="0.25">
      <c r="B166"/>
      <c r="C166"/>
      <c r="D166" s="113"/>
      <c r="E166" s="110"/>
      <c r="F166"/>
      <c r="G166"/>
    </row>
    <row r="167" spans="2:7" x14ac:dyDescent="0.25">
      <c r="B167"/>
      <c r="C167"/>
      <c r="D167" s="113"/>
      <c r="E167" s="110"/>
      <c r="F167"/>
      <c r="G167"/>
    </row>
    <row r="168" spans="2:7" x14ac:dyDescent="0.25">
      <c r="B168"/>
      <c r="C168"/>
      <c r="D168" s="113"/>
      <c r="E168" s="110"/>
      <c r="F168"/>
      <c r="G168"/>
    </row>
    <row r="169" spans="2:7" x14ac:dyDescent="0.25">
      <c r="B169"/>
      <c r="C169"/>
      <c r="D169" s="113"/>
      <c r="E169" s="110"/>
      <c r="F169"/>
      <c r="G169"/>
    </row>
    <row r="170" spans="2:7" x14ac:dyDescent="0.25">
      <c r="B170"/>
      <c r="C170"/>
      <c r="D170" s="113"/>
      <c r="E170" s="110"/>
      <c r="F170"/>
      <c r="G170"/>
    </row>
    <row r="171" spans="2:7" x14ac:dyDescent="0.25">
      <c r="B171"/>
      <c r="C171"/>
      <c r="D171" s="113"/>
      <c r="E171" s="110"/>
      <c r="F171"/>
      <c r="G171"/>
    </row>
    <row r="172" spans="2:7" x14ac:dyDescent="0.25">
      <c r="B172"/>
      <c r="C172"/>
      <c r="D172" s="113"/>
      <c r="E172" s="110"/>
      <c r="F172"/>
      <c r="G172"/>
    </row>
    <row r="173" spans="2:7" x14ac:dyDescent="0.25">
      <c r="B173"/>
      <c r="C173"/>
      <c r="D173" s="113"/>
      <c r="E173" s="110"/>
      <c r="F173"/>
      <c r="G173"/>
    </row>
    <row r="174" spans="2:7" x14ac:dyDescent="0.25">
      <c r="B174"/>
      <c r="C174"/>
      <c r="D174" s="113"/>
      <c r="E174" s="110"/>
      <c r="F174"/>
      <c r="G174"/>
    </row>
    <row r="175" spans="2:7" x14ac:dyDescent="0.25">
      <c r="B175"/>
      <c r="C175"/>
      <c r="D175" s="113"/>
      <c r="E175" s="110"/>
      <c r="F175"/>
      <c r="G175"/>
    </row>
    <row r="176" spans="2:7" x14ac:dyDescent="0.25">
      <c r="B176"/>
      <c r="C176"/>
      <c r="D176" s="113"/>
      <c r="E176" s="110"/>
      <c r="F176"/>
      <c r="G176"/>
    </row>
    <row r="177" spans="2:7" x14ac:dyDescent="0.25">
      <c r="B177"/>
      <c r="C177"/>
      <c r="D177" s="113"/>
      <c r="E177" s="110"/>
      <c r="F177"/>
      <c r="G177"/>
    </row>
    <row r="178" spans="2:7" x14ac:dyDescent="0.25">
      <c r="B178"/>
      <c r="C178"/>
      <c r="D178" s="113"/>
      <c r="E178" s="110"/>
      <c r="F178"/>
      <c r="G178"/>
    </row>
    <row r="179" spans="2:7" x14ac:dyDescent="0.25">
      <c r="B179"/>
      <c r="C179"/>
      <c r="D179" s="113"/>
      <c r="E179" s="110"/>
      <c r="F179"/>
      <c r="G179"/>
    </row>
    <row r="180" spans="2:7" x14ac:dyDescent="0.25">
      <c r="B180"/>
      <c r="C180"/>
      <c r="D180" s="113"/>
      <c r="E180" s="110"/>
      <c r="F180"/>
      <c r="G180"/>
    </row>
    <row r="181" spans="2:7" x14ac:dyDescent="0.25">
      <c r="B181"/>
      <c r="C181"/>
      <c r="D181" s="113"/>
      <c r="E181" s="110"/>
      <c r="F181"/>
      <c r="G181"/>
    </row>
    <row r="182" spans="2:7" x14ac:dyDescent="0.25">
      <c r="B182"/>
      <c r="C182"/>
      <c r="D182" s="113"/>
      <c r="E182" s="110"/>
      <c r="F182"/>
      <c r="G182"/>
    </row>
    <row r="183" spans="2:7" x14ac:dyDescent="0.25">
      <c r="B183"/>
      <c r="C183"/>
      <c r="D183" s="113"/>
      <c r="E183" s="110"/>
      <c r="F183"/>
      <c r="G183"/>
    </row>
    <row r="184" spans="2:7" x14ac:dyDescent="0.25">
      <c r="B184"/>
      <c r="C184"/>
      <c r="D184" s="113"/>
      <c r="E184" s="110"/>
      <c r="F184"/>
      <c r="G184"/>
    </row>
    <row r="185" spans="2:7" x14ac:dyDescent="0.25">
      <c r="B185"/>
      <c r="C185"/>
      <c r="D185" s="113"/>
      <c r="E185" s="110"/>
      <c r="F185"/>
      <c r="G185"/>
    </row>
    <row r="186" spans="2:7" x14ac:dyDescent="0.25">
      <c r="B186"/>
      <c r="C186"/>
      <c r="D186" s="113"/>
      <c r="E186" s="110"/>
      <c r="F186"/>
      <c r="G186"/>
    </row>
    <row r="187" spans="2:7" x14ac:dyDescent="0.25">
      <c r="B187"/>
      <c r="C187"/>
      <c r="D187" s="113"/>
      <c r="E187" s="110"/>
      <c r="F187"/>
      <c r="G187"/>
    </row>
    <row r="188" spans="2:7" x14ac:dyDescent="0.25">
      <c r="B188"/>
      <c r="C188"/>
      <c r="D188" s="113"/>
      <c r="E188" s="110"/>
      <c r="F188"/>
      <c r="G188"/>
    </row>
    <row r="189" spans="2:7" x14ac:dyDescent="0.25">
      <c r="B189"/>
      <c r="C189"/>
      <c r="D189" s="113"/>
      <c r="E189" s="110"/>
      <c r="F189"/>
      <c r="G189"/>
    </row>
    <row r="190" spans="2:7" x14ac:dyDescent="0.25">
      <c r="B190"/>
      <c r="C190"/>
      <c r="D190" s="113"/>
      <c r="E190" s="110"/>
      <c r="F190"/>
      <c r="G190"/>
    </row>
    <row r="191" spans="2:7" x14ac:dyDescent="0.25">
      <c r="B191"/>
      <c r="C191"/>
      <c r="D191" s="113"/>
      <c r="E191" s="110"/>
      <c r="F191"/>
      <c r="G191"/>
    </row>
    <row r="192" spans="2:7" x14ac:dyDescent="0.25">
      <c r="B192"/>
      <c r="C192"/>
      <c r="D192" s="113"/>
      <c r="E192" s="110"/>
      <c r="F192"/>
      <c r="G192"/>
    </row>
    <row r="193" spans="2:7" x14ac:dyDescent="0.25">
      <c r="B193"/>
      <c r="C193"/>
      <c r="D193" s="113"/>
      <c r="E193" s="110"/>
      <c r="F193"/>
      <c r="G193"/>
    </row>
    <row r="194" spans="2:7" x14ac:dyDescent="0.25">
      <c r="B194"/>
      <c r="C194"/>
      <c r="D194" s="113"/>
      <c r="E194" s="110"/>
      <c r="F194"/>
      <c r="G194"/>
    </row>
    <row r="195" spans="2:7" x14ac:dyDescent="0.25">
      <c r="B195"/>
      <c r="C195"/>
      <c r="D195" s="113"/>
      <c r="E195" s="110"/>
      <c r="F195"/>
      <c r="G195"/>
    </row>
    <row r="196" spans="2:7" x14ac:dyDescent="0.25">
      <c r="B196"/>
      <c r="C196"/>
      <c r="D196" s="113"/>
      <c r="E196" s="110"/>
      <c r="F196"/>
      <c r="G196"/>
    </row>
    <row r="197" spans="2:7" x14ac:dyDescent="0.25">
      <c r="B197"/>
      <c r="C197"/>
      <c r="D197" s="113"/>
      <c r="E197" s="110"/>
      <c r="F197"/>
      <c r="G197"/>
    </row>
    <row r="198" spans="2:7" x14ac:dyDescent="0.25">
      <c r="B198"/>
      <c r="C198"/>
      <c r="D198" s="113"/>
      <c r="E198" s="110"/>
      <c r="F198"/>
      <c r="G198"/>
    </row>
    <row r="199" spans="2:7" x14ac:dyDescent="0.25">
      <c r="B199"/>
      <c r="C199"/>
      <c r="D199" s="113"/>
      <c r="E199" s="110"/>
      <c r="F199"/>
      <c r="G199"/>
    </row>
    <row r="200" spans="2:7" x14ac:dyDescent="0.25">
      <c r="B200"/>
      <c r="C200"/>
      <c r="D200" s="113"/>
      <c r="E200" s="110"/>
      <c r="F200"/>
      <c r="G200"/>
    </row>
    <row r="201" spans="2:7" x14ac:dyDescent="0.25">
      <c r="B201"/>
      <c r="C201"/>
      <c r="D201" s="113"/>
      <c r="E201" s="110"/>
      <c r="F201"/>
      <c r="G201"/>
    </row>
    <row r="202" spans="2:7" x14ac:dyDescent="0.25">
      <c r="B202"/>
      <c r="C202"/>
      <c r="D202" s="113"/>
      <c r="E202" s="110"/>
      <c r="F202"/>
      <c r="G202"/>
    </row>
    <row r="203" spans="2:7" x14ac:dyDescent="0.25">
      <c r="B203"/>
      <c r="C203"/>
      <c r="D203" s="113"/>
      <c r="E203" s="110"/>
      <c r="F203"/>
      <c r="G203"/>
    </row>
    <row r="204" spans="2:7" x14ac:dyDescent="0.25">
      <c r="B204"/>
      <c r="C204"/>
      <c r="D204" s="113"/>
      <c r="E204" s="110"/>
      <c r="F204"/>
      <c r="G204"/>
    </row>
    <row r="205" spans="2:7" x14ac:dyDescent="0.25">
      <c r="B205"/>
      <c r="C205"/>
      <c r="D205" s="113"/>
      <c r="E205" s="110"/>
      <c r="F205"/>
      <c r="G205"/>
    </row>
    <row r="206" spans="2:7" x14ac:dyDescent="0.25">
      <c r="B206"/>
      <c r="C206"/>
      <c r="D206" s="113"/>
      <c r="E206" s="110"/>
      <c r="F206"/>
      <c r="G206"/>
    </row>
    <row r="207" spans="2:7" x14ac:dyDescent="0.25">
      <c r="B207"/>
      <c r="C207"/>
      <c r="D207" s="113"/>
      <c r="E207" s="110"/>
      <c r="F207"/>
      <c r="G207"/>
    </row>
    <row r="208" spans="2:7" x14ac:dyDescent="0.25">
      <c r="B208"/>
      <c r="C208"/>
      <c r="D208" s="113"/>
      <c r="E208" s="110"/>
      <c r="F208"/>
      <c r="G208"/>
    </row>
    <row r="209" spans="2:7" x14ac:dyDescent="0.25">
      <c r="B209"/>
      <c r="C209"/>
      <c r="D209" s="113"/>
      <c r="E209" s="110"/>
      <c r="F209"/>
      <c r="G209"/>
    </row>
    <row r="210" spans="2:7" x14ac:dyDescent="0.25">
      <c r="B210"/>
      <c r="C210"/>
      <c r="D210" s="113"/>
      <c r="E210" s="110"/>
      <c r="F210"/>
      <c r="G210"/>
    </row>
    <row r="211" spans="2:7" x14ac:dyDescent="0.25">
      <c r="B211"/>
      <c r="C211"/>
      <c r="D211" s="113"/>
      <c r="E211" s="110"/>
      <c r="F211"/>
      <c r="G211"/>
    </row>
    <row r="212" spans="2:7" x14ac:dyDescent="0.25">
      <c r="B212"/>
      <c r="C212"/>
      <c r="D212" s="113"/>
      <c r="E212" s="110"/>
      <c r="F212"/>
      <c r="G212"/>
    </row>
    <row r="213" spans="2:7" x14ac:dyDescent="0.25">
      <c r="B213"/>
      <c r="C213"/>
      <c r="D213" s="113"/>
      <c r="E213" s="110"/>
      <c r="F213"/>
      <c r="G213"/>
    </row>
    <row r="214" spans="2:7" x14ac:dyDescent="0.25">
      <c r="B214"/>
      <c r="C214"/>
      <c r="D214" s="113"/>
      <c r="E214" s="110"/>
      <c r="F214"/>
      <c r="G214"/>
    </row>
    <row r="215" spans="2:7" x14ac:dyDescent="0.25">
      <c r="B215"/>
      <c r="C215"/>
      <c r="D215" s="113"/>
      <c r="E215" s="110"/>
      <c r="F215"/>
      <c r="G215"/>
    </row>
    <row r="216" spans="2:7" x14ac:dyDescent="0.25">
      <c r="B216"/>
      <c r="C216"/>
      <c r="D216" s="113"/>
      <c r="E216" s="110"/>
      <c r="F216"/>
      <c r="G216"/>
    </row>
    <row r="217" spans="2:7" x14ac:dyDescent="0.25">
      <c r="B217"/>
      <c r="C217"/>
      <c r="D217" s="113"/>
      <c r="E217" s="110"/>
      <c r="F217"/>
      <c r="G217"/>
    </row>
    <row r="218" spans="2:7" x14ac:dyDescent="0.25">
      <c r="B218"/>
      <c r="C218"/>
      <c r="D218" s="113"/>
      <c r="E218" s="110"/>
      <c r="F218"/>
      <c r="G218"/>
    </row>
    <row r="219" spans="2:7" x14ac:dyDescent="0.25">
      <c r="B219"/>
      <c r="C219"/>
      <c r="D219" s="113"/>
      <c r="E219" s="110"/>
      <c r="F219"/>
      <c r="G219"/>
    </row>
    <row r="220" spans="2:7" x14ac:dyDescent="0.25">
      <c r="B220"/>
      <c r="C220"/>
      <c r="D220" s="113"/>
      <c r="E220" s="110"/>
      <c r="F220"/>
      <c r="G220"/>
    </row>
    <row r="221" spans="2:7" x14ac:dyDescent="0.25">
      <c r="B221"/>
      <c r="C221"/>
      <c r="D221" s="113"/>
      <c r="E221" s="110"/>
      <c r="F221"/>
      <c r="G221"/>
    </row>
    <row r="222" spans="2:7" x14ac:dyDescent="0.25">
      <c r="B222"/>
      <c r="C222"/>
      <c r="D222" s="113"/>
      <c r="E222" s="110"/>
      <c r="F222"/>
      <c r="G222"/>
    </row>
    <row r="223" spans="2:7" x14ac:dyDescent="0.25">
      <c r="B223" s="106"/>
      <c r="C223" s="106"/>
      <c r="D223" s="113"/>
      <c r="E223" s="110"/>
      <c r="F223"/>
    </row>
    <row r="224" spans="2:7" x14ac:dyDescent="0.25">
      <c r="B224" s="106"/>
      <c r="C224" s="106"/>
      <c r="D224" s="113"/>
      <c r="E224" s="110"/>
      <c r="F224"/>
    </row>
    <row r="225" spans="2:6" x14ac:dyDescent="0.25">
      <c r="B225" s="106"/>
      <c r="C225" s="106"/>
      <c r="D225" s="113"/>
      <c r="E225" s="110"/>
      <c r="F225"/>
    </row>
  </sheetData>
  <hyperlinks>
    <hyperlink ref="G2" location="Start!A1" display="Back" xr:uid="{00000000-0004-0000-0D00-000000000000}"/>
  </hyperlinks>
  <pageMargins left="0.7" right="0.7" top="0.75" bottom="0.75" header="0.3" footer="0.3"/>
  <pageSetup scale="67" fitToHeight="7" orientation="portrait" r:id="rId2"/>
  <headerFooter>
    <oddFooter>&amp;L&amp;P&amp;" of "&amp;" of,Regular"&amp;N&amp;C&amp;F&amp;R&amp;D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sheetPr>
  <dimension ref="A1:I122"/>
  <sheetViews>
    <sheetView showGridLines="0" showRowColHeaders="0" zoomScaleNormal="100" workbookViewId="0">
      <selection activeCell="H3" sqref="H3"/>
    </sheetView>
  </sheetViews>
  <sheetFormatPr defaultRowHeight="15" x14ac:dyDescent="0.25"/>
  <cols>
    <col min="1" max="1" width="6.7109375" style="4" customWidth="1"/>
    <col min="2" max="2" width="2.7109375" style="4" customWidth="1"/>
    <col min="3" max="3" width="15.42578125" style="109" customWidth="1"/>
    <col min="4" max="4" width="7.7109375" style="108" customWidth="1"/>
    <col min="5" max="5" width="46" style="109" customWidth="1"/>
    <col min="6" max="6" width="36.7109375" style="106" customWidth="1"/>
    <col min="7" max="7" width="11.42578125" style="115" customWidth="1"/>
    <col min="8" max="8" width="11.42578125" customWidth="1"/>
    <col min="9" max="9" width="36.7109375" bestFit="1" customWidth="1"/>
    <col min="13" max="13" width="255.7109375" bestFit="1" customWidth="1"/>
  </cols>
  <sheetData>
    <row r="1" spans="3:9" s="4" customFormat="1" ht="23.25" x14ac:dyDescent="0.25">
      <c r="C1" s="131" t="str">
        <f>IF(Start!$U$10="","",Start!$U$10)</f>
        <v/>
      </c>
      <c r="D1" s="108"/>
      <c r="E1" s="1304"/>
      <c r="F1" s="106"/>
      <c r="G1" s="1067">
        <f ca="1">TODAY()</f>
        <v>43801</v>
      </c>
    </row>
    <row r="2" spans="3:9" s="4" customFormat="1" ht="23.25" x14ac:dyDescent="0.25">
      <c r="C2" s="131" t="s">
        <v>392</v>
      </c>
      <c r="D2" s="108"/>
      <c r="E2" s="1304"/>
      <c r="F2" s="1310" t="str">
        <f>Start!$AG$21</f>
        <v/>
      </c>
      <c r="G2" s="1089" t="s">
        <v>293</v>
      </c>
    </row>
    <row r="3" spans="3:9" s="4" customFormat="1" ht="24" customHeight="1" x14ac:dyDescent="0.25">
      <c r="D3" s="108"/>
      <c r="E3" s="109"/>
      <c r="F3" s="1310" t="str">
        <f>Start!$AG$22</f>
        <v/>
      </c>
    </row>
    <row r="4" spans="3:9" s="4" customFormat="1" ht="18.75" customHeight="1" x14ac:dyDescent="0.25">
      <c r="C4" s="131"/>
      <c r="D4" s="108"/>
      <c r="E4" s="1304"/>
      <c r="G4" s="1067"/>
    </row>
    <row r="5" spans="3:9" s="4" customFormat="1" x14ac:dyDescent="0.25">
      <c r="D5" s="108"/>
      <c r="E5" s="109"/>
      <c r="F5" s="106"/>
      <c r="G5" s="115"/>
    </row>
    <row r="6" spans="3:9" x14ac:dyDescent="0.25">
      <c r="C6" s="17" t="s">
        <v>269</v>
      </c>
      <c r="D6" s="4" t="s">
        <v>257</v>
      </c>
      <c r="F6" s="143"/>
    </row>
    <row r="8" spans="3:9" s="141" customFormat="1" ht="45" x14ac:dyDescent="0.25">
      <c r="C8" s="144" t="s">
        <v>137</v>
      </c>
      <c r="D8" s="144" t="s">
        <v>270</v>
      </c>
      <c r="E8" s="144" t="s">
        <v>183</v>
      </c>
      <c r="F8" s="115" t="s">
        <v>312</v>
      </c>
      <c r="G8"/>
      <c r="H8"/>
      <c r="I8" s="106"/>
    </row>
    <row r="9" spans="3:9" x14ac:dyDescent="0.25">
      <c r="C9" s="106" t="s">
        <v>313</v>
      </c>
      <c r="D9" s="4">
        <v>2</v>
      </c>
      <c r="E9" s="4" t="s">
        <v>676</v>
      </c>
      <c r="F9" s="151"/>
      <c r="G9"/>
    </row>
    <row r="10" spans="3:9" x14ac:dyDescent="0.25">
      <c r="C10" s="106"/>
      <c r="D10" s="4">
        <v>11</v>
      </c>
      <c r="E10" s="4" t="s">
        <v>284</v>
      </c>
      <c r="F10" s="151"/>
      <c r="G10"/>
    </row>
    <row r="11" spans="3:9" x14ac:dyDescent="0.25">
      <c r="C11" s="106"/>
      <c r="D11" s="4">
        <v>17</v>
      </c>
      <c r="E11" s="4" t="s">
        <v>298</v>
      </c>
      <c r="F11" s="151"/>
      <c r="G11"/>
    </row>
    <row r="12" spans="3:9" x14ac:dyDescent="0.25">
      <c r="C12" s="106" t="s">
        <v>311</v>
      </c>
      <c r="D12" s="4">
        <v>1</v>
      </c>
      <c r="E12" s="106" t="s">
        <v>295</v>
      </c>
      <c r="F12" s="151">
        <v>21</v>
      </c>
      <c r="G12"/>
    </row>
    <row r="13" spans="3:9" x14ac:dyDescent="0.25">
      <c r="C13" s="106"/>
      <c r="D13" s="4">
        <v>2</v>
      </c>
      <c r="E13" s="4" t="s">
        <v>676</v>
      </c>
      <c r="F13" s="151">
        <v>5</v>
      </c>
      <c r="G13"/>
    </row>
    <row r="14" spans="3:9" x14ac:dyDescent="0.25">
      <c r="C14" s="106"/>
      <c r="D14" s="4">
        <v>3</v>
      </c>
      <c r="E14" s="4" t="s">
        <v>677</v>
      </c>
      <c r="F14" s="151">
        <v>4</v>
      </c>
      <c r="G14"/>
    </row>
    <row r="15" spans="3:9" x14ac:dyDescent="0.25">
      <c r="C15" s="106"/>
      <c r="D15" s="4">
        <v>4</v>
      </c>
      <c r="E15" s="4" t="s">
        <v>737</v>
      </c>
      <c r="F15" s="151">
        <v>3</v>
      </c>
      <c r="G15"/>
    </row>
    <row r="16" spans="3:9" x14ac:dyDescent="0.25">
      <c r="C16" s="106"/>
      <c r="D16" s="4">
        <v>5</v>
      </c>
      <c r="E16" s="106" t="s">
        <v>296</v>
      </c>
      <c r="F16" s="151">
        <v>2</v>
      </c>
      <c r="G16"/>
    </row>
    <row r="17" spans="3:7" x14ac:dyDescent="0.25">
      <c r="C17" s="106"/>
      <c r="D17" s="4">
        <v>6</v>
      </c>
      <c r="E17" s="106" t="s">
        <v>56</v>
      </c>
      <c r="F17" s="151">
        <v>8</v>
      </c>
      <c r="G17"/>
    </row>
    <row r="18" spans="3:7" x14ac:dyDescent="0.25">
      <c r="C18" s="106"/>
      <c r="D18" s="4">
        <v>7</v>
      </c>
      <c r="E18" s="106" t="s">
        <v>297</v>
      </c>
      <c r="F18" s="151">
        <v>9</v>
      </c>
      <c r="G18"/>
    </row>
    <row r="19" spans="3:7" x14ac:dyDescent="0.25">
      <c r="C19" s="106"/>
      <c r="D19" s="4">
        <v>8</v>
      </c>
      <c r="E19" s="4" t="s">
        <v>733</v>
      </c>
      <c r="F19" s="151">
        <v>2</v>
      </c>
      <c r="G19"/>
    </row>
    <row r="20" spans="3:7" x14ac:dyDescent="0.25">
      <c r="C20" s="106"/>
      <c r="D20" s="4">
        <v>9</v>
      </c>
      <c r="E20" s="106" t="s">
        <v>281</v>
      </c>
      <c r="F20" s="151">
        <v>4</v>
      </c>
      <c r="G20"/>
    </row>
    <row r="21" spans="3:7" x14ac:dyDescent="0.25">
      <c r="C21" s="106"/>
      <c r="D21" s="4">
        <v>10</v>
      </c>
      <c r="E21" s="4" t="s">
        <v>678</v>
      </c>
      <c r="F21" s="151">
        <v>2</v>
      </c>
      <c r="G21"/>
    </row>
    <row r="22" spans="3:7" x14ac:dyDescent="0.25">
      <c r="C22" s="106"/>
      <c r="D22" s="4">
        <v>11</v>
      </c>
      <c r="E22" s="4" t="s">
        <v>284</v>
      </c>
      <c r="F22" s="151">
        <v>3</v>
      </c>
      <c r="G22"/>
    </row>
    <row r="23" spans="3:7" x14ac:dyDescent="0.25">
      <c r="C23" s="106"/>
      <c r="D23" s="4">
        <v>12</v>
      </c>
      <c r="E23" s="4" t="s">
        <v>679</v>
      </c>
      <c r="F23" s="151">
        <v>7</v>
      </c>
      <c r="G23"/>
    </row>
    <row r="24" spans="3:7" x14ac:dyDescent="0.25">
      <c r="C24" s="106"/>
      <c r="D24" s="4">
        <v>13</v>
      </c>
      <c r="E24" s="4" t="s">
        <v>286</v>
      </c>
      <c r="F24" s="151">
        <v>1</v>
      </c>
      <c r="G24"/>
    </row>
    <row r="25" spans="3:7" x14ac:dyDescent="0.25">
      <c r="C25" s="106"/>
      <c r="D25" s="4">
        <v>14</v>
      </c>
      <c r="E25" s="4" t="s">
        <v>287</v>
      </c>
      <c r="F25" s="151">
        <v>1</v>
      </c>
      <c r="G25"/>
    </row>
    <row r="26" spans="3:7" x14ac:dyDescent="0.25">
      <c r="C26" s="106"/>
      <c r="D26" s="4">
        <v>15</v>
      </c>
      <c r="E26" s="4" t="s">
        <v>86</v>
      </c>
      <c r="F26" s="151">
        <v>1</v>
      </c>
      <c r="G26"/>
    </row>
    <row r="27" spans="3:7" x14ac:dyDescent="0.25">
      <c r="C27" s="106"/>
      <c r="D27" s="4">
        <v>16</v>
      </c>
      <c r="E27" s="4" t="s">
        <v>289</v>
      </c>
      <c r="F27" s="151">
        <v>1</v>
      </c>
      <c r="G27"/>
    </row>
    <row r="28" spans="3:7" x14ac:dyDescent="0.25">
      <c r="C28" s="106"/>
      <c r="D28" s="4">
        <v>17</v>
      </c>
      <c r="E28" s="4" t="s">
        <v>298</v>
      </c>
      <c r="F28" s="151">
        <v>1</v>
      </c>
      <c r="G28"/>
    </row>
    <row r="29" spans="3:7" x14ac:dyDescent="0.25">
      <c r="C29" s="106"/>
      <c r="D29" s="4">
        <v>18</v>
      </c>
      <c r="E29" s="4" t="s">
        <v>331</v>
      </c>
      <c r="F29" s="151">
        <v>2</v>
      </c>
      <c r="G29"/>
    </row>
    <row r="30" spans="3:7" x14ac:dyDescent="0.25">
      <c r="C30" s="102" t="s">
        <v>59</v>
      </c>
      <c r="D30" s="102"/>
      <c r="E30" s="102"/>
      <c r="F30" s="151">
        <v>77</v>
      </c>
      <c r="G30"/>
    </row>
    <row r="31" spans="3:7" x14ac:dyDescent="0.25">
      <c r="C31"/>
      <c r="D31"/>
      <c r="E31"/>
      <c r="F31"/>
      <c r="G31"/>
    </row>
    <row r="32" spans="3:7" x14ac:dyDescent="0.25">
      <c r="C32"/>
      <c r="D32"/>
      <c r="E32"/>
      <c r="F32"/>
      <c r="G32"/>
    </row>
    <row r="33" spans="3:7" x14ac:dyDescent="0.25">
      <c r="C33"/>
      <c r="D33"/>
      <c r="E33"/>
      <c r="F33"/>
      <c r="G33"/>
    </row>
    <row r="34" spans="3:7" x14ac:dyDescent="0.25">
      <c r="C34"/>
      <c r="D34"/>
      <c r="E34"/>
      <c r="F34"/>
      <c r="G34"/>
    </row>
    <row r="35" spans="3:7" x14ac:dyDescent="0.25">
      <c r="C35"/>
      <c r="D35"/>
      <c r="E35"/>
      <c r="F35"/>
      <c r="G35"/>
    </row>
    <row r="36" spans="3:7" x14ac:dyDescent="0.25">
      <c r="C36"/>
      <c r="D36"/>
      <c r="E36"/>
      <c r="F36"/>
      <c r="G36"/>
    </row>
    <row r="37" spans="3:7" x14ac:dyDescent="0.25">
      <c r="C37"/>
      <c r="D37"/>
      <c r="E37"/>
      <c r="F37"/>
      <c r="G37"/>
    </row>
    <row r="38" spans="3:7" x14ac:dyDescent="0.25">
      <c r="C38"/>
      <c r="D38"/>
      <c r="E38"/>
      <c r="F38"/>
      <c r="G38"/>
    </row>
    <row r="39" spans="3:7" x14ac:dyDescent="0.25">
      <c r="C39"/>
      <c r="D39"/>
      <c r="E39"/>
      <c r="F39"/>
      <c r="G39"/>
    </row>
    <row r="40" spans="3:7" x14ac:dyDescent="0.25">
      <c r="C40"/>
      <c r="D40"/>
      <c r="E40"/>
      <c r="F40"/>
      <c r="G40"/>
    </row>
    <row r="41" spans="3:7" x14ac:dyDescent="0.25">
      <c r="C41"/>
      <c r="D41"/>
      <c r="E41"/>
      <c r="F41"/>
      <c r="G41"/>
    </row>
    <row r="42" spans="3:7" x14ac:dyDescent="0.25">
      <c r="C42"/>
      <c r="D42"/>
      <c r="E42"/>
      <c r="F42"/>
      <c r="G42"/>
    </row>
    <row r="43" spans="3:7" x14ac:dyDescent="0.25">
      <c r="C43"/>
      <c r="D43"/>
      <c r="E43"/>
      <c r="F43"/>
      <c r="G43"/>
    </row>
    <row r="44" spans="3:7" x14ac:dyDescent="0.25">
      <c r="C44"/>
      <c r="D44"/>
      <c r="E44"/>
      <c r="F44"/>
      <c r="G44"/>
    </row>
    <row r="45" spans="3:7" x14ac:dyDescent="0.25">
      <c r="C45"/>
      <c r="D45"/>
      <c r="E45"/>
      <c r="F45"/>
      <c r="G45"/>
    </row>
    <row r="46" spans="3:7" x14ac:dyDescent="0.25">
      <c r="C46"/>
      <c r="D46"/>
      <c r="E46"/>
      <c r="F46"/>
      <c r="G46"/>
    </row>
    <row r="47" spans="3:7" x14ac:dyDescent="0.25">
      <c r="C47"/>
      <c r="D47"/>
      <c r="E47"/>
      <c r="F47"/>
      <c r="G47"/>
    </row>
    <row r="48" spans="3:7" x14ac:dyDescent="0.25">
      <c r="C48"/>
      <c r="D48"/>
      <c r="E48"/>
      <c r="F48"/>
      <c r="G48" s="116"/>
    </row>
    <row r="49" spans="3:7" x14ac:dyDescent="0.25">
      <c r="C49"/>
      <c r="D49"/>
      <c r="E49"/>
      <c r="F49"/>
      <c r="G49" s="116"/>
    </row>
    <row r="50" spans="3:7" x14ac:dyDescent="0.25">
      <c r="C50"/>
      <c r="D50"/>
      <c r="E50"/>
      <c r="F50"/>
      <c r="G50" s="116"/>
    </row>
    <row r="51" spans="3:7" x14ac:dyDescent="0.25">
      <c r="C51"/>
      <c r="D51"/>
      <c r="E51"/>
      <c r="F51"/>
      <c r="G51" s="116"/>
    </row>
    <row r="52" spans="3:7" x14ac:dyDescent="0.25">
      <c r="C52"/>
      <c r="D52"/>
      <c r="E52"/>
      <c r="F52"/>
      <c r="G52" s="116"/>
    </row>
    <row r="53" spans="3:7" x14ac:dyDescent="0.25">
      <c r="C53"/>
      <c r="D53"/>
      <c r="E53"/>
      <c r="F53"/>
      <c r="G53" s="116"/>
    </row>
    <row r="54" spans="3:7" x14ac:dyDescent="0.25">
      <c r="C54"/>
      <c r="D54"/>
      <c r="E54"/>
      <c r="F54"/>
      <c r="G54" s="116"/>
    </row>
    <row r="55" spans="3:7" x14ac:dyDescent="0.25">
      <c r="C55"/>
      <c r="D55"/>
      <c r="E55"/>
      <c r="F55"/>
      <c r="G55" s="116"/>
    </row>
    <row r="56" spans="3:7" x14ac:dyDescent="0.25">
      <c r="C56"/>
      <c r="D56"/>
      <c r="E56"/>
      <c r="F56"/>
      <c r="G56" s="116"/>
    </row>
    <row r="57" spans="3:7" x14ac:dyDescent="0.25">
      <c r="C57"/>
      <c r="D57"/>
      <c r="E57"/>
      <c r="F57"/>
      <c r="G57" s="116"/>
    </row>
    <row r="58" spans="3:7" x14ac:dyDescent="0.25">
      <c r="C58"/>
      <c r="D58"/>
      <c r="E58"/>
      <c r="F58"/>
      <c r="G58" s="116"/>
    </row>
    <row r="59" spans="3:7" x14ac:dyDescent="0.25">
      <c r="C59"/>
      <c r="D59"/>
      <c r="E59"/>
      <c r="F59"/>
      <c r="G59" s="116"/>
    </row>
    <row r="60" spans="3:7" x14ac:dyDescent="0.25">
      <c r="C60"/>
      <c r="D60"/>
      <c r="E60"/>
      <c r="F60"/>
      <c r="G60" s="116"/>
    </row>
    <row r="61" spans="3:7" x14ac:dyDescent="0.25">
      <c r="C61"/>
      <c r="D61"/>
      <c r="E61"/>
      <c r="F61"/>
      <c r="G61" s="116"/>
    </row>
    <row r="62" spans="3:7" x14ac:dyDescent="0.25">
      <c r="C62"/>
      <c r="D62"/>
      <c r="E62"/>
      <c r="F62"/>
      <c r="G62" s="116"/>
    </row>
    <row r="63" spans="3:7" x14ac:dyDescent="0.25">
      <c r="C63"/>
      <c r="D63"/>
      <c r="E63"/>
      <c r="F63"/>
      <c r="G63" s="116"/>
    </row>
    <row r="64" spans="3:7" x14ac:dyDescent="0.25">
      <c r="C64"/>
      <c r="D64"/>
      <c r="E64"/>
      <c r="F64"/>
      <c r="G64" s="116"/>
    </row>
    <row r="65" spans="3:7" x14ac:dyDescent="0.25">
      <c r="C65"/>
      <c r="D65"/>
      <c r="E65"/>
      <c r="F65"/>
      <c r="G65" s="116"/>
    </row>
    <row r="66" spans="3:7" x14ac:dyDescent="0.25">
      <c r="C66"/>
      <c r="D66"/>
      <c r="E66"/>
      <c r="F66"/>
      <c r="G66" s="116"/>
    </row>
    <row r="67" spans="3:7" x14ac:dyDescent="0.25">
      <c r="C67"/>
      <c r="D67"/>
      <c r="E67"/>
      <c r="F67"/>
      <c r="G67" s="116"/>
    </row>
    <row r="68" spans="3:7" x14ac:dyDescent="0.25">
      <c r="C68"/>
      <c r="D68"/>
      <c r="E68"/>
      <c r="F68"/>
      <c r="G68" s="116"/>
    </row>
    <row r="69" spans="3:7" x14ac:dyDescent="0.25">
      <c r="C69"/>
      <c r="D69"/>
      <c r="E69"/>
      <c r="F69"/>
      <c r="G69" s="116"/>
    </row>
    <row r="70" spans="3:7" x14ac:dyDescent="0.25">
      <c r="C70"/>
      <c r="D70"/>
      <c r="E70"/>
      <c r="F70"/>
      <c r="G70" s="116"/>
    </row>
    <row r="71" spans="3:7" x14ac:dyDescent="0.25">
      <c r="C71"/>
      <c r="D71"/>
      <c r="E71"/>
      <c r="F71"/>
      <c r="G71" s="116"/>
    </row>
    <row r="72" spans="3:7" x14ac:dyDescent="0.25">
      <c r="C72"/>
      <c r="D72"/>
      <c r="E72"/>
      <c r="F72"/>
      <c r="G72" s="116"/>
    </row>
    <row r="73" spans="3:7" x14ac:dyDescent="0.25">
      <c r="C73"/>
      <c r="D73"/>
      <c r="E73"/>
      <c r="F73"/>
      <c r="G73" s="116"/>
    </row>
    <row r="74" spans="3:7" x14ac:dyDescent="0.25">
      <c r="C74"/>
      <c r="D74"/>
      <c r="E74"/>
      <c r="F74"/>
      <c r="G74" s="116"/>
    </row>
    <row r="75" spans="3:7" x14ac:dyDescent="0.25">
      <c r="C75"/>
      <c r="D75"/>
      <c r="E75"/>
      <c r="F75"/>
      <c r="G75" s="116"/>
    </row>
    <row r="76" spans="3:7" x14ac:dyDescent="0.25">
      <c r="C76"/>
      <c r="D76"/>
      <c r="E76"/>
      <c r="F76"/>
      <c r="G76" s="116"/>
    </row>
    <row r="77" spans="3:7" x14ac:dyDescent="0.25">
      <c r="C77"/>
      <c r="D77"/>
      <c r="E77"/>
      <c r="F77"/>
      <c r="G77" s="116"/>
    </row>
    <row r="78" spans="3:7" x14ac:dyDescent="0.25">
      <c r="C78"/>
      <c r="D78"/>
      <c r="E78"/>
      <c r="F78"/>
      <c r="G78" s="116"/>
    </row>
    <row r="79" spans="3:7" x14ac:dyDescent="0.25">
      <c r="C79"/>
      <c r="D79"/>
      <c r="E79"/>
      <c r="F79"/>
      <c r="G79" s="116"/>
    </row>
    <row r="80" spans="3:7" x14ac:dyDescent="0.25">
      <c r="C80"/>
      <c r="D80"/>
      <c r="E80"/>
      <c r="F80"/>
      <c r="G80" s="116"/>
    </row>
    <row r="81" spans="3:7" x14ac:dyDescent="0.25">
      <c r="C81"/>
      <c r="D81"/>
      <c r="E81"/>
      <c r="F81"/>
      <c r="G81" s="116"/>
    </row>
    <row r="82" spans="3:7" x14ac:dyDescent="0.25">
      <c r="C82"/>
      <c r="D82"/>
      <c r="E82"/>
      <c r="F82"/>
      <c r="G82" s="116"/>
    </row>
    <row r="83" spans="3:7" x14ac:dyDescent="0.25">
      <c r="C83"/>
      <c r="D83"/>
      <c r="E83"/>
      <c r="F83"/>
      <c r="G83" s="116"/>
    </row>
    <row r="84" spans="3:7" x14ac:dyDescent="0.25">
      <c r="C84"/>
      <c r="D84"/>
      <c r="E84"/>
      <c r="F84"/>
      <c r="G84" s="116"/>
    </row>
    <row r="85" spans="3:7" x14ac:dyDescent="0.25">
      <c r="C85"/>
      <c r="D85"/>
      <c r="E85"/>
      <c r="F85"/>
      <c r="G85" s="116"/>
    </row>
    <row r="86" spans="3:7" x14ac:dyDescent="0.25">
      <c r="C86"/>
      <c r="D86"/>
      <c r="E86"/>
      <c r="F86"/>
      <c r="G86" s="116"/>
    </row>
    <row r="87" spans="3:7" x14ac:dyDescent="0.25">
      <c r="C87"/>
      <c r="D87"/>
      <c r="E87"/>
      <c r="F87"/>
      <c r="G87" s="116"/>
    </row>
    <row r="88" spans="3:7" x14ac:dyDescent="0.25">
      <c r="C88"/>
      <c r="D88"/>
      <c r="E88"/>
      <c r="F88"/>
      <c r="G88" s="116"/>
    </row>
    <row r="89" spans="3:7" x14ac:dyDescent="0.25">
      <c r="C89"/>
      <c r="D89"/>
      <c r="E89"/>
      <c r="F89"/>
      <c r="G89" s="116"/>
    </row>
    <row r="90" spans="3:7" x14ac:dyDescent="0.25">
      <c r="C90"/>
      <c r="D90"/>
      <c r="E90"/>
      <c r="F90"/>
      <c r="G90" s="116"/>
    </row>
    <row r="91" spans="3:7" x14ac:dyDescent="0.25">
      <c r="C91"/>
      <c r="D91"/>
      <c r="E91"/>
      <c r="F91"/>
      <c r="G91" s="116"/>
    </row>
    <row r="92" spans="3:7" x14ac:dyDescent="0.25">
      <c r="C92"/>
      <c r="D92"/>
      <c r="E92"/>
      <c r="F92"/>
      <c r="G92" s="116"/>
    </row>
    <row r="93" spans="3:7" x14ac:dyDescent="0.25">
      <c r="C93"/>
      <c r="D93"/>
      <c r="E93"/>
      <c r="F93"/>
      <c r="G93" s="116"/>
    </row>
    <row r="94" spans="3:7" x14ac:dyDescent="0.25">
      <c r="C94"/>
      <c r="D94"/>
      <c r="E94"/>
      <c r="F94"/>
      <c r="G94" s="116"/>
    </row>
    <row r="95" spans="3:7" x14ac:dyDescent="0.25">
      <c r="C95"/>
      <c r="D95"/>
      <c r="E95"/>
      <c r="F95"/>
      <c r="G95" s="116"/>
    </row>
    <row r="96" spans="3:7" x14ac:dyDescent="0.25">
      <c r="C96"/>
      <c r="D96"/>
      <c r="E96"/>
      <c r="F96"/>
      <c r="G96" s="116"/>
    </row>
    <row r="97" spans="3:7" x14ac:dyDescent="0.25">
      <c r="C97"/>
      <c r="D97"/>
      <c r="E97"/>
      <c r="F97"/>
      <c r="G97" s="116"/>
    </row>
    <row r="98" spans="3:7" x14ac:dyDescent="0.25">
      <c r="C98"/>
      <c r="D98"/>
      <c r="E98"/>
      <c r="F98"/>
      <c r="G98" s="116"/>
    </row>
    <row r="99" spans="3:7" x14ac:dyDescent="0.25">
      <c r="C99"/>
      <c r="D99"/>
      <c r="E99"/>
      <c r="F99"/>
      <c r="G99" s="116"/>
    </row>
    <row r="100" spans="3:7" x14ac:dyDescent="0.25">
      <c r="C100"/>
      <c r="D100"/>
      <c r="E100"/>
      <c r="F100"/>
      <c r="G100" s="116"/>
    </row>
    <row r="101" spans="3:7" x14ac:dyDescent="0.25">
      <c r="C101"/>
      <c r="D101"/>
      <c r="E101"/>
      <c r="F101"/>
      <c r="G101" s="116"/>
    </row>
    <row r="102" spans="3:7" x14ac:dyDescent="0.25">
      <c r="C102"/>
      <c r="D102"/>
      <c r="E102"/>
      <c r="F102"/>
      <c r="G102" s="116"/>
    </row>
    <row r="103" spans="3:7" x14ac:dyDescent="0.25">
      <c r="C103"/>
      <c r="D103"/>
      <c r="E103"/>
      <c r="F103"/>
      <c r="G103" s="116"/>
    </row>
    <row r="104" spans="3:7" x14ac:dyDescent="0.25">
      <c r="C104"/>
      <c r="D104"/>
      <c r="E104"/>
      <c r="F104"/>
      <c r="G104" s="116"/>
    </row>
    <row r="105" spans="3:7" x14ac:dyDescent="0.25">
      <c r="C105"/>
      <c r="D105"/>
      <c r="E105"/>
      <c r="F105"/>
      <c r="G105" s="116"/>
    </row>
    <row r="106" spans="3:7" x14ac:dyDescent="0.25">
      <c r="C106"/>
      <c r="D106"/>
      <c r="E106"/>
      <c r="F106"/>
      <c r="G106" s="116"/>
    </row>
    <row r="107" spans="3:7" x14ac:dyDescent="0.25">
      <c r="C107"/>
      <c r="D107"/>
      <c r="E107"/>
      <c r="F107"/>
      <c r="G107" s="116"/>
    </row>
    <row r="108" spans="3:7" x14ac:dyDescent="0.25">
      <c r="C108"/>
      <c r="D108"/>
      <c r="E108"/>
      <c r="F108"/>
      <c r="G108" s="116"/>
    </row>
    <row r="109" spans="3:7" x14ac:dyDescent="0.25">
      <c r="C109"/>
      <c r="D109"/>
      <c r="E109"/>
      <c r="F109"/>
      <c r="G109" s="116"/>
    </row>
    <row r="110" spans="3:7" x14ac:dyDescent="0.25">
      <c r="C110"/>
      <c r="D110"/>
      <c r="E110"/>
      <c r="F110"/>
      <c r="G110" s="116"/>
    </row>
    <row r="111" spans="3:7" x14ac:dyDescent="0.25">
      <c r="C111"/>
      <c r="D111"/>
      <c r="E111"/>
      <c r="F111"/>
      <c r="G111" s="116"/>
    </row>
    <row r="112" spans="3:7" x14ac:dyDescent="0.25">
      <c r="C112"/>
      <c r="D112"/>
      <c r="E112"/>
      <c r="F112"/>
      <c r="G112" s="116"/>
    </row>
    <row r="113" spans="3:7" x14ac:dyDescent="0.25">
      <c r="C113"/>
      <c r="D113"/>
      <c r="E113"/>
      <c r="F113"/>
      <c r="G113" s="116"/>
    </row>
    <row r="114" spans="3:7" x14ac:dyDescent="0.25">
      <c r="C114"/>
      <c r="D114"/>
      <c r="E114"/>
      <c r="F114"/>
      <c r="G114" s="116"/>
    </row>
    <row r="115" spans="3:7" x14ac:dyDescent="0.25">
      <c r="C115"/>
      <c r="D115"/>
      <c r="E115"/>
      <c r="F115"/>
      <c r="G115" s="116"/>
    </row>
    <row r="116" spans="3:7" x14ac:dyDescent="0.25">
      <c r="C116"/>
      <c r="D116"/>
      <c r="E116"/>
      <c r="F116"/>
      <c r="G116" s="116"/>
    </row>
    <row r="117" spans="3:7" x14ac:dyDescent="0.25">
      <c r="C117"/>
      <c r="D117"/>
      <c r="E117"/>
      <c r="F117"/>
      <c r="G117" s="116"/>
    </row>
    <row r="118" spans="3:7" x14ac:dyDescent="0.25">
      <c r="C118"/>
      <c r="D118"/>
      <c r="E118"/>
      <c r="G118" s="116"/>
    </row>
    <row r="119" spans="3:7" x14ac:dyDescent="0.25">
      <c r="C119"/>
      <c r="D119"/>
      <c r="E119"/>
      <c r="G119" s="116"/>
    </row>
    <row r="120" spans="3:7" x14ac:dyDescent="0.25">
      <c r="C120"/>
      <c r="D120"/>
      <c r="E120"/>
      <c r="G120" s="116"/>
    </row>
    <row r="121" spans="3:7" x14ac:dyDescent="0.25">
      <c r="C121"/>
      <c r="D121"/>
      <c r="E121"/>
      <c r="G121" s="116"/>
    </row>
    <row r="122" spans="3:7" x14ac:dyDescent="0.25">
      <c r="C122"/>
      <c r="D122"/>
      <c r="E122"/>
      <c r="G122" s="116"/>
    </row>
  </sheetData>
  <hyperlinks>
    <hyperlink ref="G2" location="Start!A1" display="BACK" xr:uid="{00000000-0004-0000-0E00-000000000000}"/>
  </hyperlinks>
  <pageMargins left="0.7" right="0.7" top="0.75" bottom="0.75" header="0.3" footer="0.3"/>
  <pageSetup scale="85"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sheetPr>
  <dimension ref="A1:L292"/>
  <sheetViews>
    <sheetView showGridLines="0" showRowColHeaders="0" zoomScaleNormal="100" workbookViewId="0">
      <selection activeCell="D9" sqref="D9"/>
    </sheetView>
  </sheetViews>
  <sheetFormatPr defaultRowHeight="15" x14ac:dyDescent="0.25"/>
  <cols>
    <col min="1" max="1" width="4.7109375" style="4" customWidth="1"/>
    <col min="2" max="2" width="15.42578125" style="104" customWidth="1"/>
    <col min="3" max="3" width="10.5703125" customWidth="1"/>
    <col min="4" max="4" width="10" style="106" customWidth="1"/>
    <col min="5" max="5" width="19.28515625" style="102" customWidth="1"/>
    <col min="6" max="6" width="15.7109375" style="102" customWidth="1"/>
    <col min="7" max="7" width="40" style="106" customWidth="1"/>
    <col min="8" max="8" width="12.42578125" customWidth="1"/>
    <col min="9" max="9" width="13.5703125" customWidth="1"/>
    <col min="10" max="11" width="14.28515625" customWidth="1"/>
    <col min="12" max="12" width="11.28515625" customWidth="1"/>
    <col min="13" max="13" width="22.28515625" customWidth="1"/>
    <col min="14" max="14" width="16.28515625" bestFit="1" customWidth="1"/>
  </cols>
  <sheetData>
    <row r="1" spans="2:12" s="4" customFormat="1" ht="23.25" x14ac:dyDescent="0.25">
      <c r="B1" s="131" t="str">
        <f>IF(Start!$U$10="","",Start!$U$10)</f>
        <v/>
      </c>
      <c r="D1" s="106"/>
      <c r="E1" s="102"/>
      <c r="F1" s="102"/>
      <c r="G1" s="106"/>
      <c r="H1" s="1067">
        <f ca="1">TODAY()</f>
        <v>43801</v>
      </c>
    </row>
    <row r="2" spans="2:12" s="4" customFormat="1" ht="23.25" x14ac:dyDescent="0.35">
      <c r="B2" s="856" t="s">
        <v>393</v>
      </c>
      <c r="D2" s="106"/>
      <c r="E2" s="102"/>
      <c r="G2" s="1310" t="str">
        <f>Start!$AG$21</f>
        <v/>
      </c>
      <c r="H2" s="1087" t="s">
        <v>293</v>
      </c>
    </row>
    <row r="3" spans="2:12" s="4" customFormat="1" ht="15.75" x14ac:dyDescent="0.25">
      <c r="D3" s="106"/>
      <c r="E3" s="102"/>
      <c r="G3" s="1310" t="str">
        <f>Start!$AG$22</f>
        <v/>
      </c>
    </row>
    <row r="4" spans="2:12" s="4" customFormat="1" x14ac:dyDescent="0.25">
      <c r="B4"/>
      <c r="C4"/>
      <c r="D4" s="106"/>
      <c r="F4" s="102"/>
    </row>
    <row r="5" spans="2:12" x14ac:dyDescent="0.25">
      <c r="B5" s="107" t="s">
        <v>269</v>
      </c>
      <c r="C5" s="4" t="s">
        <v>257</v>
      </c>
      <c r="F5"/>
    </row>
    <row r="6" spans="2:12" x14ac:dyDescent="0.25">
      <c r="E6"/>
      <c r="F6"/>
    </row>
    <row r="7" spans="2:12" s="106" customFormat="1" ht="30" x14ac:dyDescent="0.25">
      <c r="B7" s="105" t="s">
        <v>332</v>
      </c>
      <c r="C7" s="144" t="s">
        <v>270</v>
      </c>
      <c r="D7" s="107" t="s">
        <v>183</v>
      </c>
      <c r="E7" s="107" t="s">
        <v>307</v>
      </c>
      <c r="F7" s="107" t="s">
        <v>53</v>
      </c>
      <c r="G7" s="17" t="s">
        <v>386</v>
      </c>
      <c r="H7" s="1302" t="s">
        <v>333</v>
      </c>
    </row>
    <row r="8" spans="2:12" s="109" customFormat="1" x14ac:dyDescent="0.25">
      <c r="B8" s="106" t="s">
        <v>272</v>
      </c>
      <c r="C8"/>
      <c r="D8"/>
      <c r="E8"/>
      <c r="F8"/>
      <c r="G8"/>
      <c r="H8" s="3">
        <v>3</v>
      </c>
      <c r="I8"/>
      <c r="J8"/>
      <c r="K8"/>
      <c r="L8"/>
    </row>
    <row r="9" spans="2:12" ht="45" x14ac:dyDescent="0.25">
      <c r="B9" s="4" t="s">
        <v>271</v>
      </c>
      <c r="C9" s="4">
        <v>1</v>
      </c>
      <c r="D9" s="106" t="s">
        <v>295</v>
      </c>
      <c r="E9"/>
      <c r="F9"/>
      <c r="G9"/>
      <c r="H9" s="3"/>
    </row>
    <row r="10" spans="2:12" x14ac:dyDescent="0.25">
      <c r="B10"/>
      <c r="E10" s="4" t="s">
        <v>203</v>
      </c>
      <c r="F10" s="4" t="s">
        <v>313</v>
      </c>
      <c r="G10" s="4" t="s">
        <v>738</v>
      </c>
      <c r="H10" s="3">
        <v>1</v>
      </c>
    </row>
    <row r="11" spans="2:12" x14ac:dyDescent="0.25">
      <c r="B11"/>
      <c r="E11" s="4" t="s">
        <v>204</v>
      </c>
      <c r="F11" s="4" t="s">
        <v>313</v>
      </c>
      <c r="G11" s="4" t="s">
        <v>313</v>
      </c>
      <c r="H11" s="3">
        <v>1</v>
      </c>
    </row>
    <row r="12" spans="2:12" x14ac:dyDescent="0.25">
      <c r="B12"/>
      <c r="E12" s="4" t="s">
        <v>205</v>
      </c>
      <c r="F12" s="4" t="s">
        <v>313</v>
      </c>
      <c r="G12" s="4" t="s">
        <v>313</v>
      </c>
      <c r="H12" s="3">
        <v>1</v>
      </c>
    </row>
    <row r="13" spans="2:12" x14ac:dyDescent="0.25">
      <c r="B13"/>
      <c r="E13" s="4" t="s">
        <v>206</v>
      </c>
      <c r="F13" s="4" t="s">
        <v>313</v>
      </c>
      <c r="G13" s="4" t="s">
        <v>313</v>
      </c>
      <c r="H13" s="3">
        <v>1</v>
      </c>
    </row>
    <row r="14" spans="2:12" x14ac:dyDescent="0.25">
      <c r="B14"/>
      <c r="E14" s="4" t="s">
        <v>207</v>
      </c>
      <c r="F14" s="4" t="s">
        <v>313</v>
      </c>
      <c r="G14" s="4" t="s">
        <v>313</v>
      </c>
      <c r="H14" s="3">
        <v>1</v>
      </c>
    </row>
    <row r="15" spans="2:12" x14ac:dyDescent="0.25">
      <c r="B15"/>
      <c r="E15" s="4" t="s">
        <v>208</v>
      </c>
      <c r="F15" s="4" t="s">
        <v>313</v>
      </c>
      <c r="G15" s="4" t="s">
        <v>313</v>
      </c>
      <c r="H15" s="3">
        <v>1</v>
      </c>
    </row>
    <row r="16" spans="2:12" x14ac:dyDescent="0.25">
      <c r="B16"/>
      <c r="E16" s="4" t="s">
        <v>209</v>
      </c>
      <c r="F16" s="4" t="s">
        <v>313</v>
      </c>
      <c r="G16" s="4" t="s">
        <v>313</v>
      </c>
      <c r="H16" s="3">
        <v>1</v>
      </c>
    </row>
    <row r="17" spans="2:8" x14ac:dyDescent="0.25">
      <c r="B17"/>
      <c r="E17" s="4" t="s">
        <v>210</v>
      </c>
      <c r="F17" s="4" t="s">
        <v>313</v>
      </c>
      <c r="G17" s="4" t="s">
        <v>313</v>
      </c>
      <c r="H17" s="3">
        <v>1</v>
      </c>
    </row>
    <row r="18" spans="2:8" x14ac:dyDescent="0.25">
      <c r="B18"/>
      <c r="E18" s="4" t="s">
        <v>211</v>
      </c>
      <c r="F18" s="4" t="s">
        <v>313</v>
      </c>
      <c r="G18" s="4" t="s">
        <v>313</v>
      </c>
      <c r="H18" s="3">
        <v>1</v>
      </c>
    </row>
    <row r="19" spans="2:8" x14ac:dyDescent="0.25">
      <c r="B19"/>
      <c r="E19" s="4" t="s">
        <v>212</v>
      </c>
      <c r="F19" s="4" t="s">
        <v>313</v>
      </c>
      <c r="G19" s="4" t="s">
        <v>313</v>
      </c>
      <c r="H19" s="3">
        <v>1</v>
      </c>
    </row>
    <row r="20" spans="2:8" x14ac:dyDescent="0.25">
      <c r="B20"/>
      <c r="E20" s="4" t="s">
        <v>213</v>
      </c>
      <c r="F20" s="4" t="s">
        <v>313</v>
      </c>
      <c r="G20" s="4" t="s">
        <v>313</v>
      </c>
      <c r="H20" s="3">
        <v>1</v>
      </c>
    </row>
    <row r="21" spans="2:8" x14ac:dyDescent="0.25">
      <c r="B21"/>
      <c r="E21" s="4" t="s">
        <v>214</v>
      </c>
      <c r="F21" s="4" t="s">
        <v>313</v>
      </c>
      <c r="G21" s="4" t="s">
        <v>313</v>
      </c>
      <c r="H21" s="3">
        <v>1</v>
      </c>
    </row>
    <row r="22" spans="2:8" x14ac:dyDescent="0.25">
      <c r="B22"/>
      <c r="E22" s="4" t="s">
        <v>215</v>
      </c>
      <c r="F22" s="4" t="s">
        <v>313</v>
      </c>
      <c r="G22" s="4" t="s">
        <v>313</v>
      </c>
      <c r="H22" s="3">
        <v>1</v>
      </c>
    </row>
    <row r="23" spans="2:8" x14ac:dyDescent="0.25">
      <c r="B23"/>
      <c r="E23" s="4" t="s">
        <v>216</v>
      </c>
      <c r="F23" s="4" t="s">
        <v>313</v>
      </c>
      <c r="G23" s="4" t="s">
        <v>313</v>
      </c>
      <c r="H23" s="3">
        <v>1</v>
      </c>
    </row>
    <row r="24" spans="2:8" x14ac:dyDescent="0.25">
      <c r="B24"/>
      <c r="E24" s="4" t="s">
        <v>217</v>
      </c>
      <c r="F24" s="4" t="s">
        <v>313</v>
      </c>
      <c r="G24" s="4" t="s">
        <v>313</v>
      </c>
      <c r="H24" s="3">
        <v>1</v>
      </c>
    </row>
    <row r="25" spans="2:8" x14ac:dyDescent="0.25">
      <c r="B25"/>
      <c r="E25" s="4" t="s">
        <v>218</v>
      </c>
      <c r="F25" s="4" t="s">
        <v>313</v>
      </c>
      <c r="G25" s="4" t="s">
        <v>313</v>
      </c>
      <c r="H25" s="3">
        <v>1</v>
      </c>
    </row>
    <row r="26" spans="2:8" x14ac:dyDescent="0.25">
      <c r="B26"/>
      <c r="E26" s="4" t="s">
        <v>219</v>
      </c>
      <c r="F26" s="4" t="s">
        <v>313</v>
      </c>
      <c r="G26" s="4" t="s">
        <v>313</v>
      </c>
      <c r="H26" s="3">
        <v>1</v>
      </c>
    </row>
    <row r="27" spans="2:8" x14ac:dyDescent="0.25">
      <c r="B27"/>
      <c r="E27" s="4" t="s">
        <v>220</v>
      </c>
      <c r="F27" s="4" t="s">
        <v>313</v>
      </c>
      <c r="G27" s="4" t="s">
        <v>313</v>
      </c>
      <c r="H27" s="3">
        <v>1</v>
      </c>
    </row>
    <row r="28" spans="2:8" x14ac:dyDescent="0.25">
      <c r="B28"/>
      <c r="E28" s="4" t="s">
        <v>221</v>
      </c>
      <c r="F28" s="4" t="s">
        <v>313</v>
      </c>
      <c r="G28" s="4" t="s">
        <v>313</v>
      </c>
      <c r="H28" s="3">
        <v>1</v>
      </c>
    </row>
    <row r="29" spans="2:8" x14ac:dyDescent="0.25">
      <c r="B29"/>
      <c r="E29" s="4" t="s">
        <v>222</v>
      </c>
      <c r="F29" s="4" t="s">
        <v>313</v>
      </c>
      <c r="G29" s="4" t="s">
        <v>313</v>
      </c>
      <c r="H29" s="3">
        <v>1</v>
      </c>
    </row>
    <row r="30" spans="2:8" x14ac:dyDescent="0.25">
      <c r="B30"/>
      <c r="E30" s="4" t="s">
        <v>223</v>
      </c>
      <c r="F30" s="4" t="s">
        <v>313</v>
      </c>
      <c r="G30" s="4" t="s">
        <v>313</v>
      </c>
      <c r="H30" s="3">
        <v>1</v>
      </c>
    </row>
    <row r="31" spans="2:8" x14ac:dyDescent="0.25">
      <c r="B31"/>
      <c r="C31" s="4">
        <v>2</v>
      </c>
      <c r="D31" s="4" t="s">
        <v>676</v>
      </c>
      <c r="E31"/>
      <c r="F31"/>
      <c r="G31"/>
      <c r="H31" s="3"/>
    </row>
    <row r="32" spans="2:8" x14ac:dyDescent="0.25">
      <c r="B32"/>
      <c r="D32"/>
      <c r="E32" s="4" t="s">
        <v>224</v>
      </c>
      <c r="F32" s="4" t="s">
        <v>313</v>
      </c>
      <c r="G32" s="4" t="s">
        <v>313</v>
      </c>
      <c r="H32" s="3">
        <v>1</v>
      </c>
    </row>
    <row r="33" spans="2:8" x14ac:dyDescent="0.25">
      <c r="B33"/>
      <c r="D33"/>
      <c r="E33" s="4" t="s">
        <v>225</v>
      </c>
      <c r="F33" s="4" t="s">
        <v>313</v>
      </c>
      <c r="G33" s="4" t="s">
        <v>313</v>
      </c>
      <c r="H33" s="3">
        <v>1</v>
      </c>
    </row>
    <row r="34" spans="2:8" x14ac:dyDescent="0.25">
      <c r="B34"/>
      <c r="D34"/>
      <c r="E34" s="4" t="s">
        <v>226</v>
      </c>
      <c r="F34" s="4" t="s">
        <v>313</v>
      </c>
      <c r="G34" s="4" t="s">
        <v>313</v>
      </c>
      <c r="H34" s="3">
        <v>1</v>
      </c>
    </row>
    <row r="35" spans="2:8" x14ac:dyDescent="0.25">
      <c r="B35"/>
      <c r="D35"/>
      <c r="E35" s="4" t="s">
        <v>227</v>
      </c>
      <c r="F35" s="4" t="s">
        <v>313</v>
      </c>
      <c r="G35" s="4" t="s">
        <v>313</v>
      </c>
      <c r="H35" s="3">
        <v>1</v>
      </c>
    </row>
    <row r="36" spans="2:8" x14ac:dyDescent="0.25">
      <c r="B36"/>
      <c r="D36"/>
      <c r="E36" s="4" t="s">
        <v>228</v>
      </c>
      <c r="F36" s="4" t="s">
        <v>313</v>
      </c>
      <c r="G36" s="4" t="s">
        <v>313</v>
      </c>
      <c r="H36" s="3">
        <v>1</v>
      </c>
    </row>
    <row r="37" spans="2:8" x14ac:dyDescent="0.25">
      <c r="B37"/>
      <c r="D37"/>
      <c r="E37" s="4" t="s">
        <v>571</v>
      </c>
      <c r="F37" s="4" t="s">
        <v>313</v>
      </c>
      <c r="G37" s="4" t="s">
        <v>313</v>
      </c>
      <c r="H37" s="3">
        <v>1</v>
      </c>
    </row>
    <row r="38" spans="2:8" x14ac:dyDescent="0.25">
      <c r="B38"/>
      <c r="C38" s="4">
        <v>3</v>
      </c>
      <c r="D38" s="4" t="s">
        <v>677</v>
      </c>
      <c r="E38"/>
      <c r="F38"/>
      <c r="G38"/>
      <c r="H38" s="3"/>
    </row>
    <row r="39" spans="2:8" x14ac:dyDescent="0.25">
      <c r="B39"/>
      <c r="D39"/>
      <c r="E39" s="4" t="s">
        <v>229</v>
      </c>
      <c r="F39" s="4" t="s">
        <v>313</v>
      </c>
      <c r="G39" s="4" t="s">
        <v>313</v>
      </c>
      <c r="H39" s="3">
        <v>1</v>
      </c>
    </row>
    <row r="40" spans="2:8" x14ac:dyDescent="0.25">
      <c r="B40"/>
      <c r="D40"/>
      <c r="E40" s="4" t="s">
        <v>230</v>
      </c>
      <c r="F40" s="4" t="s">
        <v>313</v>
      </c>
      <c r="G40" s="4" t="s">
        <v>313</v>
      </c>
      <c r="H40" s="3">
        <v>1</v>
      </c>
    </row>
    <row r="41" spans="2:8" x14ac:dyDescent="0.25">
      <c r="B41"/>
      <c r="D41"/>
      <c r="E41" s="4" t="s">
        <v>273</v>
      </c>
      <c r="F41" s="4" t="s">
        <v>313</v>
      </c>
      <c r="G41" s="4" t="s">
        <v>313</v>
      </c>
      <c r="H41" s="3">
        <v>1</v>
      </c>
    </row>
    <row r="42" spans="2:8" x14ac:dyDescent="0.25">
      <c r="B42"/>
      <c r="D42"/>
      <c r="E42" s="4" t="s">
        <v>231</v>
      </c>
      <c r="F42" s="4" t="s">
        <v>313</v>
      </c>
      <c r="G42" s="4" t="s">
        <v>313</v>
      </c>
      <c r="H42" s="3">
        <v>1</v>
      </c>
    </row>
    <row r="43" spans="2:8" x14ac:dyDescent="0.25">
      <c r="B43"/>
      <c r="C43" s="4">
        <v>4</v>
      </c>
      <c r="D43" s="4" t="s">
        <v>737</v>
      </c>
      <c r="E43"/>
      <c r="F43"/>
      <c r="G43"/>
      <c r="H43" s="3"/>
    </row>
    <row r="44" spans="2:8" x14ac:dyDescent="0.25">
      <c r="B44"/>
      <c r="D44"/>
      <c r="E44" s="4" t="s">
        <v>232</v>
      </c>
      <c r="F44" s="4" t="s">
        <v>313</v>
      </c>
      <c r="G44" s="4" t="s">
        <v>313</v>
      </c>
      <c r="H44" s="3">
        <v>1</v>
      </c>
    </row>
    <row r="45" spans="2:8" x14ac:dyDescent="0.25">
      <c r="B45"/>
      <c r="D45"/>
      <c r="E45" s="4" t="s">
        <v>233</v>
      </c>
      <c r="F45" s="4" t="s">
        <v>313</v>
      </c>
      <c r="G45" s="4" t="s">
        <v>313</v>
      </c>
      <c r="H45" s="3">
        <v>1</v>
      </c>
    </row>
    <row r="46" spans="2:8" x14ac:dyDescent="0.25">
      <c r="B46"/>
      <c r="D46"/>
      <c r="E46" s="4" t="s">
        <v>234</v>
      </c>
      <c r="F46" s="4" t="s">
        <v>313</v>
      </c>
      <c r="G46" s="4" t="s">
        <v>313</v>
      </c>
      <c r="H46" s="3">
        <v>1</v>
      </c>
    </row>
    <row r="47" spans="2:8" ht="90" x14ac:dyDescent="0.25">
      <c r="B47"/>
      <c r="C47" s="4">
        <v>5</v>
      </c>
      <c r="D47" s="106" t="s">
        <v>296</v>
      </c>
      <c r="E47"/>
      <c r="F47"/>
      <c r="G47"/>
      <c r="H47" s="3"/>
    </row>
    <row r="48" spans="2:8" x14ac:dyDescent="0.25">
      <c r="B48"/>
      <c r="E48" s="4" t="s">
        <v>235</v>
      </c>
      <c r="F48" s="4" t="s">
        <v>313</v>
      </c>
      <c r="G48" s="4" t="s">
        <v>313</v>
      </c>
      <c r="H48" s="3">
        <v>1</v>
      </c>
    </row>
    <row r="49" spans="2:8" x14ac:dyDescent="0.25">
      <c r="B49"/>
      <c r="E49" s="4" t="s">
        <v>236</v>
      </c>
      <c r="F49" s="4" t="s">
        <v>313</v>
      </c>
      <c r="G49" s="4" t="s">
        <v>313</v>
      </c>
      <c r="H49" s="3">
        <v>1</v>
      </c>
    </row>
    <row r="50" spans="2:8" ht="45" x14ac:dyDescent="0.25">
      <c r="B50"/>
      <c r="C50" s="4">
        <v>6</v>
      </c>
      <c r="D50" s="106" t="s">
        <v>56</v>
      </c>
      <c r="E50"/>
      <c r="F50"/>
      <c r="G50"/>
      <c r="H50" s="3"/>
    </row>
    <row r="51" spans="2:8" x14ac:dyDescent="0.25">
      <c r="B51"/>
      <c r="E51" s="4" t="s">
        <v>237</v>
      </c>
      <c r="F51" s="4" t="s">
        <v>313</v>
      </c>
      <c r="G51" s="4" t="s">
        <v>313</v>
      </c>
      <c r="H51" s="3">
        <v>1</v>
      </c>
    </row>
    <row r="52" spans="2:8" x14ac:dyDescent="0.25">
      <c r="B52"/>
      <c r="E52" s="4" t="s">
        <v>238</v>
      </c>
      <c r="F52" s="4" t="s">
        <v>313</v>
      </c>
      <c r="G52" s="4" t="s">
        <v>313</v>
      </c>
      <c r="H52" s="3">
        <v>1</v>
      </c>
    </row>
    <row r="53" spans="2:8" x14ac:dyDescent="0.25">
      <c r="B53"/>
      <c r="E53" s="4" t="s">
        <v>624</v>
      </c>
      <c r="F53" s="4" t="s">
        <v>313</v>
      </c>
      <c r="G53" s="4" t="s">
        <v>313</v>
      </c>
      <c r="H53" s="3">
        <v>1</v>
      </c>
    </row>
    <row r="54" spans="2:8" x14ac:dyDescent="0.25">
      <c r="B54"/>
      <c r="E54" s="4" t="s">
        <v>625</v>
      </c>
      <c r="F54" s="4" t="s">
        <v>313</v>
      </c>
      <c r="G54" s="4" t="s">
        <v>313</v>
      </c>
      <c r="H54" s="3">
        <v>1</v>
      </c>
    </row>
    <row r="55" spans="2:8" x14ac:dyDescent="0.25">
      <c r="B55"/>
      <c r="E55" s="4" t="s">
        <v>626</v>
      </c>
      <c r="F55" s="4" t="s">
        <v>313</v>
      </c>
      <c r="G55" s="4" t="s">
        <v>313</v>
      </c>
      <c r="H55" s="3">
        <v>1</v>
      </c>
    </row>
    <row r="56" spans="2:8" x14ac:dyDescent="0.25">
      <c r="B56"/>
      <c r="E56" s="4" t="s">
        <v>627</v>
      </c>
      <c r="F56" s="4" t="s">
        <v>313</v>
      </c>
      <c r="G56" s="4" t="s">
        <v>313</v>
      </c>
      <c r="H56" s="3">
        <v>1</v>
      </c>
    </row>
    <row r="57" spans="2:8" x14ac:dyDescent="0.25">
      <c r="B57"/>
      <c r="E57" s="4" t="s">
        <v>628</v>
      </c>
      <c r="F57" s="4" t="s">
        <v>313</v>
      </c>
      <c r="G57" s="4" t="s">
        <v>313</v>
      </c>
      <c r="H57" s="3">
        <v>1</v>
      </c>
    </row>
    <row r="58" spans="2:8" x14ac:dyDescent="0.25">
      <c r="B58"/>
      <c r="E58" s="4" t="s">
        <v>662</v>
      </c>
      <c r="F58" s="4" t="s">
        <v>313</v>
      </c>
      <c r="G58" s="4" t="s">
        <v>313</v>
      </c>
      <c r="H58" s="3">
        <v>1</v>
      </c>
    </row>
    <row r="59" spans="2:8" x14ac:dyDescent="0.25">
      <c r="B59" s="4" t="s">
        <v>313</v>
      </c>
      <c r="D59"/>
      <c r="E59"/>
      <c r="F59"/>
      <c r="G59"/>
      <c r="H59" s="3"/>
    </row>
    <row r="60" spans="2:8" x14ac:dyDescent="0.25">
      <c r="B60" s="4" t="s">
        <v>389</v>
      </c>
      <c r="D60"/>
      <c r="E60"/>
      <c r="F60"/>
      <c r="G60"/>
      <c r="H60" s="3">
        <v>32</v>
      </c>
    </row>
    <row r="61" spans="2:8" x14ac:dyDescent="0.25">
      <c r="B61" s="103" t="s">
        <v>59</v>
      </c>
      <c r="C61" s="103"/>
      <c r="D61" s="103"/>
      <c r="E61" s="103"/>
      <c r="F61" s="103"/>
      <c r="G61" s="103"/>
      <c r="H61" s="3">
        <v>79</v>
      </c>
    </row>
    <row r="62" spans="2:8" x14ac:dyDescent="0.25">
      <c r="B62"/>
      <c r="D62"/>
      <c r="E62"/>
      <c r="F62"/>
      <c r="G62"/>
    </row>
    <row r="63" spans="2:8" x14ac:dyDescent="0.25">
      <c r="B63"/>
      <c r="D63"/>
      <c r="E63"/>
      <c r="F63"/>
      <c r="G63"/>
    </row>
    <row r="64" spans="2:8" x14ac:dyDescent="0.25">
      <c r="B64"/>
      <c r="D64"/>
      <c r="E64"/>
      <c r="F64"/>
      <c r="G64"/>
    </row>
    <row r="65" spans="2:7" x14ac:dyDescent="0.25">
      <c r="B65"/>
      <c r="D65"/>
      <c r="E65"/>
      <c r="F65"/>
      <c r="G65"/>
    </row>
    <row r="66" spans="2:7" x14ac:dyDescent="0.25">
      <c r="B66"/>
      <c r="D66"/>
      <c r="E66"/>
      <c r="F66"/>
      <c r="G66"/>
    </row>
    <row r="67" spans="2:7" x14ac:dyDescent="0.25">
      <c r="B67"/>
      <c r="D67"/>
      <c r="E67"/>
      <c r="F67"/>
      <c r="G67"/>
    </row>
    <row r="68" spans="2:7" x14ac:dyDescent="0.25">
      <c r="B68"/>
      <c r="D68"/>
      <c r="E68"/>
      <c r="F68"/>
      <c r="G68"/>
    </row>
    <row r="69" spans="2:7" x14ac:dyDescent="0.25">
      <c r="B69"/>
      <c r="D69"/>
      <c r="E69"/>
      <c r="F69"/>
      <c r="G69"/>
    </row>
    <row r="70" spans="2:7" x14ac:dyDescent="0.25">
      <c r="B70"/>
      <c r="D70"/>
      <c r="E70"/>
      <c r="F70"/>
      <c r="G70"/>
    </row>
    <row r="71" spans="2:7" x14ac:dyDescent="0.25">
      <c r="B71"/>
      <c r="D71"/>
      <c r="E71"/>
      <c r="F71"/>
      <c r="G71"/>
    </row>
    <row r="72" spans="2:7" x14ac:dyDescent="0.25">
      <c r="B72"/>
      <c r="D72"/>
      <c r="E72"/>
      <c r="F72"/>
      <c r="G72"/>
    </row>
    <row r="73" spans="2:7" x14ac:dyDescent="0.25">
      <c r="B73"/>
      <c r="D73"/>
      <c r="E73"/>
      <c r="F73"/>
    </row>
    <row r="74" spans="2:7" x14ac:dyDescent="0.25">
      <c r="B74"/>
      <c r="D74"/>
      <c r="E74"/>
      <c r="F74"/>
    </row>
    <row r="75" spans="2:7" x14ac:dyDescent="0.25">
      <c r="B75"/>
      <c r="D75"/>
      <c r="E75"/>
      <c r="F75"/>
    </row>
    <row r="76" spans="2:7" x14ac:dyDescent="0.25">
      <c r="B76"/>
      <c r="D76"/>
      <c r="E76"/>
      <c r="F76"/>
    </row>
    <row r="77" spans="2:7" x14ac:dyDescent="0.25">
      <c r="B77"/>
      <c r="D77"/>
      <c r="E77"/>
      <c r="F77"/>
    </row>
    <row r="78" spans="2:7" x14ac:dyDescent="0.25">
      <c r="B78"/>
      <c r="D78"/>
      <c r="E78"/>
      <c r="F78"/>
    </row>
    <row r="79" spans="2:7" x14ac:dyDescent="0.25">
      <c r="B79"/>
      <c r="D79"/>
      <c r="E79"/>
      <c r="F79"/>
    </row>
    <row r="80" spans="2:7" x14ac:dyDescent="0.25">
      <c r="B80"/>
      <c r="D80"/>
      <c r="E80"/>
      <c r="F80"/>
    </row>
    <row r="81" spans="2:6" x14ac:dyDescent="0.25">
      <c r="B81"/>
      <c r="D81"/>
      <c r="E81"/>
      <c r="F81"/>
    </row>
    <row r="82" spans="2:6" x14ac:dyDescent="0.25">
      <c r="B82"/>
      <c r="D82"/>
      <c r="E82"/>
      <c r="F82"/>
    </row>
    <row r="83" spans="2:6" x14ac:dyDescent="0.25">
      <c r="B83"/>
      <c r="D83"/>
      <c r="E83"/>
      <c r="F83"/>
    </row>
    <row r="84" spans="2:6" x14ac:dyDescent="0.25">
      <c r="B84"/>
      <c r="D84"/>
      <c r="E84"/>
      <c r="F84"/>
    </row>
    <row r="85" spans="2:6" x14ac:dyDescent="0.25">
      <c r="B85"/>
      <c r="D85"/>
      <c r="E85"/>
      <c r="F85"/>
    </row>
    <row r="86" spans="2:6" x14ac:dyDescent="0.25">
      <c r="B86"/>
      <c r="D86"/>
      <c r="E86"/>
      <c r="F86"/>
    </row>
    <row r="87" spans="2:6" x14ac:dyDescent="0.25">
      <c r="B87"/>
      <c r="D87"/>
      <c r="E87"/>
      <c r="F87"/>
    </row>
    <row r="88" spans="2:6" x14ac:dyDescent="0.25">
      <c r="B88"/>
      <c r="D88"/>
      <c r="E88"/>
      <c r="F88"/>
    </row>
    <row r="89" spans="2:6" x14ac:dyDescent="0.25">
      <c r="B89"/>
      <c r="D89"/>
      <c r="E89"/>
      <c r="F89"/>
    </row>
    <row r="90" spans="2:6" x14ac:dyDescent="0.25">
      <c r="B90"/>
      <c r="D90"/>
      <c r="E90"/>
      <c r="F90"/>
    </row>
    <row r="91" spans="2:6" x14ac:dyDescent="0.25">
      <c r="B91"/>
      <c r="D91"/>
      <c r="E91"/>
      <c r="F91"/>
    </row>
    <row r="92" spans="2:6" x14ac:dyDescent="0.25">
      <c r="B92"/>
      <c r="D92"/>
      <c r="E92"/>
      <c r="F92"/>
    </row>
    <row r="93" spans="2:6" x14ac:dyDescent="0.25">
      <c r="B93"/>
      <c r="D93"/>
      <c r="E93"/>
      <c r="F93"/>
    </row>
    <row r="94" spans="2:6" x14ac:dyDescent="0.25">
      <c r="B94"/>
      <c r="D94"/>
      <c r="E94"/>
      <c r="F94"/>
    </row>
    <row r="95" spans="2:6" x14ac:dyDescent="0.25">
      <c r="B95"/>
      <c r="D95"/>
      <c r="E95"/>
      <c r="F95"/>
    </row>
    <row r="96" spans="2:6" x14ac:dyDescent="0.25">
      <c r="B96"/>
      <c r="D96"/>
      <c r="E96"/>
      <c r="F96"/>
    </row>
    <row r="97" spans="2:6" x14ac:dyDescent="0.25">
      <c r="B97"/>
      <c r="D97"/>
      <c r="E97"/>
      <c r="F97"/>
    </row>
    <row r="98" spans="2:6" x14ac:dyDescent="0.25">
      <c r="B98"/>
      <c r="D98"/>
      <c r="E98"/>
      <c r="F98"/>
    </row>
    <row r="99" spans="2:6" x14ac:dyDescent="0.25">
      <c r="B99"/>
      <c r="D99"/>
      <c r="E99"/>
      <c r="F99"/>
    </row>
    <row r="100" spans="2:6" x14ac:dyDescent="0.25">
      <c r="B100"/>
      <c r="D100"/>
      <c r="E100"/>
      <c r="F100"/>
    </row>
    <row r="101" spans="2:6" x14ac:dyDescent="0.25">
      <c r="B101"/>
      <c r="D101"/>
      <c r="E101"/>
      <c r="F101"/>
    </row>
    <row r="102" spans="2:6" x14ac:dyDescent="0.25">
      <c r="B102"/>
      <c r="D102"/>
      <c r="E102"/>
      <c r="F102"/>
    </row>
    <row r="103" spans="2:6" x14ac:dyDescent="0.25">
      <c r="B103"/>
      <c r="D103"/>
      <c r="E103"/>
      <c r="F103"/>
    </row>
    <row r="104" spans="2:6" x14ac:dyDescent="0.25">
      <c r="B104"/>
      <c r="D104"/>
      <c r="E104"/>
      <c r="F104"/>
    </row>
    <row r="105" spans="2:6" x14ac:dyDescent="0.25">
      <c r="B105"/>
      <c r="D105"/>
      <c r="E105"/>
      <c r="F105"/>
    </row>
    <row r="106" spans="2:6" x14ac:dyDescent="0.25">
      <c r="B106"/>
      <c r="D106"/>
      <c r="E106"/>
      <c r="F106"/>
    </row>
    <row r="107" spans="2:6" x14ac:dyDescent="0.25">
      <c r="B107"/>
      <c r="D107"/>
      <c r="E107"/>
      <c r="F107"/>
    </row>
    <row r="108" spans="2:6" x14ac:dyDescent="0.25">
      <c r="B108"/>
      <c r="E108"/>
      <c r="F108"/>
    </row>
    <row r="109" spans="2:6" x14ac:dyDescent="0.25">
      <c r="B109"/>
      <c r="E109"/>
      <c r="F109"/>
    </row>
    <row r="110" spans="2:6" x14ac:dyDescent="0.25">
      <c r="B110"/>
      <c r="E110"/>
      <c r="F110"/>
    </row>
    <row r="111" spans="2:6" x14ac:dyDescent="0.25">
      <c r="B111"/>
      <c r="E111"/>
      <c r="F111"/>
    </row>
    <row r="112" spans="2:6" x14ac:dyDescent="0.25">
      <c r="B112"/>
      <c r="E112"/>
      <c r="F112"/>
    </row>
    <row r="113" spans="2:6" x14ac:dyDescent="0.25">
      <c r="B113"/>
      <c r="E113"/>
      <c r="F113"/>
    </row>
    <row r="114" spans="2:6" x14ac:dyDescent="0.25">
      <c r="B114"/>
      <c r="E114"/>
      <c r="F114"/>
    </row>
    <row r="115" spans="2:6" x14ac:dyDescent="0.25">
      <c r="B115"/>
      <c r="E115"/>
      <c r="F115"/>
    </row>
    <row r="116" spans="2:6" x14ac:dyDescent="0.25">
      <c r="B116"/>
      <c r="E116"/>
      <c r="F116"/>
    </row>
    <row r="117" spans="2:6" x14ac:dyDescent="0.25">
      <c r="B117"/>
      <c r="E117"/>
      <c r="F117"/>
    </row>
    <row r="118" spans="2:6" x14ac:dyDescent="0.25">
      <c r="B118"/>
      <c r="E118"/>
      <c r="F118"/>
    </row>
    <row r="119" spans="2:6" x14ac:dyDescent="0.25">
      <c r="B119"/>
      <c r="E119"/>
      <c r="F119"/>
    </row>
    <row r="120" spans="2:6" x14ac:dyDescent="0.25">
      <c r="B120"/>
      <c r="E120"/>
      <c r="F120"/>
    </row>
    <row r="121" spans="2:6" x14ac:dyDescent="0.25">
      <c r="B121"/>
      <c r="E121"/>
      <c r="F121"/>
    </row>
    <row r="122" spans="2:6" x14ac:dyDescent="0.25">
      <c r="B122"/>
      <c r="E122"/>
      <c r="F122"/>
    </row>
    <row r="123" spans="2:6" x14ac:dyDescent="0.25">
      <c r="B123"/>
      <c r="E123"/>
      <c r="F123"/>
    </row>
    <row r="124" spans="2:6" x14ac:dyDescent="0.25">
      <c r="B124"/>
      <c r="E124"/>
      <c r="F124"/>
    </row>
    <row r="125" spans="2:6" x14ac:dyDescent="0.25">
      <c r="B125"/>
      <c r="E125"/>
      <c r="F125"/>
    </row>
    <row r="126" spans="2:6" x14ac:dyDescent="0.25">
      <c r="B126"/>
      <c r="E126"/>
      <c r="F126"/>
    </row>
    <row r="127" spans="2:6" x14ac:dyDescent="0.25">
      <c r="B127"/>
      <c r="E127"/>
      <c r="F127"/>
    </row>
    <row r="128" spans="2:6" x14ac:dyDescent="0.25">
      <c r="B128"/>
      <c r="E128"/>
      <c r="F128"/>
    </row>
    <row r="129" spans="2:6" x14ac:dyDescent="0.25">
      <c r="B129"/>
      <c r="E129"/>
      <c r="F129"/>
    </row>
    <row r="130" spans="2:6" x14ac:dyDescent="0.25">
      <c r="B130"/>
      <c r="E130"/>
      <c r="F130"/>
    </row>
    <row r="131" spans="2:6" x14ac:dyDescent="0.25">
      <c r="B131"/>
      <c r="E131"/>
      <c r="F131"/>
    </row>
    <row r="132" spans="2:6" x14ac:dyDescent="0.25">
      <c r="B132"/>
      <c r="E132"/>
      <c r="F132"/>
    </row>
    <row r="133" spans="2:6" x14ac:dyDescent="0.25">
      <c r="B133"/>
      <c r="E133"/>
      <c r="F133"/>
    </row>
    <row r="134" spans="2:6" x14ac:dyDescent="0.25">
      <c r="B134"/>
      <c r="E134"/>
      <c r="F134"/>
    </row>
    <row r="135" spans="2:6" x14ac:dyDescent="0.25">
      <c r="B135"/>
      <c r="E135"/>
      <c r="F135"/>
    </row>
    <row r="136" spans="2:6" x14ac:dyDescent="0.25">
      <c r="B136"/>
      <c r="E136"/>
      <c r="F136"/>
    </row>
    <row r="137" spans="2:6" x14ac:dyDescent="0.25">
      <c r="B137"/>
      <c r="E137"/>
      <c r="F137"/>
    </row>
    <row r="138" spans="2:6" x14ac:dyDescent="0.25">
      <c r="B138"/>
      <c r="E138"/>
      <c r="F138"/>
    </row>
    <row r="139" spans="2:6" x14ac:dyDescent="0.25">
      <c r="B139"/>
      <c r="E139"/>
      <c r="F139"/>
    </row>
    <row r="140" spans="2:6" x14ac:dyDescent="0.25">
      <c r="B140"/>
      <c r="E140"/>
      <c r="F140"/>
    </row>
    <row r="141" spans="2:6" x14ac:dyDescent="0.25">
      <c r="B141"/>
      <c r="E141"/>
      <c r="F141"/>
    </row>
    <row r="142" spans="2:6" x14ac:dyDescent="0.25">
      <c r="B142"/>
      <c r="E142"/>
      <c r="F142"/>
    </row>
    <row r="143" spans="2:6" x14ac:dyDescent="0.25">
      <c r="B143"/>
      <c r="E143"/>
      <c r="F143"/>
    </row>
    <row r="144" spans="2:6" x14ac:dyDescent="0.25">
      <c r="B144"/>
      <c r="E144"/>
      <c r="F144"/>
    </row>
    <row r="145" spans="2:6" x14ac:dyDescent="0.25">
      <c r="B145"/>
      <c r="E145"/>
      <c r="F145"/>
    </row>
    <row r="146" spans="2:6" x14ac:dyDescent="0.25">
      <c r="B146"/>
      <c r="E146"/>
      <c r="F146"/>
    </row>
    <row r="147" spans="2:6" x14ac:dyDescent="0.25">
      <c r="B147"/>
      <c r="E147"/>
      <c r="F147"/>
    </row>
    <row r="148" spans="2:6" x14ac:dyDescent="0.25">
      <c r="B148"/>
      <c r="E148"/>
      <c r="F148"/>
    </row>
    <row r="149" spans="2:6" x14ac:dyDescent="0.25">
      <c r="B149"/>
      <c r="E149"/>
      <c r="F149"/>
    </row>
    <row r="150" spans="2:6" x14ac:dyDescent="0.25">
      <c r="B150"/>
      <c r="E150"/>
      <c r="F150"/>
    </row>
    <row r="151" spans="2:6" x14ac:dyDescent="0.25">
      <c r="B151"/>
      <c r="E151"/>
      <c r="F151"/>
    </row>
    <row r="152" spans="2:6" x14ac:dyDescent="0.25">
      <c r="B152"/>
      <c r="E152"/>
      <c r="F152"/>
    </row>
    <row r="153" spans="2:6" x14ac:dyDescent="0.25">
      <c r="B153"/>
      <c r="E153"/>
      <c r="F153"/>
    </row>
    <row r="154" spans="2:6" x14ac:dyDescent="0.25">
      <c r="B154"/>
      <c r="E154"/>
      <c r="F154"/>
    </row>
    <row r="155" spans="2:6" x14ac:dyDescent="0.25">
      <c r="B155"/>
      <c r="E155"/>
      <c r="F155"/>
    </row>
    <row r="156" spans="2:6" x14ac:dyDescent="0.25">
      <c r="B156"/>
      <c r="E156"/>
      <c r="F156"/>
    </row>
    <row r="157" spans="2:6" x14ac:dyDescent="0.25">
      <c r="B157"/>
      <c r="E157"/>
      <c r="F157"/>
    </row>
    <row r="158" spans="2:6" x14ac:dyDescent="0.25">
      <c r="B158"/>
      <c r="E158"/>
      <c r="F158"/>
    </row>
    <row r="159" spans="2:6" x14ac:dyDescent="0.25">
      <c r="B159"/>
      <c r="E159"/>
      <c r="F159"/>
    </row>
    <row r="160" spans="2:6" x14ac:dyDescent="0.25">
      <c r="B160"/>
      <c r="E160"/>
      <c r="F160"/>
    </row>
    <row r="161" spans="2:6" x14ac:dyDescent="0.25">
      <c r="B161"/>
      <c r="E161"/>
      <c r="F161"/>
    </row>
    <row r="162" spans="2:6" x14ac:dyDescent="0.25">
      <c r="B162"/>
      <c r="E162"/>
      <c r="F162"/>
    </row>
    <row r="163" spans="2:6" x14ac:dyDescent="0.25">
      <c r="B163"/>
      <c r="E163"/>
      <c r="F163"/>
    </row>
    <row r="164" spans="2:6" x14ac:dyDescent="0.25">
      <c r="B164"/>
      <c r="E164"/>
      <c r="F164"/>
    </row>
    <row r="165" spans="2:6" x14ac:dyDescent="0.25">
      <c r="B165"/>
      <c r="E165"/>
      <c r="F165"/>
    </row>
    <row r="166" spans="2:6" x14ac:dyDescent="0.25">
      <c r="B166"/>
      <c r="E166"/>
      <c r="F166"/>
    </row>
    <row r="167" spans="2:6" x14ac:dyDescent="0.25">
      <c r="B167"/>
      <c r="E167"/>
      <c r="F167"/>
    </row>
    <row r="168" spans="2:6" x14ac:dyDescent="0.25">
      <c r="B168"/>
      <c r="E168"/>
      <c r="F168"/>
    </row>
    <row r="169" spans="2:6" x14ac:dyDescent="0.25">
      <c r="B169"/>
      <c r="E169"/>
      <c r="F169"/>
    </row>
    <row r="170" spans="2:6" x14ac:dyDescent="0.25">
      <c r="B170"/>
      <c r="E170"/>
      <c r="F170"/>
    </row>
    <row r="171" spans="2:6" x14ac:dyDescent="0.25">
      <c r="B171"/>
      <c r="E171"/>
      <c r="F171"/>
    </row>
    <row r="172" spans="2:6" x14ac:dyDescent="0.25">
      <c r="B172"/>
      <c r="E172"/>
      <c r="F172"/>
    </row>
    <row r="173" spans="2:6" x14ac:dyDescent="0.25">
      <c r="B173"/>
      <c r="E173"/>
      <c r="F173"/>
    </row>
    <row r="174" spans="2:6" x14ac:dyDescent="0.25">
      <c r="B174"/>
      <c r="E174"/>
      <c r="F174"/>
    </row>
    <row r="175" spans="2:6" x14ac:dyDescent="0.25">
      <c r="B175"/>
      <c r="E175"/>
      <c r="F175"/>
    </row>
    <row r="176" spans="2:6" x14ac:dyDescent="0.25">
      <c r="B176"/>
      <c r="E176"/>
      <c r="F176"/>
    </row>
    <row r="177" spans="2:6" x14ac:dyDescent="0.25">
      <c r="B177"/>
      <c r="E177"/>
      <c r="F177"/>
    </row>
    <row r="178" spans="2:6" x14ac:dyDescent="0.25">
      <c r="B178"/>
      <c r="E178"/>
      <c r="F178"/>
    </row>
    <row r="179" spans="2:6" x14ac:dyDescent="0.25">
      <c r="B179"/>
      <c r="E179"/>
      <c r="F179"/>
    </row>
    <row r="180" spans="2:6" x14ac:dyDescent="0.25">
      <c r="B180"/>
      <c r="E180"/>
      <c r="F180"/>
    </row>
    <row r="181" spans="2:6" x14ac:dyDescent="0.25">
      <c r="B181"/>
      <c r="E181"/>
      <c r="F181"/>
    </row>
    <row r="182" spans="2:6" x14ac:dyDescent="0.25">
      <c r="B182"/>
      <c r="E182"/>
      <c r="F182"/>
    </row>
    <row r="183" spans="2:6" x14ac:dyDescent="0.25">
      <c r="B183"/>
      <c r="E183"/>
      <c r="F183"/>
    </row>
    <row r="184" spans="2:6" x14ac:dyDescent="0.25">
      <c r="B184"/>
      <c r="E184"/>
      <c r="F184"/>
    </row>
    <row r="185" spans="2:6" x14ac:dyDescent="0.25">
      <c r="B185"/>
      <c r="E185"/>
      <c r="F185"/>
    </row>
    <row r="186" spans="2:6" x14ac:dyDescent="0.25">
      <c r="B186"/>
      <c r="E186"/>
      <c r="F186"/>
    </row>
    <row r="187" spans="2:6" x14ac:dyDescent="0.25">
      <c r="B187"/>
      <c r="E187"/>
      <c r="F187"/>
    </row>
    <row r="188" spans="2:6" x14ac:dyDescent="0.25">
      <c r="B188"/>
      <c r="E188"/>
      <c r="F188"/>
    </row>
    <row r="189" spans="2:6" x14ac:dyDescent="0.25">
      <c r="B189"/>
      <c r="E189"/>
      <c r="F189"/>
    </row>
    <row r="190" spans="2:6" x14ac:dyDescent="0.25">
      <c r="B190"/>
      <c r="E190"/>
      <c r="F190"/>
    </row>
    <row r="191" spans="2:6" x14ac:dyDescent="0.25">
      <c r="B191"/>
      <c r="E191"/>
      <c r="F191"/>
    </row>
    <row r="192" spans="2:6" x14ac:dyDescent="0.25">
      <c r="B192"/>
      <c r="E192"/>
      <c r="F192"/>
    </row>
    <row r="193" spans="2:6" x14ac:dyDescent="0.25">
      <c r="B193"/>
      <c r="E193"/>
      <c r="F193"/>
    </row>
    <row r="194" spans="2:6" x14ac:dyDescent="0.25">
      <c r="B194"/>
      <c r="E194"/>
      <c r="F194"/>
    </row>
    <row r="195" spans="2:6" x14ac:dyDescent="0.25">
      <c r="B195"/>
      <c r="E195"/>
      <c r="F195"/>
    </row>
    <row r="196" spans="2:6" x14ac:dyDescent="0.25">
      <c r="B196"/>
      <c r="E196"/>
      <c r="F196"/>
    </row>
    <row r="197" spans="2:6" x14ac:dyDescent="0.25">
      <c r="B197"/>
      <c r="E197"/>
      <c r="F197"/>
    </row>
    <row r="198" spans="2:6" x14ac:dyDescent="0.25">
      <c r="B198"/>
      <c r="E198"/>
      <c r="F198"/>
    </row>
    <row r="199" spans="2:6" x14ac:dyDescent="0.25">
      <c r="B199"/>
      <c r="E199"/>
      <c r="F199"/>
    </row>
    <row r="200" spans="2:6" x14ac:dyDescent="0.25">
      <c r="B200"/>
      <c r="E200"/>
      <c r="F200"/>
    </row>
    <row r="201" spans="2:6" x14ac:dyDescent="0.25">
      <c r="B201"/>
      <c r="E201"/>
      <c r="F201"/>
    </row>
    <row r="202" spans="2:6" x14ac:dyDescent="0.25">
      <c r="B202"/>
      <c r="E202"/>
      <c r="F202"/>
    </row>
    <row r="203" spans="2:6" x14ac:dyDescent="0.25">
      <c r="B203"/>
      <c r="E203"/>
      <c r="F203"/>
    </row>
    <row r="204" spans="2:6" x14ac:dyDescent="0.25">
      <c r="B204"/>
      <c r="E204"/>
      <c r="F204"/>
    </row>
    <row r="205" spans="2:6" x14ac:dyDescent="0.25">
      <c r="B205"/>
      <c r="E205"/>
      <c r="F205"/>
    </row>
    <row r="206" spans="2:6" x14ac:dyDescent="0.25">
      <c r="B206"/>
      <c r="E206"/>
      <c r="F206"/>
    </row>
    <row r="207" spans="2:6" x14ac:dyDescent="0.25">
      <c r="B207"/>
      <c r="E207"/>
      <c r="F207"/>
    </row>
    <row r="208" spans="2:6" x14ac:dyDescent="0.25">
      <c r="B208"/>
      <c r="E208"/>
      <c r="F208"/>
    </row>
    <row r="209" spans="2:6" x14ac:dyDescent="0.25">
      <c r="B209"/>
      <c r="E209"/>
      <c r="F209"/>
    </row>
    <row r="210" spans="2:6" x14ac:dyDescent="0.25">
      <c r="B210"/>
      <c r="E210"/>
      <c r="F210"/>
    </row>
    <row r="211" spans="2:6" x14ac:dyDescent="0.25">
      <c r="B211"/>
      <c r="E211"/>
      <c r="F211"/>
    </row>
    <row r="212" spans="2:6" x14ac:dyDescent="0.25">
      <c r="B212"/>
      <c r="E212"/>
      <c r="F212"/>
    </row>
    <row r="213" spans="2:6" x14ac:dyDescent="0.25">
      <c r="B213"/>
      <c r="E213"/>
      <c r="F213"/>
    </row>
    <row r="214" spans="2:6" x14ac:dyDescent="0.25">
      <c r="B214"/>
      <c r="E214"/>
      <c r="F214"/>
    </row>
    <row r="215" spans="2:6" x14ac:dyDescent="0.25">
      <c r="B215"/>
      <c r="E215"/>
      <c r="F215"/>
    </row>
    <row r="216" spans="2:6" x14ac:dyDescent="0.25">
      <c r="B216"/>
      <c r="E216"/>
      <c r="F216"/>
    </row>
    <row r="217" spans="2:6" x14ac:dyDescent="0.25">
      <c r="B217"/>
      <c r="E217"/>
      <c r="F217"/>
    </row>
    <row r="218" spans="2:6" x14ac:dyDescent="0.25">
      <c r="B218"/>
      <c r="E218"/>
      <c r="F218"/>
    </row>
    <row r="219" spans="2:6" x14ac:dyDescent="0.25">
      <c r="B219"/>
      <c r="E219"/>
      <c r="F219"/>
    </row>
    <row r="220" spans="2:6" x14ac:dyDescent="0.25">
      <c r="B220"/>
      <c r="E220"/>
      <c r="F220"/>
    </row>
    <row r="221" spans="2:6" x14ac:dyDescent="0.25">
      <c r="B221"/>
      <c r="E221"/>
      <c r="F221"/>
    </row>
    <row r="222" spans="2:6" x14ac:dyDescent="0.25">
      <c r="B222"/>
      <c r="E222"/>
      <c r="F222"/>
    </row>
    <row r="223" spans="2:6" x14ac:dyDescent="0.25">
      <c r="B223"/>
      <c r="E223"/>
      <c r="F223"/>
    </row>
    <row r="224" spans="2:6" x14ac:dyDescent="0.25">
      <c r="B224"/>
      <c r="E224"/>
      <c r="F224"/>
    </row>
    <row r="225" spans="2:6" x14ac:dyDescent="0.25">
      <c r="B225"/>
      <c r="E225"/>
      <c r="F225"/>
    </row>
    <row r="226" spans="2:6" x14ac:dyDescent="0.25">
      <c r="B226"/>
      <c r="E226"/>
      <c r="F226"/>
    </row>
    <row r="227" spans="2:6" x14ac:dyDescent="0.25">
      <c r="B227"/>
      <c r="E227"/>
      <c r="F227"/>
    </row>
    <row r="228" spans="2:6" x14ac:dyDescent="0.25">
      <c r="B228"/>
      <c r="E228"/>
      <c r="F228"/>
    </row>
    <row r="229" spans="2:6" x14ac:dyDescent="0.25">
      <c r="B229"/>
      <c r="E229"/>
      <c r="F229"/>
    </row>
    <row r="230" spans="2:6" x14ac:dyDescent="0.25">
      <c r="B230"/>
      <c r="E230"/>
      <c r="F230"/>
    </row>
    <row r="231" spans="2:6" x14ac:dyDescent="0.25">
      <c r="B231"/>
      <c r="E231"/>
      <c r="F231"/>
    </row>
    <row r="232" spans="2:6" x14ac:dyDescent="0.25">
      <c r="B232"/>
      <c r="E232"/>
      <c r="F232"/>
    </row>
    <row r="233" spans="2:6" x14ac:dyDescent="0.25">
      <c r="B233"/>
      <c r="E233"/>
      <c r="F233"/>
    </row>
    <row r="234" spans="2:6" x14ac:dyDescent="0.25">
      <c r="B234"/>
      <c r="E234"/>
      <c r="F234"/>
    </row>
    <row r="235" spans="2:6" x14ac:dyDescent="0.25">
      <c r="B235"/>
      <c r="E235"/>
      <c r="F235"/>
    </row>
    <row r="236" spans="2:6" x14ac:dyDescent="0.25">
      <c r="B236"/>
      <c r="E236"/>
      <c r="F236"/>
    </row>
    <row r="237" spans="2:6" x14ac:dyDescent="0.25">
      <c r="B237"/>
      <c r="E237"/>
      <c r="F237"/>
    </row>
    <row r="238" spans="2:6" x14ac:dyDescent="0.25">
      <c r="B238"/>
      <c r="E238"/>
      <c r="F238"/>
    </row>
    <row r="239" spans="2:6" x14ac:dyDescent="0.25">
      <c r="B239"/>
      <c r="E239"/>
      <c r="F239"/>
    </row>
    <row r="240" spans="2:6" x14ac:dyDescent="0.25">
      <c r="B240"/>
      <c r="E240"/>
      <c r="F240"/>
    </row>
    <row r="241" spans="2:6" x14ac:dyDescent="0.25">
      <c r="B241"/>
      <c r="E241"/>
      <c r="F241"/>
    </row>
    <row r="242" spans="2:6" x14ac:dyDescent="0.25">
      <c r="B242"/>
      <c r="E242"/>
      <c r="F242"/>
    </row>
    <row r="243" spans="2:6" x14ac:dyDescent="0.25">
      <c r="B243"/>
      <c r="E243"/>
      <c r="F243"/>
    </row>
    <row r="244" spans="2:6" x14ac:dyDescent="0.25">
      <c r="B244"/>
      <c r="E244"/>
      <c r="F244"/>
    </row>
    <row r="245" spans="2:6" x14ac:dyDescent="0.25">
      <c r="B245"/>
      <c r="E245"/>
      <c r="F245"/>
    </row>
    <row r="246" spans="2:6" x14ac:dyDescent="0.25">
      <c r="B246"/>
      <c r="E246"/>
      <c r="F246"/>
    </row>
    <row r="247" spans="2:6" x14ac:dyDescent="0.25">
      <c r="B247"/>
      <c r="E247"/>
      <c r="F247"/>
    </row>
    <row r="248" spans="2:6" x14ac:dyDescent="0.25">
      <c r="B248"/>
      <c r="E248"/>
      <c r="F248"/>
    </row>
    <row r="249" spans="2:6" x14ac:dyDescent="0.25">
      <c r="B249"/>
      <c r="E249"/>
      <c r="F249"/>
    </row>
    <row r="250" spans="2:6" x14ac:dyDescent="0.25">
      <c r="B250"/>
      <c r="E250"/>
      <c r="F250"/>
    </row>
    <row r="251" spans="2:6" x14ac:dyDescent="0.25">
      <c r="B251"/>
      <c r="E251"/>
      <c r="F251"/>
    </row>
    <row r="252" spans="2:6" x14ac:dyDescent="0.25">
      <c r="B252"/>
      <c r="E252"/>
      <c r="F252"/>
    </row>
    <row r="253" spans="2:6" x14ac:dyDescent="0.25">
      <c r="B253"/>
      <c r="E253"/>
      <c r="F253"/>
    </row>
    <row r="254" spans="2:6" x14ac:dyDescent="0.25">
      <c r="B254"/>
      <c r="E254"/>
      <c r="F254"/>
    </row>
    <row r="255" spans="2:6" x14ac:dyDescent="0.25">
      <c r="B255"/>
      <c r="E255"/>
      <c r="F255"/>
    </row>
    <row r="256" spans="2:6" x14ac:dyDescent="0.25">
      <c r="B256"/>
      <c r="E256"/>
      <c r="F256"/>
    </row>
    <row r="257" spans="2:6" x14ac:dyDescent="0.25">
      <c r="B257"/>
      <c r="E257"/>
      <c r="F257"/>
    </row>
    <row r="258" spans="2:6" x14ac:dyDescent="0.25">
      <c r="B258"/>
      <c r="E258"/>
      <c r="F258"/>
    </row>
    <row r="259" spans="2:6" x14ac:dyDescent="0.25">
      <c r="B259"/>
      <c r="E259"/>
      <c r="F259"/>
    </row>
    <row r="260" spans="2:6" x14ac:dyDescent="0.25">
      <c r="B260"/>
      <c r="E260"/>
      <c r="F260"/>
    </row>
    <row r="261" spans="2:6" x14ac:dyDescent="0.25">
      <c r="B261"/>
      <c r="E261"/>
      <c r="F261"/>
    </row>
    <row r="262" spans="2:6" x14ac:dyDescent="0.25">
      <c r="B262"/>
      <c r="E262"/>
      <c r="F262"/>
    </row>
    <row r="263" spans="2:6" x14ac:dyDescent="0.25">
      <c r="B263"/>
      <c r="E263"/>
      <c r="F263"/>
    </row>
    <row r="264" spans="2:6" x14ac:dyDescent="0.25">
      <c r="B264"/>
      <c r="E264"/>
      <c r="F264"/>
    </row>
    <row r="265" spans="2:6" x14ac:dyDescent="0.25">
      <c r="B265"/>
      <c r="E265"/>
      <c r="F265"/>
    </row>
    <row r="266" spans="2:6" x14ac:dyDescent="0.25">
      <c r="B266"/>
      <c r="E266"/>
      <c r="F266"/>
    </row>
    <row r="267" spans="2:6" x14ac:dyDescent="0.25">
      <c r="B267"/>
      <c r="E267"/>
      <c r="F267"/>
    </row>
    <row r="268" spans="2:6" x14ac:dyDescent="0.25">
      <c r="B268"/>
      <c r="E268"/>
      <c r="F268"/>
    </row>
    <row r="269" spans="2:6" x14ac:dyDescent="0.25">
      <c r="B269"/>
      <c r="E269"/>
      <c r="F269"/>
    </row>
    <row r="270" spans="2:6" x14ac:dyDescent="0.25">
      <c r="B270"/>
      <c r="E270"/>
      <c r="F270"/>
    </row>
    <row r="271" spans="2:6" x14ac:dyDescent="0.25">
      <c r="B271"/>
      <c r="E271"/>
      <c r="F271"/>
    </row>
    <row r="272" spans="2:6" x14ac:dyDescent="0.25">
      <c r="B272"/>
      <c r="E272"/>
      <c r="F272"/>
    </row>
    <row r="273" spans="2:6" x14ac:dyDescent="0.25">
      <c r="B273"/>
      <c r="E273"/>
      <c r="F273"/>
    </row>
    <row r="274" spans="2:6" x14ac:dyDescent="0.25">
      <c r="B274"/>
      <c r="E274"/>
      <c r="F274"/>
    </row>
    <row r="275" spans="2:6" x14ac:dyDescent="0.25">
      <c r="B275"/>
      <c r="E275"/>
      <c r="F275"/>
    </row>
    <row r="276" spans="2:6" x14ac:dyDescent="0.25">
      <c r="B276"/>
      <c r="E276"/>
      <c r="F276"/>
    </row>
    <row r="277" spans="2:6" x14ac:dyDescent="0.25">
      <c r="B277"/>
      <c r="E277"/>
      <c r="F277"/>
    </row>
    <row r="278" spans="2:6" x14ac:dyDescent="0.25">
      <c r="B278"/>
      <c r="E278"/>
      <c r="F278"/>
    </row>
    <row r="279" spans="2:6" x14ac:dyDescent="0.25">
      <c r="B279"/>
      <c r="E279"/>
      <c r="F279"/>
    </row>
    <row r="280" spans="2:6" x14ac:dyDescent="0.25">
      <c r="B280"/>
      <c r="E280"/>
      <c r="F280"/>
    </row>
    <row r="281" spans="2:6" x14ac:dyDescent="0.25">
      <c r="B281"/>
      <c r="E281"/>
      <c r="F281"/>
    </row>
    <row r="282" spans="2:6" x14ac:dyDescent="0.25">
      <c r="B282"/>
      <c r="E282"/>
      <c r="F282"/>
    </row>
    <row r="283" spans="2:6" x14ac:dyDescent="0.25">
      <c r="B283"/>
      <c r="E283"/>
      <c r="F283"/>
    </row>
    <row r="284" spans="2:6" x14ac:dyDescent="0.25">
      <c r="B284"/>
      <c r="E284"/>
      <c r="F284"/>
    </row>
    <row r="285" spans="2:6" x14ac:dyDescent="0.25">
      <c r="B285"/>
      <c r="E285"/>
      <c r="F285"/>
    </row>
    <row r="286" spans="2:6" x14ac:dyDescent="0.25">
      <c r="B286"/>
      <c r="E286"/>
      <c r="F286"/>
    </row>
    <row r="287" spans="2:6" x14ac:dyDescent="0.25">
      <c r="B287"/>
      <c r="E287"/>
      <c r="F287"/>
    </row>
    <row r="288" spans="2:6" x14ac:dyDescent="0.25">
      <c r="B288"/>
      <c r="E288"/>
      <c r="F288"/>
    </row>
    <row r="289" spans="2:6" x14ac:dyDescent="0.25">
      <c r="B289"/>
      <c r="E289"/>
      <c r="F289"/>
    </row>
    <row r="290" spans="2:6" x14ac:dyDescent="0.25">
      <c r="B290"/>
      <c r="F290"/>
    </row>
    <row r="291" spans="2:6" x14ac:dyDescent="0.25">
      <c r="B291"/>
      <c r="F291"/>
    </row>
    <row r="292" spans="2:6" x14ac:dyDescent="0.25">
      <c r="B292"/>
      <c r="F292"/>
    </row>
  </sheetData>
  <hyperlinks>
    <hyperlink ref="H2" location="Start!A1" display="BACK" xr:uid="{00000000-0004-0000-0F00-000000000000}"/>
  </hyperlinks>
  <pageMargins left="0.7" right="0.7" top="0.75" bottom="0.75" header="0.3" footer="0.3"/>
  <pageSetup scale="76"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G183"/>
  <sheetViews>
    <sheetView showGridLines="0" showRowColHeaders="0" zoomScaleNormal="100" workbookViewId="0">
      <selection activeCell="E17" sqref="E17"/>
    </sheetView>
  </sheetViews>
  <sheetFormatPr defaultRowHeight="15" x14ac:dyDescent="0.25"/>
  <cols>
    <col min="1" max="1" width="5.28515625" style="4" customWidth="1"/>
    <col min="2" max="2" width="33" style="147" customWidth="1"/>
    <col min="3" max="3" width="49.5703125" style="102" customWidth="1"/>
    <col min="4" max="4" width="26" style="148" customWidth="1"/>
    <col min="5" max="5" width="26" style="141" customWidth="1"/>
    <col min="6" max="6" width="3.7109375" style="102" customWidth="1"/>
    <col min="7" max="7" width="17.28515625" style="1" customWidth="1"/>
    <col min="8" max="10" width="16.7109375" bestFit="1" customWidth="1"/>
    <col min="11" max="12" width="11.42578125" customWidth="1"/>
    <col min="13" max="13" width="11.42578125" bestFit="1" customWidth="1"/>
    <col min="14" max="14" width="11.42578125" customWidth="1"/>
  </cols>
  <sheetData>
    <row r="1" spans="2:7" s="4" customFormat="1" ht="23.25" x14ac:dyDescent="0.25">
      <c r="B1" s="131" t="str">
        <f>IF(Start!$U$10="","",Start!$U$10)</f>
        <v/>
      </c>
      <c r="C1" s="102"/>
      <c r="D1" s="1067">
        <f ca="1">TODAY()</f>
        <v>43801</v>
      </c>
      <c r="E1" s="141"/>
      <c r="F1" s="102"/>
      <c r="G1" s="1"/>
    </row>
    <row r="2" spans="2:7" s="4" customFormat="1" ht="26.25" x14ac:dyDescent="0.25">
      <c r="B2" s="171" t="s">
        <v>394</v>
      </c>
      <c r="C2" s="102"/>
      <c r="D2" s="1088" t="s">
        <v>302</v>
      </c>
      <c r="E2" s="141"/>
      <c r="F2" s="102"/>
      <c r="G2" s="1"/>
    </row>
    <row r="3" spans="2:7" s="4" customFormat="1" ht="22.5" customHeight="1" x14ac:dyDescent="0.25">
      <c r="B3" s="1091" t="str">
        <f>Start!AG19&amp;"  "&amp;Start!AG20</f>
        <v xml:space="preserve">  </v>
      </c>
      <c r="C3" s="1310" t="str">
        <f>Start!$AG$21</f>
        <v/>
      </c>
      <c r="E3" s="141"/>
      <c r="F3" s="102"/>
      <c r="G3" s="1"/>
    </row>
    <row r="4" spans="2:7" s="4" customFormat="1" ht="24.75" customHeight="1" x14ac:dyDescent="0.25">
      <c r="C4" s="1310" t="str">
        <f>Start!$AG$22</f>
        <v/>
      </c>
      <c r="E4" s="141"/>
      <c r="F4" s="102"/>
    </row>
    <row r="5" spans="2:7" s="4" customFormat="1" ht="24.75" customHeight="1" x14ac:dyDescent="0.25">
      <c r="E5" s="141"/>
      <c r="F5" s="102"/>
      <c r="G5" s="1"/>
    </row>
    <row r="6" spans="2:7" s="4" customFormat="1" ht="24.75" customHeight="1" x14ac:dyDescent="0.25">
      <c r="B6" s="857"/>
      <c r="C6" s="1091"/>
      <c r="D6" s="1088"/>
      <c r="E6" s="141"/>
      <c r="F6" s="102"/>
      <c r="G6" s="1"/>
    </row>
    <row r="7" spans="2:7" x14ac:dyDescent="0.25">
      <c r="B7" s="172" t="s">
        <v>269</v>
      </c>
      <c r="C7" s="102" t="s">
        <v>257</v>
      </c>
    </row>
    <row r="9" spans="2:7" s="146" customFormat="1" x14ac:dyDescent="0.25">
      <c r="B9" s="111" t="s">
        <v>183</v>
      </c>
      <c r="C9" s="17" t="s">
        <v>386</v>
      </c>
      <c r="D9" s="17" t="s">
        <v>388</v>
      </c>
      <c r="E9"/>
      <c r="F9"/>
      <c r="G9"/>
    </row>
    <row r="10" spans="2:7" x14ac:dyDescent="0.25">
      <c r="B10" s="4" t="s">
        <v>733</v>
      </c>
      <c r="C10" s="4" t="s">
        <v>313</v>
      </c>
      <c r="D10"/>
      <c r="E10"/>
      <c r="F10"/>
      <c r="G10"/>
    </row>
    <row r="11" spans="2:7" x14ac:dyDescent="0.25">
      <c r="B11" s="4" t="s">
        <v>737</v>
      </c>
      <c r="C11" s="4" t="s">
        <v>313</v>
      </c>
      <c r="D11"/>
      <c r="E11"/>
      <c r="F11"/>
      <c r="G11"/>
    </row>
    <row r="12" spans="2:7" x14ac:dyDescent="0.25">
      <c r="B12" s="4" t="s">
        <v>287</v>
      </c>
      <c r="C12" s="4" t="s">
        <v>313</v>
      </c>
      <c r="D12"/>
      <c r="E12"/>
      <c r="F12"/>
      <c r="G12"/>
    </row>
    <row r="13" spans="2:7" x14ac:dyDescent="0.25">
      <c r="B13" s="4" t="s">
        <v>86</v>
      </c>
      <c r="C13" s="4" t="s">
        <v>313</v>
      </c>
      <c r="D13"/>
      <c r="E13"/>
      <c r="F13"/>
      <c r="G13"/>
    </row>
    <row r="14" spans="2:7" x14ac:dyDescent="0.25">
      <c r="B14" s="4" t="s">
        <v>289</v>
      </c>
      <c r="C14" s="4" t="s">
        <v>313</v>
      </c>
      <c r="D14"/>
      <c r="E14"/>
      <c r="F14"/>
      <c r="G14"/>
    </row>
    <row r="15" spans="2:7" x14ac:dyDescent="0.25">
      <c r="B15" s="4" t="s">
        <v>281</v>
      </c>
      <c r="C15" s="4" t="s">
        <v>313</v>
      </c>
      <c r="D15"/>
      <c r="E15"/>
      <c r="F15"/>
      <c r="G15"/>
    </row>
    <row r="16" spans="2:7" x14ac:dyDescent="0.25">
      <c r="B16" s="4" t="s">
        <v>284</v>
      </c>
      <c r="C16" s="4" t="s">
        <v>313</v>
      </c>
      <c r="D16"/>
      <c r="E16"/>
      <c r="F16"/>
      <c r="G16"/>
    </row>
    <row r="17" spans="2:7" x14ac:dyDescent="0.25">
      <c r="B17" s="4" t="s">
        <v>286</v>
      </c>
      <c r="C17" s="4" t="s">
        <v>313</v>
      </c>
      <c r="D17"/>
      <c r="E17"/>
      <c r="F17"/>
      <c r="G17"/>
    </row>
    <row r="18" spans="2:7" x14ac:dyDescent="0.25">
      <c r="B18" s="102" t="s">
        <v>295</v>
      </c>
      <c r="C18" s="4" t="s">
        <v>313</v>
      </c>
      <c r="D18"/>
      <c r="E18"/>
      <c r="F18"/>
      <c r="G18"/>
    </row>
    <row r="19" spans="2:7" x14ac:dyDescent="0.25">
      <c r="B19" s="102"/>
      <c r="C19" s="4" t="s">
        <v>738</v>
      </c>
      <c r="D19"/>
      <c r="E19"/>
      <c r="F19"/>
      <c r="G19"/>
    </row>
    <row r="20" spans="2:7" x14ac:dyDescent="0.25">
      <c r="B20" s="4" t="s">
        <v>296</v>
      </c>
      <c r="C20" s="4" t="s">
        <v>313</v>
      </c>
      <c r="D20"/>
      <c r="E20"/>
      <c r="F20"/>
      <c r="G20"/>
    </row>
    <row r="21" spans="2:7" x14ac:dyDescent="0.25">
      <c r="B21" s="4" t="s">
        <v>56</v>
      </c>
      <c r="C21" s="4" t="s">
        <v>313</v>
      </c>
      <c r="D21"/>
      <c r="E21"/>
      <c r="F21"/>
      <c r="G21"/>
    </row>
    <row r="22" spans="2:7" x14ac:dyDescent="0.25">
      <c r="B22" s="102" t="s">
        <v>297</v>
      </c>
      <c r="C22" s="4" t="s">
        <v>313</v>
      </c>
      <c r="D22"/>
      <c r="E22"/>
      <c r="F22"/>
      <c r="G22"/>
    </row>
    <row r="23" spans="2:7" x14ac:dyDescent="0.25">
      <c r="B23" s="4" t="s">
        <v>298</v>
      </c>
      <c r="C23" s="4" t="s">
        <v>313</v>
      </c>
      <c r="D23"/>
      <c r="E23"/>
      <c r="F23"/>
      <c r="G23"/>
    </row>
    <row r="24" spans="2:7" x14ac:dyDescent="0.25">
      <c r="B24" s="4" t="s">
        <v>331</v>
      </c>
      <c r="C24" s="4" t="s">
        <v>313</v>
      </c>
      <c r="D24"/>
      <c r="E24"/>
      <c r="F24"/>
      <c r="G24"/>
    </row>
    <row r="25" spans="2:7" x14ac:dyDescent="0.25">
      <c r="B25" s="4" t="s">
        <v>676</v>
      </c>
      <c r="C25" s="4" t="s">
        <v>313</v>
      </c>
      <c r="D25"/>
      <c r="E25"/>
      <c r="F25"/>
      <c r="G25"/>
    </row>
    <row r="26" spans="2:7" x14ac:dyDescent="0.25">
      <c r="B26" s="4" t="s">
        <v>677</v>
      </c>
      <c r="C26" s="4" t="s">
        <v>313</v>
      </c>
      <c r="D26"/>
      <c r="E26"/>
      <c r="F26"/>
      <c r="G26"/>
    </row>
    <row r="27" spans="2:7" x14ac:dyDescent="0.25">
      <c r="B27" s="4" t="s">
        <v>678</v>
      </c>
      <c r="C27" s="4" t="s">
        <v>313</v>
      </c>
      <c r="D27"/>
      <c r="E27"/>
      <c r="F27"/>
      <c r="G27"/>
    </row>
    <row r="28" spans="2:7" x14ac:dyDescent="0.25">
      <c r="B28" s="4" t="s">
        <v>679</v>
      </c>
      <c r="C28" s="4" t="s">
        <v>313</v>
      </c>
      <c r="D28"/>
      <c r="E28"/>
      <c r="F28"/>
      <c r="G28"/>
    </row>
    <row r="29" spans="2:7" x14ac:dyDescent="0.25">
      <c r="B29" s="147" t="s">
        <v>59</v>
      </c>
      <c r="C29" s="147"/>
      <c r="D29" s="147"/>
      <c r="E29"/>
      <c r="F29"/>
      <c r="G29"/>
    </row>
    <row r="30" spans="2:7" x14ac:dyDescent="0.25">
      <c r="B30"/>
      <c r="C30"/>
      <c r="D30"/>
      <c r="E30"/>
      <c r="F30"/>
      <c r="G30"/>
    </row>
    <row r="31" spans="2:7" x14ac:dyDescent="0.25">
      <c r="B31"/>
      <c r="C31"/>
      <c r="D31"/>
      <c r="E31"/>
      <c r="F31"/>
      <c r="G31"/>
    </row>
    <row r="32" spans="2:7" x14ac:dyDescent="0.25">
      <c r="B32"/>
      <c r="C32"/>
      <c r="D32"/>
      <c r="E32"/>
      <c r="F32"/>
      <c r="G32"/>
    </row>
    <row r="33" spans="2:7" x14ac:dyDescent="0.25">
      <c r="B33"/>
      <c r="C33"/>
      <c r="D33"/>
      <c r="E33"/>
      <c r="F33"/>
      <c r="G33"/>
    </row>
    <row r="34" spans="2:7" x14ac:dyDescent="0.25">
      <c r="B34"/>
      <c r="C34"/>
      <c r="D34"/>
      <c r="E34"/>
      <c r="F34"/>
      <c r="G34"/>
    </row>
    <row r="35" spans="2:7" x14ac:dyDescent="0.25">
      <c r="B35"/>
      <c r="C35"/>
      <c r="D35"/>
      <c r="E35"/>
      <c r="F35"/>
      <c r="G35"/>
    </row>
    <row r="36" spans="2:7" x14ac:dyDescent="0.25">
      <c r="B36"/>
      <c r="C36"/>
      <c r="D36"/>
      <c r="E36"/>
      <c r="F36"/>
    </row>
    <row r="37" spans="2:7" x14ac:dyDescent="0.25">
      <c r="B37"/>
      <c r="C37"/>
      <c r="D37"/>
      <c r="E37"/>
      <c r="F37"/>
    </row>
    <row r="38" spans="2:7" x14ac:dyDescent="0.25">
      <c r="B38"/>
      <c r="C38"/>
      <c r="D38"/>
      <c r="E38"/>
      <c r="F38"/>
    </row>
    <row r="39" spans="2:7" x14ac:dyDescent="0.25">
      <c r="B39"/>
      <c r="C39"/>
      <c r="D39"/>
      <c r="E39"/>
      <c r="F39"/>
    </row>
    <row r="40" spans="2:7" x14ac:dyDescent="0.25">
      <c r="B40"/>
      <c r="C40"/>
      <c r="D40"/>
      <c r="E40"/>
      <c r="F40"/>
    </row>
    <row r="41" spans="2:7" x14ac:dyDescent="0.25">
      <c r="B41"/>
      <c r="C41"/>
      <c r="D41"/>
      <c r="E41"/>
      <c r="F41"/>
    </row>
    <row r="42" spans="2:7" x14ac:dyDescent="0.25">
      <c r="B42"/>
      <c r="C42"/>
      <c r="D42"/>
      <c r="E42"/>
      <c r="F42"/>
    </row>
    <row r="43" spans="2:7" x14ac:dyDescent="0.25">
      <c r="B43"/>
      <c r="C43"/>
      <c r="D43"/>
      <c r="E43"/>
      <c r="F43"/>
    </row>
    <row r="44" spans="2:7" x14ac:dyDescent="0.25">
      <c r="B44"/>
      <c r="C44"/>
      <c r="D44"/>
      <c r="E44"/>
      <c r="F44"/>
    </row>
    <row r="45" spans="2:7" x14ac:dyDescent="0.25">
      <c r="B45"/>
      <c r="C45"/>
      <c r="D45"/>
      <c r="E45"/>
      <c r="F45"/>
    </row>
    <row r="46" spans="2:7" x14ac:dyDescent="0.25">
      <c r="B46"/>
      <c r="C46"/>
      <c r="D46"/>
      <c r="E46"/>
      <c r="F46"/>
    </row>
    <row r="47" spans="2:7" x14ac:dyDescent="0.25">
      <c r="B47"/>
      <c r="C47"/>
      <c r="D47"/>
      <c r="E47"/>
      <c r="F47"/>
    </row>
    <row r="48" spans="2:7" x14ac:dyDescent="0.25">
      <c r="B48"/>
      <c r="C48"/>
      <c r="D48"/>
      <c r="E48"/>
      <c r="F48"/>
    </row>
    <row r="49" spans="2:6" x14ac:dyDescent="0.25">
      <c r="B49"/>
      <c r="C49"/>
      <c r="D49"/>
      <c r="E49"/>
      <c r="F49"/>
    </row>
    <row r="50" spans="2:6" x14ac:dyDescent="0.25">
      <c r="B50"/>
      <c r="C50"/>
      <c r="D50"/>
      <c r="E50"/>
      <c r="F50"/>
    </row>
    <row r="51" spans="2:6" x14ac:dyDescent="0.25">
      <c r="B51"/>
      <c r="C51"/>
      <c r="D51"/>
      <c r="E51"/>
      <c r="F51"/>
    </row>
    <row r="52" spans="2:6" x14ac:dyDescent="0.25">
      <c r="B52"/>
      <c r="C52"/>
      <c r="D52"/>
      <c r="E52"/>
      <c r="F52"/>
    </row>
    <row r="53" spans="2:6" x14ac:dyDescent="0.25">
      <c r="B53"/>
      <c r="C53"/>
      <c r="D53"/>
      <c r="E53"/>
      <c r="F53"/>
    </row>
    <row r="54" spans="2:6" x14ac:dyDescent="0.25">
      <c r="B54"/>
      <c r="C54"/>
      <c r="D54"/>
      <c r="E54"/>
      <c r="F54"/>
    </row>
    <row r="55" spans="2:6" x14ac:dyDescent="0.25">
      <c r="B55"/>
      <c r="C55"/>
      <c r="D55"/>
      <c r="E55"/>
      <c r="F55"/>
    </row>
    <row r="56" spans="2:6" x14ac:dyDescent="0.25">
      <c r="B56"/>
      <c r="C56"/>
      <c r="D56"/>
      <c r="E56"/>
      <c r="F56"/>
    </row>
    <row r="57" spans="2:6" x14ac:dyDescent="0.25">
      <c r="B57"/>
      <c r="C57"/>
      <c r="D57"/>
      <c r="E57"/>
      <c r="F57"/>
    </row>
    <row r="58" spans="2:6" x14ac:dyDescent="0.25">
      <c r="B58"/>
      <c r="C58"/>
      <c r="D58"/>
      <c r="E58"/>
      <c r="F58"/>
    </row>
    <row r="59" spans="2:6" x14ac:dyDescent="0.25">
      <c r="B59"/>
      <c r="C59"/>
      <c r="D59"/>
      <c r="E59"/>
      <c r="F59"/>
    </row>
    <row r="60" spans="2:6" x14ac:dyDescent="0.25">
      <c r="B60"/>
      <c r="C60"/>
      <c r="D60"/>
      <c r="E60"/>
      <c r="F60"/>
    </row>
    <row r="61" spans="2:6" x14ac:dyDescent="0.25">
      <c r="B61"/>
      <c r="C61"/>
      <c r="D61"/>
      <c r="E61"/>
      <c r="F61"/>
    </row>
    <row r="62" spans="2:6" x14ac:dyDescent="0.25">
      <c r="B62"/>
      <c r="C62"/>
      <c r="D62"/>
      <c r="E62"/>
      <c r="F62"/>
    </row>
    <row r="63" spans="2:6" x14ac:dyDescent="0.25">
      <c r="D63" s="149"/>
      <c r="E63" s="109"/>
      <c r="F63" s="110"/>
    </row>
    <row r="64" spans="2:6" x14ac:dyDescent="0.25">
      <c r="D64" s="149"/>
      <c r="E64" s="109"/>
      <c r="F64" s="110"/>
    </row>
    <row r="65" spans="4:6" x14ac:dyDescent="0.25">
      <c r="D65" s="149"/>
      <c r="E65" s="109"/>
      <c r="F65" s="110"/>
    </row>
    <row r="66" spans="4:6" x14ac:dyDescent="0.25">
      <c r="D66" s="149"/>
      <c r="E66" s="109"/>
      <c r="F66" s="110"/>
    </row>
    <row r="67" spans="4:6" x14ac:dyDescent="0.25">
      <c r="D67" s="149"/>
      <c r="E67" s="109"/>
      <c r="F67" s="110"/>
    </row>
    <row r="68" spans="4:6" x14ac:dyDescent="0.25">
      <c r="D68" s="149"/>
      <c r="E68" s="109"/>
      <c r="F68" s="110"/>
    </row>
    <row r="69" spans="4:6" x14ac:dyDescent="0.25">
      <c r="D69" s="149"/>
      <c r="E69" s="109"/>
      <c r="F69" s="110"/>
    </row>
    <row r="70" spans="4:6" x14ac:dyDescent="0.25">
      <c r="D70" s="149"/>
      <c r="E70" s="109"/>
      <c r="F70" s="110"/>
    </row>
    <row r="71" spans="4:6" x14ac:dyDescent="0.25">
      <c r="D71" s="149"/>
      <c r="E71" s="109"/>
      <c r="F71" s="110"/>
    </row>
    <row r="72" spans="4:6" x14ac:dyDescent="0.25">
      <c r="D72" s="149"/>
      <c r="E72" s="109"/>
      <c r="F72" s="110"/>
    </row>
    <row r="73" spans="4:6" x14ac:dyDescent="0.25">
      <c r="D73" s="149"/>
      <c r="E73" s="109"/>
      <c r="F73" s="110"/>
    </row>
    <row r="74" spans="4:6" x14ac:dyDescent="0.25">
      <c r="D74" s="149"/>
      <c r="E74" s="109"/>
      <c r="F74" s="110"/>
    </row>
    <row r="75" spans="4:6" x14ac:dyDescent="0.25">
      <c r="D75" s="149"/>
      <c r="E75" s="109"/>
      <c r="F75" s="110"/>
    </row>
    <row r="76" spans="4:6" x14ac:dyDescent="0.25">
      <c r="D76" s="149"/>
      <c r="E76" s="109"/>
      <c r="F76" s="110"/>
    </row>
    <row r="77" spans="4:6" x14ac:dyDescent="0.25">
      <c r="D77" s="149"/>
      <c r="E77" s="109"/>
      <c r="F77" s="110"/>
    </row>
    <row r="78" spans="4:6" x14ac:dyDescent="0.25">
      <c r="D78" s="149"/>
      <c r="E78" s="109"/>
      <c r="F78" s="110"/>
    </row>
    <row r="79" spans="4:6" x14ac:dyDescent="0.25">
      <c r="D79" s="149"/>
      <c r="E79" s="109"/>
      <c r="F79" s="110"/>
    </row>
    <row r="80" spans="4:6" x14ac:dyDescent="0.25">
      <c r="D80" s="149"/>
      <c r="E80" s="109"/>
      <c r="F80" s="110"/>
    </row>
    <row r="81" spans="4:6" x14ac:dyDescent="0.25">
      <c r="D81" s="149"/>
      <c r="E81" s="109"/>
      <c r="F81" s="110"/>
    </row>
    <row r="82" spans="4:6" x14ac:dyDescent="0.25">
      <c r="D82" s="149"/>
      <c r="E82" s="109"/>
      <c r="F82" s="110"/>
    </row>
    <row r="83" spans="4:6" x14ac:dyDescent="0.25">
      <c r="D83" s="149"/>
      <c r="E83" s="109"/>
      <c r="F83" s="110"/>
    </row>
    <row r="84" spans="4:6" x14ac:dyDescent="0.25">
      <c r="D84" s="149"/>
      <c r="E84" s="109"/>
      <c r="F84" s="110"/>
    </row>
    <row r="85" spans="4:6" x14ac:dyDescent="0.25">
      <c r="D85" s="149"/>
      <c r="E85" s="109"/>
      <c r="F85" s="110"/>
    </row>
    <row r="86" spans="4:6" x14ac:dyDescent="0.25">
      <c r="D86" s="149"/>
      <c r="E86" s="109"/>
      <c r="F86" s="110"/>
    </row>
    <row r="87" spans="4:6" x14ac:dyDescent="0.25">
      <c r="D87" s="149"/>
      <c r="E87" s="109"/>
      <c r="F87" s="110"/>
    </row>
    <row r="88" spans="4:6" x14ac:dyDescent="0.25">
      <c r="D88" s="149"/>
      <c r="E88" s="109"/>
      <c r="F88" s="110"/>
    </row>
    <row r="89" spans="4:6" x14ac:dyDescent="0.25">
      <c r="D89" s="149"/>
      <c r="E89" s="109"/>
      <c r="F89" s="110"/>
    </row>
    <row r="90" spans="4:6" x14ac:dyDescent="0.25">
      <c r="D90" s="149"/>
      <c r="E90" s="109"/>
      <c r="F90" s="110"/>
    </row>
    <row r="91" spans="4:6" x14ac:dyDescent="0.25">
      <c r="D91" s="149"/>
      <c r="E91" s="109"/>
      <c r="F91" s="110"/>
    </row>
    <row r="92" spans="4:6" x14ac:dyDescent="0.25">
      <c r="D92" s="149"/>
      <c r="E92" s="109"/>
      <c r="F92" s="110"/>
    </row>
    <row r="93" spans="4:6" x14ac:dyDescent="0.25">
      <c r="D93" s="149"/>
      <c r="E93" s="109"/>
      <c r="F93" s="110"/>
    </row>
    <row r="94" spans="4:6" x14ac:dyDescent="0.25">
      <c r="D94" s="149"/>
      <c r="E94" s="109"/>
      <c r="F94" s="110"/>
    </row>
    <row r="95" spans="4:6" x14ac:dyDescent="0.25">
      <c r="D95" s="149"/>
      <c r="E95" s="109"/>
      <c r="F95" s="110"/>
    </row>
    <row r="96" spans="4:6" x14ac:dyDescent="0.25">
      <c r="D96" s="149"/>
      <c r="E96" s="109"/>
      <c r="F96" s="110"/>
    </row>
    <row r="97" spans="4:6" x14ac:dyDescent="0.25">
      <c r="D97" s="149"/>
      <c r="E97" s="109"/>
      <c r="F97" s="110"/>
    </row>
    <row r="98" spans="4:6" x14ac:dyDescent="0.25">
      <c r="D98" s="149"/>
      <c r="E98" s="109"/>
      <c r="F98" s="110"/>
    </row>
    <row r="99" spans="4:6" x14ac:dyDescent="0.25">
      <c r="D99" s="149"/>
      <c r="E99" s="109"/>
      <c r="F99" s="110"/>
    </row>
    <row r="100" spans="4:6" x14ac:dyDescent="0.25">
      <c r="D100" s="149"/>
      <c r="E100" s="109"/>
      <c r="F100" s="110"/>
    </row>
    <row r="101" spans="4:6" x14ac:dyDescent="0.25">
      <c r="D101" s="149"/>
      <c r="E101" s="109"/>
      <c r="F101" s="110"/>
    </row>
    <row r="102" spans="4:6" x14ac:dyDescent="0.25">
      <c r="D102" s="149"/>
      <c r="E102" s="109"/>
      <c r="F102" s="110"/>
    </row>
    <row r="103" spans="4:6" x14ac:dyDescent="0.25">
      <c r="D103" s="149"/>
      <c r="E103" s="109"/>
      <c r="F103" s="110"/>
    </row>
    <row r="104" spans="4:6" x14ac:dyDescent="0.25">
      <c r="D104" s="149"/>
      <c r="E104" s="109"/>
      <c r="F104" s="110"/>
    </row>
    <row r="105" spans="4:6" x14ac:dyDescent="0.25">
      <c r="D105" s="149"/>
      <c r="E105" s="109"/>
      <c r="F105" s="110"/>
    </row>
    <row r="106" spans="4:6" x14ac:dyDescent="0.25">
      <c r="D106" s="149"/>
      <c r="E106" s="109"/>
      <c r="F106" s="110"/>
    </row>
    <row r="107" spans="4:6" x14ac:dyDescent="0.25">
      <c r="D107" s="149"/>
      <c r="E107" s="109"/>
      <c r="F107" s="110"/>
    </row>
    <row r="108" spans="4:6" x14ac:dyDescent="0.25">
      <c r="D108" s="149"/>
      <c r="E108" s="109"/>
      <c r="F108" s="110"/>
    </row>
    <row r="109" spans="4:6" x14ac:dyDescent="0.25">
      <c r="D109" s="149"/>
      <c r="E109" s="109"/>
      <c r="F109" s="110"/>
    </row>
    <row r="110" spans="4:6" x14ac:dyDescent="0.25">
      <c r="D110" s="149"/>
      <c r="E110" s="109"/>
      <c r="F110" s="110"/>
    </row>
    <row r="111" spans="4:6" x14ac:dyDescent="0.25">
      <c r="D111" s="149"/>
      <c r="E111" s="109"/>
      <c r="F111" s="110"/>
    </row>
    <row r="112" spans="4:6" x14ac:dyDescent="0.25">
      <c r="D112" s="149"/>
      <c r="E112" s="109"/>
      <c r="F112" s="110"/>
    </row>
    <row r="113" spans="4:6" x14ac:dyDescent="0.25">
      <c r="D113" s="149"/>
      <c r="E113" s="109"/>
      <c r="F113" s="110"/>
    </row>
    <row r="114" spans="4:6" x14ac:dyDescent="0.25">
      <c r="D114" s="149"/>
      <c r="E114" s="109"/>
      <c r="F114" s="110"/>
    </row>
    <row r="115" spans="4:6" x14ac:dyDescent="0.25">
      <c r="D115" s="149"/>
      <c r="E115" s="109"/>
      <c r="F115" s="110"/>
    </row>
    <row r="116" spans="4:6" x14ac:dyDescent="0.25">
      <c r="D116" s="149"/>
      <c r="E116" s="109"/>
      <c r="F116" s="110"/>
    </row>
    <row r="117" spans="4:6" x14ac:dyDescent="0.25">
      <c r="D117" s="149"/>
      <c r="E117" s="109"/>
      <c r="F117" s="110"/>
    </row>
    <row r="118" spans="4:6" x14ac:dyDescent="0.25">
      <c r="D118" s="149"/>
      <c r="E118" s="109"/>
      <c r="F118" s="110"/>
    </row>
    <row r="119" spans="4:6" x14ac:dyDescent="0.25">
      <c r="D119" s="149"/>
      <c r="E119" s="109"/>
      <c r="F119" s="110"/>
    </row>
    <row r="120" spans="4:6" x14ac:dyDescent="0.25">
      <c r="D120" s="149"/>
      <c r="E120" s="109"/>
      <c r="F120" s="110"/>
    </row>
    <row r="121" spans="4:6" x14ac:dyDescent="0.25">
      <c r="D121" s="149"/>
      <c r="E121" s="109"/>
      <c r="F121" s="110"/>
    </row>
    <row r="122" spans="4:6" x14ac:dyDescent="0.25">
      <c r="D122" s="149"/>
      <c r="E122" s="109"/>
      <c r="F122" s="110"/>
    </row>
    <row r="123" spans="4:6" x14ac:dyDescent="0.25">
      <c r="D123" s="149"/>
      <c r="E123" s="109"/>
      <c r="F123" s="110"/>
    </row>
    <row r="124" spans="4:6" x14ac:dyDescent="0.25">
      <c r="D124" s="149"/>
      <c r="E124" s="109"/>
      <c r="F124" s="110"/>
    </row>
    <row r="125" spans="4:6" x14ac:dyDescent="0.25">
      <c r="D125" s="149"/>
      <c r="E125" s="109"/>
      <c r="F125" s="110"/>
    </row>
    <row r="126" spans="4:6" x14ac:dyDescent="0.25">
      <c r="D126" s="149"/>
      <c r="E126" s="109"/>
      <c r="F126" s="110"/>
    </row>
    <row r="127" spans="4:6" x14ac:dyDescent="0.25">
      <c r="D127" s="149"/>
      <c r="E127" s="109"/>
      <c r="F127" s="110"/>
    </row>
    <row r="128" spans="4:6" x14ac:dyDescent="0.25">
      <c r="D128" s="149"/>
      <c r="E128" s="109"/>
      <c r="F128" s="110"/>
    </row>
    <row r="129" spans="4:6" x14ac:dyDescent="0.25">
      <c r="D129" s="149"/>
      <c r="E129" s="109"/>
      <c r="F129" s="110"/>
    </row>
    <row r="130" spans="4:6" x14ac:dyDescent="0.25">
      <c r="D130" s="149"/>
      <c r="E130" s="109"/>
      <c r="F130" s="110"/>
    </row>
    <row r="131" spans="4:6" x14ac:dyDescent="0.25">
      <c r="D131" s="149"/>
      <c r="E131" s="109"/>
      <c r="F131" s="110"/>
    </row>
    <row r="132" spans="4:6" x14ac:dyDescent="0.25">
      <c r="D132" s="149"/>
      <c r="E132" s="109"/>
      <c r="F132" s="110"/>
    </row>
    <row r="133" spans="4:6" x14ac:dyDescent="0.25">
      <c r="D133" s="149"/>
      <c r="E133" s="109"/>
      <c r="F133" s="110"/>
    </row>
    <row r="134" spans="4:6" x14ac:dyDescent="0.25">
      <c r="D134" s="149"/>
      <c r="E134" s="109"/>
      <c r="F134" s="110"/>
    </row>
    <row r="135" spans="4:6" x14ac:dyDescent="0.25">
      <c r="D135" s="149"/>
      <c r="E135" s="109"/>
      <c r="F135" s="110"/>
    </row>
    <row r="136" spans="4:6" x14ac:dyDescent="0.25">
      <c r="D136" s="149"/>
      <c r="E136" s="109"/>
      <c r="F136" s="110"/>
    </row>
    <row r="137" spans="4:6" x14ac:dyDescent="0.25">
      <c r="D137" s="149"/>
      <c r="E137" s="109"/>
      <c r="F137" s="110"/>
    </row>
    <row r="138" spans="4:6" x14ac:dyDescent="0.25">
      <c r="D138" s="149"/>
      <c r="E138" s="109"/>
      <c r="F138" s="110"/>
    </row>
    <row r="139" spans="4:6" x14ac:dyDescent="0.25">
      <c r="D139" s="149"/>
      <c r="E139" s="109"/>
      <c r="F139" s="110"/>
    </row>
    <row r="140" spans="4:6" x14ac:dyDescent="0.25">
      <c r="D140" s="149"/>
      <c r="E140" s="109"/>
      <c r="F140" s="110"/>
    </row>
    <row r="141" spans="4:6" x14ac:dyDescent="0.25">
      <c r="D141" s="149"/>
      <c r="E141" s="109"/>
      <c r="F141" s="110"/>
    </row>
    <row r="142" spans="4:6" x14ac:dyDescent="0.25">
      <c r="D142" s="149"/>
      <c r="E142" s="109"/>
      <c r="F142" s="110"/>
    </row>
    <row r="143" spans="4:6" x14ac:dyDescent="0.25">
      <c r="D143" s="149"/>
      <c r="E143" s="109"/>
      <c r="F143" s="110"/>
    </row>
    <row r="144" spans="4:6" x14ac:dyDescent="0.25">
      <c r="D144" s="149"/>
      <c r="E144" s="109"/>
      <c r="F144" s="110"/>
    </row>
    <row r="145" spans="4:6" x14ac:dyDescent="0.25">
      <c r="D145" s="149"/>
      <c r="E145" s="109"/>
      <c r="F145" s="110"/>
    </row>
    <row r="146" spans="4:6" x14ac:dyDescent="0.25">
      <c r="D146" s="149"/>
      <c r="E146" s="109"/>
      <c r="F146" s="110"/>
    </row>
    <row r="147" spans="4:6" x14ac:dyDescent="0.25">
      <c r="D147" s="149"/>
      <c r="E147" s="109"/>
      <c r="F147" s="110"/>
    </row>
    <row r="148" spans="4:6" x14ac:dyDescent="0.25">
      <c r="D148" s="149"/>
      <c r="E148" s="109"/>
      <c r="F148" s="110"/>
    </row>
    <row r="149" spans="4:6" x14ac:dyDescent="0.25">
      <c r="D149" s="149"/>
      <c r="E149" s="109"/>
      <c r="F149" s="110"/>
    </row>
    <row r="150" spans="4:6" x14ac:dyDescent="0.25">
      <c r="D150" s="149"/>
      <c r="E150" s="109"/>
      <c r="F150" s="110"/>
    </row>
    <row r="151" spans="4:6" x14ac:dyDescent="0.25">
      <c r="D151" s="149"/>
      <c r="E151" s="109"/>
      <c r="F151" s="110"/>
    </row>
    <row r="152" spans="4:6" x14ac:dyDescent="0.25">
      <c r="D152" s="149"/>
      <c r="E152" s="109"/>
      <c r="F152" s="110"/>
    </row>
    <row r="153" spans="4:6" x14ac:dyDescent="0.25">
      <c r="D153" s="149"/>
      <c r="E153" s="109"/>
      <c r="F153" s="110"/>
    </row>
    <row r="154" spans="4:6" x14ac:dyDescent="0.25">
      <c r="D154" s="149"/>
      <c r="E154" s="109"/>
      <c r="F154" s="110"/>
    </row>
    <row r="155" spans="4:6" x14ac:dyDescent="0.25">
      <c r="D155" s="149"/>
      <c r="E155" s="109"/>
      <c r="F155" s="110"/>
    </row>
    <row r="156" spans="4:6" x14ac:dyDescent="0.25">
      <c r="D156" s="149"/>
      <c r="E156" s="109"/>
      <c r="F156" s="110"/>
    </row>
    <row r="157" spans="4:6" x14ac:dyDescent="0.25">
      <c r="D157" s="149"/>
      <c r="E157" s="109"/>
      <c r="F157" s="110"/>
    </row>
    <row r="158" spans="4:6" x14ac:dyDescent="0.25">
      <c r="D158" s="149"/>
      <c r="E158" s="109"/>
      <c r="F158" s="110"/>
    </row>
    <row r="159" spans="4:6" x14ac:dyDescent="0.25">
      <c r="D159" s="149"/>
      <c r="E159" s="109"/>
      <c r="F159" s="110"/>
    </row>
    <row r="160" spans="4:6" x14ac:dyDescent="0.25">
      <c r="D160" s="149"/>
      <c r="E160" s="109"/>
      <c r="F160" s="110"/>
    </row>
    <row r="161" spans="4:6" x14ac:dyDescent="0.25">
      <c r="D161" s="149"/>
      <c r="E161" s="109"/>
      <c r="F161" s="110"/>
    </row>
    <row r="162" spans="4:6" x14ac:dyDescent="0.25">
      <c r="D162" s="149"/>
      <c r="E162" s="109"/>
      <c r="F162" s="110"/>
    </row>
    <row r="163" spans="4:6" x14ac:dyDescent="0.25">
      <c r="D163" s="149"/>
      <c r="E163" s="109"/>
      <c r="F163" s="110"/>
    </row>
    <row r="164" spans="4:6" x14ac:dyDescent="0.25">
      <c r="D164" s="149"/>
      <c r="E164" s="109"/>
      <c r="F164" s="110"/>
    </row>
    <row r="165" spans="4:6" x14ac:dyDescent="0.25">
      <c r="D165" s="149"/>
      <c r="E165" s="109"/>
      <c r="F165" s="110"/>
    </row>
    <row r="166" spans="4:6" x14ac:dyDescent="0.25">
      <c r="D166" s="149"/>
      <c r="E166" s="109"/>
      <c r="F166" s="110"/>
    </row>
    <row r="167" spans="4:6" x14ac:dyDescent="0.25">
      <c r="D167" s="149"/>
      <c r="E167" s="109"/>
      <c r="F167" s="110"/>
    </row>
    <row r="168" spans="4:6" x14ac:dyDescent="0.25">
      <c r="D168" s="149"/>
      <c r="E168" s="109"/>
      <c r="F168" s="110"/>
    </row>
    <row r="169" spans="4:6" x14ac:dyDescent="0.25">
      <c r="D169" s="149"/>
      <c r="E169" s="109"/>
      <c r="F169" s="110"/>
    </row>
    <row r="170" spans="4:6" x14ac:dyDescent="0.25">
      <c r="D170" s="149"/>
      <c r="E170" s="109"/>
      <c r="F170" s="110"/>
    </row>
    <row r="171" spans="4:6" x14ac:dyDescent="0.25">
      <c r="D171" s="149"/>
      <c r="E171" s="109"/>
      <c r="F171" s="110"/>
    </row>
    <row r="172" spans="4:6" x14ac:dyDescent="0.25">
      <c r="D172" s="149"/>
      <c r="E172" s="109"/>
      <c r="F172" s="110"/>
    </row>
    <row r="173" spans="4:6" x14ac:dyDescent="0.25">
      <c r="D173" s="149"/>
      <c r="E173" s="109"/>
      <c r="F173" s="110"/>
    </row>
    <row r="174" spans="4:6" x14ac:dyDescent="0.25">
      <c r="D174" s="149"/>
      <c r="E174" s="109"/>
      <c r="F174" s="110"/>
    </row>
    <row r="175" spans="4:6" x14ac:dyDescent="0.25">
      <c r="D175" s="149"/>
      <c r="E175" s="109"/>
      <c r="F175" s="110"/>
    </row>
    <row r="176" spans="4:6" x14ac:dyDescent="0.25">
      <c r="D176" s="149"/>
      <c r="E176" s="109"/>
      <c r="F176" s="110"/>
    </row>
    <row r="177" spans="4:6" x14ac:dyDescent="0.25">
      <c r="D177" s="149"/>
      <c r="E177" s="109"/>
      <c r="F177" s="110"/>
    </row>
    <row r="178" spans="4:6" x14ac:dyDescent="0.25">
      <c r="D178" s="149"/>
      <c r="E178" s="109"/>
      <c r="F178" s="110"/>
    </row>
    <row r="179" spans="4:6" x14ac:dyDescent="0.25">
      <c r="D179" s="149"/>
      <c r="E179" s="109"/>
      <c r="F179" s="110"/>
    </row>
    <row r="180" spans="4:6" x14ac:dyDescent="0.25">
      <c r="D180" s="149"/>
      <c r="E180" s="109"/>
      <c r="F180" s="110"/>
    </row>
    <row r="181" spans="4:6" x14ac:dyDescent="0.25">
      <c r="D181" s="149"/>
      <c r="E181" s="109"/>
      <c r="F181" s="110"/>
    </row>
    <row r="182" spans="4:6" x14ac:dyDescent="0.25">
      <c r="D182" s="149"/>
      <c r="E182" s="109"/>
      <c r="F182" s="110"/>
    </row>
    <row r="183" spans="4:6" x14ac:dyDescent="0.25">
      <c r="D183" s="149"/>
      <c r="E183" s="109"/>
      <c r="F183" s="110"/>
    </row>
  </sheetData>
  <hyperlinks>
    <hyperlink ref="D2" location="Start!A1" display="Back" xr:uid="{00000000-0004-0000-1000-000000000000}"/>
  </hyperlinks>
  <pageMargins left="0.7" right="0.7" top="0.75" bottom="0.75" header="0.3" footer="0.3"/>
  <pageSetup scale="76"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6"/>
  <sheetViews>
    <sheetView workbookViewId="0">
      <selection activeCell="B3" sqref="B3"/>
    </sheetView>
  </sheetViews>
  <sheetFormatPr defaultRowHeight="15" x14ac:dyDescent="0.25"/>
  <cols>
    <col min="1" max="1" width="4.28515625" style="4" customWidth="1"/>
    <col min="2" max="2" width="13.28515625" customWidth="1"/>
    <col min="3" max="3" width="11.5703125" style="116" customWidth="1"/>
    <col min="4" max="4" width="10.5703125" style="116" bestFit="1" customWidth="1"/>
    <col min="5" max="5" width="9.28515625" customWidth="1"/>
    <col min="6" max="6" width="8.42578125" customWidth="1"/>
    <col min="7" max="7" width="7.5703125" customWidth="1"/>
    <col min="8" max="8" width="5.7109375" customWidth="1"/>
  </cols>
  <sheetData>
    <row r="1" spans="2:8" ht="23.25" x14ac:dyDescent="0.35">
      <c r="B1" s="170" t="s">
        <v>395</v>
      </c>
    </row>
    <row r="3" spans="2:8" x14ac:dyDescent="0.25">
      <c r="C3" s="201" t="s">
        <v>377</v>
      </c>
      <c r="E3" s="116"/>
      <c r="F3" s="116"/>
      <c r="G3" s="116"/>
      <c r="H3" s="116"/>
    </row>
    <row r="4" spans="2:8" s="106" customFormat="1" ht="30" x14ac:dyDescent="0.25">
      <c r="B4" s="105" t="s">
        <v>376</v>
      </c>
      <c r="C4" s="115" t="s">
        <v>378</v>
      </c>
      <c r="D4" s="115" t="s">
        <v>379</v>
      </c>
      <c r="E4" s="106" t="s">
        <v>401</v>
      </c>
      <c r="F4" s="332" t="s">
        <v>76</v>
      </c>
      <c r="G4" s="333" t="s">
        <v>402</v>
      </c>
      <c r="H4" s="332" t="s">
        <v>403</v>
      </c>
    </row>
    <row r="5" spans="2:8" x14ac:dyDescent="0.25">
      <c r="B5" s="200" t="s">
        <v>358</v>
      </c>
      <c r="C5" s="151">
        <v>10</v>
      </c>
      <c r="D5" s="151">
        <v>26</v>
      </c>
      <c r="E5" s="151">
        <v>16</v>
      </c>
      <c r="F5" s="151">
        <v>0</v>
      </c>
      <c r="G5" s="151">
        <v>0</v>
      </c>
      <c r="H5" s="151">
        <v>0</v>
      </c>
    </row>
    <row r="6" spans="2:8" x14ac:dyDescent="0.25">
      <c r="B6" s="200" t="s">
        <v>89</v>
      </c>
      <c r="C6" s="151">
        <v>2</v>
      </c>
      <c r="D6" s="151">
        <v>0</v>
      </c>
      <c r="E6" s="151">
        <v>-2</v>
      </c>
      <c r="F6" s="151">
        <v>0</v>
      </c>
      <c r="G6" s="151">
        <v>0</v>
      </c>
      <c r="H6" s="151">
        <v>0</v>
      </c>
    </row>
    <row r="7" spans="2:8" x14ac:dyDescent="0.25">
      <c r="B7" s="200" t="s">
        <v>357</v>
      </c>
      <c r="C7" s="151">
        <v>1</v>
      </c>
      <c r="D7" s="151">
        <v>0</v>
      </c>
      <c r="E7" s="151">
        <v>-1</v>
      </c>
      <c r="F7" s="151">
        <v>0</v>
      </c>
      <c r="G7" s="151">
        <v>0</v>
      </c>
      <c r="H7" s="151">
        <v>0</v>
      </c>
    </row>
    <row r="8" spans="2:8" x14ac:dyDescent="0.25">
      <c r="B8" s="200" t="s">
        <v>356</v>
      </c>
      <c r="C8" s="151">
        <v>8</v>
      </c>
      <c r="D8" s="151">
        <v>0</v>
      </c>
      <c r="E8" s="151">
        <v>-8</v>
      </c>
      <c r="F8" s="151">
        <v>0</v>
      </c>
      <c r="G8" s="151">
        <v>0</v>
      </c>
      <c r="H8" s="151">
        <v>0</v>
      </c>
    </row>
    <row r="9" spans="2:8" x14ac:dyDescent="0.25">
      <c r="B9" s="200" t="s">
        <v>88</v>
      </c>
      <c r="C9" s="151">
        <v>6</v>
      </c>
      <c r="D9" s="151">
        <v>4</v>
      </c>
      <c r="E9" s="151">
        <v>-2</v>
      </c>
      <c r="F9" s="151">
        <v>0</v>
      </c>
      <c r="G9" s="151">
        <v>0</v>
      </c>
      <c r="H9" s="151">
        <v>0</v>
      </c>
    </row>
    <row r="10" spans="2:8" x14ac:dyDescent="0.25">
      <c r="B10" s="200" t="s">
        <v>359</v>
      </c>
      <c r="C10" s="151">
        <v>11</v>
      </c>
      <c r="D10" s="151">
        <v>4</v>
      </c>
      <c r="E10" s="151">
        <v>-7</v>
      </c>
      <c r="F10" s="151">
        <v>0</v>
      </c>
      <c r="G10" s="151">
        <v>1</v>
      </c>
      <c r="H10" s="151">
        <v>0</v>
      </c>
    </row>
    <row r="11" spans="2:8" x14ac:dyDescent="0.25">
      <c r="B11" s="200" t="s">
        <v>396</v>
      </c>
      <c r="C11" s="151">
        <v>16</v>
      </c>
      <c r="D11" s="151">
        <v>57</v>
      </c>
      <c r="E11" s="151">
        <v>41</v>
      </c>
      <c r="F11" s="151">
        <v>1</v>
      </c>
      <c r="G11" s="151">
        <v>3</v>
      </c>
      <c r="H11" s="151">
        <v>0</v>
      </c>
    </row>
    <row r="12" spans="2:8" x14ac:dyDescent="0.25">
      <c r="B12" s="200" t="s">
        <v>397</v>
      </c>
      <c r="C12" s="151">
        <v>2</v>
      </c>
      <c r="D12" s="151">
        <v>8</v>
      </c>
      <c r="E12" s="151">
        <v>6</v>
      </c>
      <c r="F12" s="151">
        <v>0</v>
      </c>
      <c r="G12" s="151">
        <v>2</v>
      </c>
      <c r="H12" s="151">
        <v>0</v>
      </c>
    </row>
    <row r="13" spans="2:8" x14ac:dyDescent="0.25">
      <c r="B13" s="200" t="s">
        <v>398</v>
      </c>
      <c r="C13" s="151">
        <v>23</v>
      </c>
      <c r="D13" s="151">
        <v>32</v>
      </c>
      <c r="E13" s="151">
        <v>9</v>
      </c>
      <c r="F13" s="151">
        <v>5</v>
      </c>
      <c r="G13" s="151">
        <v>0</v>
      </c>
      <c r="H13" s="151">
        <v>0</v>
      </c>
    </row>
    <row r="14" spans="2:8" x14ac:dyDescent="0.25">
      <c r="B14" s="200" t="s">
        <v>399</v>
      </c>
      <c r="C14" s="151">
        <v>4</v>
      </c>
      <c r="D14" s="151">
        <v>2</v>
      </c>
      <c r="E14" s="151">
        <v>-2</v>
      </c>
      <c r="F14" s="151">
        <v>3</v>
      </c>
      <c r="G14" s="151">
        <v>0</v>
      </c>
      <c r="H14" s="151">
        <v>0</v>
      </c>
    </row>
    <row r="15" spans="2:8" x14ac:dyDescent="0.25">
      <c r="B15" s="200" t="s">
        <v>400</v>
      </c>
      <c r="C15" s="151">
        <v>7</v>
      </c>
      <c r="D15" s="151">
        <v>10</v>
      </c>
      <c r="E15" s="151">
        <v>3</v>
      </c>
      <c r="F15" s="151">
        <v>0</v>
      </c>
      <c r="G15" s="151">
        <v>0</v>
      </c>
      <c r="H15" s="151">
        <v>0</v>
      </c>
    </row>
    <row r="16" spans="2:8" x14ac:dyDescent="0.25">
      <c r="B16" s="200" t="s">
        <v>59</v>
      </c>
      <c r="C16" s="151">
        <v>90</v>
      </c>
      <c r="D16" s="151">
        <v>143</v>
      </c>
      <c r="E16" s="151">
        <v>53</v>
      </c>
      <c r="F16" s="151">
        <v>9</v>
      </c>
      <c r="G16" s="151">
        <v>6</v>
      </c>
      <c r="H16" s="151">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449"/>
  <sheetViews>
    <sheetView showGridLines="0" showRowColHeaders="0" zoomScaleNormal="100" workbookViewId="0">
      <selection activeCell="D35" sqref="D35"/>
    </sheetView>
  </sheetViews>
  <sheetFormatPr defaultRowHeight="15" x14ac:dyDescent="0.25"/>
  <cols>
    <col min="1" max="1" width="11.28515625" customWidth="1"/>
    <col min="2" max="2" width="8.28515625" style="106" customWidth="1"/>
    <col min="3" max="3" width="46" customWidth="1"/>
    <col min="4" max="4" width="18.28515625" bestFit="1" customWidth="1"/>
    <col min="5" max="5" width="24.28515625" customWidth="1"/>
  </cols>
  <sheetData>
    <row r="1" spans="1:9" ht="23.25" x14ac:dyDescent="0.35">
      <c r="A1" s="170" t="s">
        <v>745</v>
      </c>
      <c r="C1" s="1087" t="s">
        <v>744</v>
      </c>
      <c r="I1" s="164"/>
    </row>
    <row r="4" spans="1:9" x14ac:dyDescent="0.25">
      <c r="B4"/>
    </row>
    <row r="6" spans="1:9" x14ac:dyDescent="0.25">
      <c r="A6" s="1311"/>
      <c r="B6" s="1312"/>
      <c r="C6" s="1313"/>
    </row>
    <row r="7" spans="1:9" x14ac:dyDescent="0.25">
      <c r="A7" s="1314"/>
      <c r="B7" s="1315"/>
      <c r="C7" s="1316"/>
    </row>
    <row r="8" spans="1:9" x14ac:dyDescent="0.25">
      <c r="A8" s="1314"/>
      <c r="B8" s="1315"/>
      <c r="C8" s="1316"/>
    </row>
    <row r="9" spans="1:9" x14ac:dyDescent="0.25">
      <c r="A9" s="1314"/>
      <c r="B9" s="1315"/>
      <c r="C9" s="1316"/>
    </row>
    <row r="10" spans="1:9" x14ac:dyDescent="0.25">
      <c r="A10" s="1314"/>
      <c r="B10" s="1315"/>
      <c r="C10" s="1316"/>
    </row>
    <row r="11" spans="1:9" x14ac:dyDescent="0.25">
      <c r="A11" s="1314"/>
      <c r="B11" s="1315"/>
      <c r="C11" s="1316"/>
    </row>
    <row r="12" spans="1:9" x14ac:dyDescent="0.25">
      <c r="A12" s="1314"/>
      <c r="B12" s="1315"/>
      <c r="C12" s="1316"/>
    </row>
    <row r="13" spans="1:9" x14ac:dyDescent="0.25">
      <c r="A13" s="1314"/>
      <c r="B13" s="1315"/>
      <c r="C13" s="1316"/>
    </row>
    <row r="14" spans="1:9" x14ac:dyDescent="0.25">
      <c r="A14" s="1314"/>
      <c r="B14" s="1315"/>
      <c r="C14" s="1316"/>
    </row>
    <row r="15" spans="1:9" x14ac:dyDescent="0.25">
      <c r="A15" s="1314"/>
      <c r="B15" s="1315"/>
      <c r="C15" s="1316"/>
    </row>
    <row r="16" spans="1:9" x14ac:dyDescent="0.25">
      <c r="A16" s="1314"/>
      <c r="B16" s="1315"/>
      <c r="C16" s="1316"/>
    </row>
    <row r="17" spans="1:3" x14ac:dyDescent="0.25">
      <c r="A17" s="1314"/>
      <c r="B17" s="1315"/>
      <c r="C17" s="1316"/>
    </row>
    <row r="18" spans="1:3" x14ac:dyDescent="0.25">
      <c r="A18" s="1314"/>
      <c r="B18" s="1315"/>
      <c r="C18" s="1316"/>
    </row>
    <row r="19" spans="1:3" x14ac:dyDescent="0.25">
      <c r="A19" s="1314"/>
      <c r="B19" s="1315"/>
      <c r="C19" s="1316"/>
    </row>
    <row r="20" spans="1:3" x14ac:dyDescent="0.25">
      <c r="A20" s="1314"/>
      <c r="B20" s="1315"/>
      <c r="C20" s="1316"/>
    </row>
    <row r="21" spans="1:3" x14ac:dyDescent="0.25">
      <c r="A21" s="1314"/>
      <c r="B21" s="1315"/>
      <c r="C21" s="1316"/>
    </row>
    <row r="22" spans="1:3" x14ac:dyDescent="0.25">
      <c r="A22" s="1314"/>
      <c r="B22" s="1315"/>
      <c r="C22" s="1316"/>
    </row>
    <row r="23" spans="1:3" x14ac:dyDescent="0.25">
      <c r="A23" s="1317"/>
      <c r="B23" s="1318"/>
      <c r="C23" s="1319"/>
    </row>
    <row r="24" spans="1:3" x14ac:dyDescent="0.25">
      <c r="B24"/>
    </row>
    <row r="25" spans="1:3" x14ac:dyDescent="0.25">
      <c r="B25"/>
    </row>
    <row r="26" spans="1:3" x14ac:dyDescent="0.25">
      <c r="B26"/>
    </row>
    <row r="27" spans="1:3" x14ac:dyDescent="0.25">
      <c r="B27"/>
    </row>
    <row r="28" spans="1:3" x14ac:dyDescent="0.25">
      <c r="B28"/>
    </row>
    <row r="29" spans="1:3" x14ac:dyDescent="0.25">
      <c r="B29"/>
    </row>
    <row r="30" spans="1:3" x14ac:dyDescent="0.25">
      <c r="B30"/>
    </row>
    <row r="31" spans="1:3" x14ac:dyDescent="0.25">
      <c r="B31"/>
    </row>
    <row r="32" spans="1:3"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sheetData>
  <hyperlinks>
    <hyperlink ref="C1" location="Start!A1" display="Back "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00"/>
  </sheetPr>
  <dimension ref="B1:O13"/>
  <sheetViews>
    <sheetView showGridLines="0" showRowColHeaders="0" zoomScaleNormal="100" workbookViewId="0">
      <selection activeCell="M6" sqref="M6"/>
    </sheetView>
  </sheetViews>
  <sheetFormatPr defaultRowHeight="15" x14ac:dyDescent="0.25"/>
  <cols>
    <col min="1" max="1" width="4.28515625" customWidth="1"/>
    <col min="3" max="3" width="6.7109375" customWidth="1"/>
    <col min="11" max="11" width="12.28515625" customWidth="1"/>
    <col min="14" max="14" width="26.28515625" customWidth="1"/>
  </cols>
  <sheetData>
    <row r="1" spans="2:15" s="4" customFormat="1" x14ac:dyDescent="0.25"/>
    <row r="2" spans="2:15" s="170" customFormat="1" ht="23.25" x14ac:dyDescent="0.35">
      <c r="B2" s="1177" t="s">
        <v>407</v>
      </c>
      <c r="C2" s="1178"/>
      <c r="D2" s="1269" t="s">
        <v>875</v>
      </c>
      <c r="E2" s="1178"/>
      <c r="F2" s="1178"/>
      <c r="G2" s="1178"/>
      <c r="H2" s="1178"/>
      <c r="I2" s="1178"/>
      <c r="J2" s="1178"/>
      <c r="K2" s="1178"/>
      <c r="L2" s="1178"/>
      <c r="M2" s="1179"/>
      <c r="N2" s="1135"/>
      <c r="O2" s="1134" t="s">
        <v>302</v>
      </c>
    </row>
    <row r="3" spans="2:15" ht="30" customHeight="1" x14ac:dyDescent="0.25">
      <c r="B3" s="1180"/>
      <c r="C3" s="1132"/>
      <c r="D3" s="1428" t="s">
        <v>736</v>
      </c>
      <c r="E3" s="1429"/>
      <c r="F3" s="1429"/>
      <c r="G3" s="1429"/>
      <c r="H3" s="1429"/>
      <c r="I3" s="1429"/>
      <c r="J3" s="1429"/>
      <c r="K3" s="1429"/>
      <c r="L3" s="1429"/>
      <c r="M3" s="1429"/>
      <c r="N3" s="1430"/>
    </row>
    <row r="4" spans="2:15" ht="8.25" customHeight="1" x14ac:dyDescent="0.25">
      <c r="B4" s="1181"/>
      <c r="C4" s="1182"/>
      <c r="D4" s="1182"/>
      <c r="E4" s="1182"/>
      <c r="F4" s="1182"/>
      <c r="G4" s="1182"/>
      <c r="H4" s="1182"/>
      <c r="I4" s="1182"/>
      <c r="J4" s="1182"/>
      <c r="K4" s="1182"/>
      <c r="L4" s="1182"/>
      <c r="M4" s="1182"/>
      <c r="N4" s="1183"/>
    </row>
    <row r="12" spans="2:15" ht="23.25" x14ac:dyDescent="0.3">
      <c r="B12" s="1174"/>
      <c r="C12" s="1175"/>
      <c r="D12" s="1175"/>
      <c r="E12" s="1175"/>
      <c r="F12" s="1175"/>
      <c r="G12" s="1175"/>
      <c r="H12" s="1175"/>
      <c r="I12" s="1175"/>
      <c r="J12" s="1176"/>
      <c r="K12" s="1175"/>
      <c r="L12" s="1132"/>
      <c r="M12" s="1132"/>
      <c r="N12" s="1132"/>
    </row>
    <row r="13" spans="2:15" ht="18.75" x14ac:dyDescent="0.3">
      <c r="B13" s="177"/>
      <c r="C13" s="1133"/>
      <c r="D13" s="177"/>
      <c r="E13" s="177"/>
      <c r="F13" s="177"/>
      <c r="G13" s="177"/>
      <c r="H13" s="177"/>
      <c r="I13" s="177"/>
      <c r="J13" s="177"/>
      <c r="K13" s="177"/>
    </row>
  </sheetData>
  <mergeCells count="1">
    <mergeCell ref="D3:N3"/>
  </mergeCells>
  <hyperlinks>
    <hyperlink ref="O2" location="Start!A1" display="Back" xr:uid="{00000000-0004-0000-0100-000000000000}"/>
  </hyperlinks>
  <pageMargins left="0.7" right="0.7" top="0.75" bottom="0.75" header="0.3" footer="0.3"/>
  <pageSetup scale="73" orientation="portrait" r:id="rId1"/>
  <headerFooter>
    <oddHeader>&amp;C Region Plan &amp; Mission&amp;LName: John Doe&amp;R Period:2012   2011-2013</oddHeader>
    <oddFooter xml:space="preserve">&amp;LPage &amp;P of &amp;N&amp;RPrinted &amp;D </oddFooter>
  </headerFooter>
  <drawing r:id="rId2"/>
  <legacyDrawing r:id="rId3"/>
  <oleObjects>
    <mc:AlternateContent xmlns:mc="http://schemas.openxmlformats.org/markup-compatibility/2006">
      <mc:Choice Requires="x14">
        <oleObject progId="Word.Document.12" dvAspect="DVASPECT_ICON" shapeId="3073" r:id="rId4">
          <objectPr defaultSize="0" autoPict="0" altText="" r:id="rId5">
            <anchor moveWithCells="1">
              <from>
                <xdr:col>1</xdr:col>
                <xdr:colOff>19050</xdr:colOff>
                <xdr:row>4</xdr:row>
                <xdr:rowOff>133350</xdr:rowOff>
              </from>
              <to>
                <xdr:col>2</xdr:col>
                <xdr:colOff>228600</xdr:colOff>
                <xdr:row>7</xdr:row>
                <xdr:rowOff>142875</xdr:rowOff>
              </to>
            </anchor>
          </objectPr>
        </oleObject>
      </mc:Choice>
      <mc:Fallback>
        <oleObject progId="Word.Document.12" dvAspect="DVASPECT_ICON" shapeId="307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K22"/>
  <sheetViews>
    <sheetView showGridLines="0" showRowColHeaders="0" tabSelected="1" workbookViewId="0">
      <selection activeCell="B5" sqref="B5:J22"/>
    </sheetView>
  </sheetViews>
  <sheetFormatPr defaultRowHeight="15" x14ac:dyDescent="0.25"/>
  <cols>
    <col min="3" max="3" width="13.28515625" customWidth="1"/>
  </cols>
  <sheetData>
    <row r="4" spans="2:11" x14ac:dyDescent="0.25">
      <c r="B4" s="106"/>
      <c r="C4" s="106"/>
      <c r="D4" s="106"/>
      <c r="E4" s="106"/>
      <c r="F4" s="106"/>
      <c r="G4" s="106"/>
      <c r="H4" s="106"/>
      <c r="I4" s="106"/>
      <c r="J4" s="106"/>
      <c r="K4" s="106"/>
    </row>
    <row r="5" spans="2:11" ht="180" customHeight="1" x14ac:dyDescent="0.25">
      <c r="B5" s="1734" t="s">
        <v>878</v>
      </c>
      <c r="C5" s="1734"/>
      <c r="D5" s="1734"/>
      <c r="E5" s="1734"/>
      <c r="F5" s="1734"/>
      <c r="G5" s="1734"/>
      <c r="H5" s="1734"/>
      <c r="I5" s="1734"/>
      <c r="J5" s="1734"/>
      <c r="K5" s="106"/>
    </row>
    <row r="6" spans="2:11" ht="225" customHeight="1" x14ac:dyDescent="0.25">
      <c r="B6" s="1734"/>
      <c r="C6" s="1734"/>
      <c r="D6" s="1734"/>
      <c r="E6" s="1734"/>
      <c r="F6" s="1734"/>
      <c r="G6" s="1734"/>
      <c r="H6" s="1734"/>
      <c r="I6" s="1734"/>
      <c r="J6" s="1734"/>
      <c r="K6" s="106"/>
    </row>
    <row r="7" spans="2:11" ht="150" customHeight="1" x14ac:dyDescent="0.25">
      <c r="B7" s="1734"/>
      <c r="C7" s="1734"/>
      <c r="D7" s="1734"/>
      <c r="E7" s="1734"/>
      <c r="F7" s="1734"/>
      <c r="G7" s="1734"/>
      <c r="H7" s="1734"/>
      <c r="I7" s="1734"/>
      <c r="J7" s="1734"/>
      <c r="K7" s="106"/>
    </row>
    <row r="8" spans="2:11" ht="135" customHeight="1" x14ac:dyDescent="0.25">
      <c r="B8" s="1734"/>
      <c r="C8" s="1734"/>
      <c r="D8" s="1734"/>
      <c r="E8" s="1734"/>
      <c r="F8" s="1734"/>
      <c r="G8" s="1734"/>
      <c r="H8" s="1734"/>
      <c r="I8" s="1734"/>
      <c r="J8" s="1734"/>
      <c r="K8" s="106"/>
    </row>
    <row r="9" spans="2:11" ht="120" customHeight="1" x14ac:dyDescent="0.25">
      <c r="B9" s="1734"/>
      <c r="C9" s="1734"/>
      <c r="D9" s="1734"/>
      <c r="E9" s="1734"/>
      <c r="F9" s="1734"/>
      <c r="G9" s="1734"/>
      <c r="H9" s="1734"/>
      <c r="I9" s="1734"/>
      <c r="J9" s="1734"/>
      <c r="K9" s="106"/>
    </row>
    <row r="10" spans="2:11" ht="105" customHeight="1" x14ac:dyDescent="0.25">
      <c r="B10" s="1734"/>
      <c r="C10" s="1734"/>
      <c r="D10" s="1734"/>
      <c r="E10" s="1734"/>
      <c r="F10" s="1734"/>
      <c r="G10" s="1734"/>
      <c r="H10" s="1734"/>
      <c r="I10" s="1734"/>
      <c r="J10" s="1734"/>
      <c r="K10" s="106"/>
    </row>
    <row r="11" spans="2:11" ht="120" customHeight="1" x14ac:dyDescent="0.25">
      <c r="B11" s="1734"/>
      <c r="C11" s="1734"/>
      <c r="D11" s="1734"/>
      <c r="E11" s="1734"/>
      <c r="F11" s="1734"/>
      <c r="G11" s="1734"/>
      <c r="H11" s="1734"/>
      <c r="I11" s="1734"/>
      <c r="J11" s="1734"/>
      <c r="K11" s="106"/>
    </row>
    <row r="12" spans="2:11" x14ac:dyDescent="0.25">
      <c r="B12" s="1734"/>
      <c r="C12" s="1734"/>
      <c r="D12" s="1734"/>
      <c r="E12" s="1734"/>
      <c r="F12" s="1734"/>
      <c r="G12" s="1734"/>
      <c r="H12" s="1734"/>
      <c r="I12" s="1734"/>
      <c r="J12" s="1734"/>
    </row>
    <row r="13" spans="2:11" x14ac:dyDescent="0.25">
      <c r="B13" s="1734"/>
      <c r="C13" s="1734"/>
      <c r="D13" s="1734"/>
      <c r="E13" s="1734"/>
      <c r="F13" s="1734"/>
      <c r="G13" s="1734"/>
      <c r="H13" s="1734"/>
      <c r="I13" s="1734"/>
      <c r="J13" s="1734"/>
    </row>
    <row r="14" spans="2:11" x14ac:dyDescent="0.25">
      <c r="B14" s="1734"/>
      <c r="C14" s="1734"/>
      <c r="D14" s="1734"/>
      <c r="E14" s="1734"/>
      <c r="F14" s="1734"/>
      <c r="G14" s="1734"/>
      <c r="H14" s="1734"/>
      <c r="I14" s="1734"/>
      <c r="J14" s="1734"/>
    </row>
    <row r="15" spans="2:11" x14ac:dyDescent="0.25">
      <c r="B15" s="1734"/>
      <c r="C15" s="1734"/>
      <c r="D15" s="1734"/>
      <c r="E15" s="1734"/>
      <c r="F15" s="1734"/>
      <c r="G15" s="1734"/>
      <c r="H15" s="1734"/>
      <c r="I15" s="1734"/>
      <c r="J15" s="1734"/>
    </row>
    <row r="16" spans="2:11" x14ac:dyDescent="0.25">
      <c r="B16" s="1734"/>
      <c r="C16" s="1734"/>
      <c r="D16" s="1734"/>
      <c r="E16" s="1734"/>
      <c r="F16" s="1734"/>
      <c r="G16" s="1734"/>
      <c r="H16" s="1734"/>
      <c r="I16" s="1734"/>
      <c r="J16" s="1734"/>
    </row>
    <row r="17" spans="2:10" x14ac:dyDescent="0.25">
      <c r="B17" s="1734"/>
      <c r="C17" s="1734"/>
      <c r="D17" s="1734"/>
      <c r="E17" s="1734"/>
      <c r="F17" s="1734"/>
      <c r="G17" s="1734"/>
      <c r="H17" s="1734"/>
      <c r="I17" s="1734"/>
      <c r="J17" s="1734"/>
    </row>
    <row r="18" spans="2:10" x14ac:dyDescent="0.25">
      <c r="B18" s="1734"/>
      <c r="C18" s="1734"/>
      <c r="D18" s="1734"/>
      <c r="E18" s="1734"/>
      <c r="F18" s="1734"/>
      <c r="G18" s="1734"/>
      <c r="H18" s="1734"/>
      <c r="I18" s="1734"/>
      <c r="J18" s="1734"/>
    </row>
    <row r="19" spans="2:10" x14ac:dyDescent="0.25">
      <c r="B19" s="1734"/>
      <c r="C19" s="1734"/>
      <c r="D19" s="1734"/>
      <c r="E19" s="1734"/>
      <c r="F19" s="1734"/>
      <c r="G19" s="1734"/>
      <c r="H19" s="1734"/>
      <c r="I19" s="1734"/>
      <c r="J19" s="1734"/>
    </row>
    <row r="20" spans="2:10" x14ac:dyDescent="0.25">
      <c r="B20" s="1734"/>
      <c r="C20" s="1734"/>
      <c r="D20" s="1734"/>
      <c r="E20" s="1734"/>
      <c r="F20" s="1734"/>
      <c r="G20" s="1734"/>
      <c r="H20" s="1734"/>
      <c r="I20" s="1734"/>
      <c r="J20" s="1734"/>
    </row>
    <row r="21" spans="2:10" x14ac:dyDescent="0.25">
      <c r="B21" s="1734"/>
      <c r="C21" s="1734"/>
      <c r="D21" s="1734"/>
      <c r="E21" s="1734"/>
      <c r="F21" s="1734"/>
      <c r="G21" s="1734"/>
      <c r="H21" s="1734"/>
      <c r="I21" s="1734"/>
      <c r="J21" s="1734"/>
    </row>
    <row r="22" spans="2:10" x14ac:dyDescent="0.25">
      <c r="B22" s="1734"/>
      <c r="C22" s="1734"/>
      <c r="D22" s="1734"/>
      <c r="E22" s="1734"/>
      <c r="F22" s="1734"/>
      <c r="G22" s="1734"/>
      <c r="H22" s="1734"/>
      <c r="I22" s="1734"/>
      <c r="J22" s="1734"/>
    </row>
  </sheetData>
  <mergeCells count="1">
    <mergeCell ref="B5:J2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28"/>
  <sheetViews>
    <sheetView showGridLines="0" showRowColHeaders="0" zoomScaleNormal="100" workbookViewId="0">
      <selection activeCell="D30" sqref="D30"/>
    </sheetView>
  </sheetViews>
  <sheetFormatPr defaultRowHeight="15" x14ac:dyDescent="0.25"/>
  <cols>
    <col min="1" max="1" width="5.7109375" style="4" customWidth="1"/>
    <col min="2" max="2" width="9.28515625" customWidth="1"/>
    <col min="3" max="3" width="46" customWidth="1"/>
    <col min="4" max="9" width="14.7109375" style="116" customWidth="1"/>
    <col min="10" max="11" width="14.7109375" style="1" customWidth="1"/>
    <col min="12" max="12" width="11.28515625" style="1" customWidth="1"/>
    <col min="13" max="13" width="16.42578125" style="1" customWidth="1"/>
    <col min="14" max="14" width="16.42578125" customWidth="1"/>
    <col min="15" max="15" width="11.28515625" customWidth="1"/>
    <col min="16" max="18" width="16.42578125" customWidth="1"/>
    <col min="19" max="19" width="11.28515625" customWidth="1"/>
    <col min="20" max="23" width="20.28515625" customWidth="1"/>
    <col min="24" max="24" width="18.5703125" customWidth="1"/>
    <col min="25" max="25" width="25.28515625" customWidth="1"/>
    <col min="26" max="26" width="25.28515625" bestFit="1" customWidth="1"/>
  </cols>
  <sheetData>
    <row r="1" spans="2:15" ht="23.25" x14ac:dyDescent="0.35">
      <c r="B1" s="170" t="s">
        <v>405</v>
      </c>
    </row>
    <row r="3" spans="2:15" s="102" customFormat="1" ht="45" x14ac:dyDescent="0.25">
      <c r="B3" s="111" t="s">
        <v>333</v>
      </c>
      <c r="D3" s="111" t="s">
        <v>269</v>
      </c>
      <c r="E3" s="111" t="s">
        <v>332</v>
      </c>
      <c r="F3" s="147"/>
      <c r="G3" s="147"/>
      <c r="H3" s="147"/>
      <c r="I3" s="147"/>
      <c r="J3" s="147"/>
      <c r="K3" s="147"/>
      <c r="L3" s="147"/>
    </row>
    <row r="4" spans="2:15" s="106" customFormat="1" x14ac:dyDescent="0.25">
      <c r="B4" s="102"/>
      <c r="C4" s="102"/>
      <c r="D4" s="4" t="s">
        <v>50</v>
      </c>
      <c r="E4"/>
      <c r="F4"/>
      <c r="G4"/>
      <c r="H4" s="4" t="s">
        <v>303</v>
      </c>
      <c r="I4"/>
      <c r="J4"/>
      <c r="K4" s="4" t="s">
        <v>404</v>
      </c>
      <c r="L4" s="115" t="s">
        <v>59</v>
      </c>
      <c r="M4"/>
      <c r="N4"/>
      <c r="O4"/>
    </row>
    <row r="5" spans="2:15" s="106" customFormat="1" x14ac:dyDescent="0.25">
      <c r="B5" s="105" t="s">
        <v>270</v>
      </c>
      <c r="C5" s="105" t="s">
        <v>183</v>
      </c>
      <c r="D5" s="4" t="s">
        <v>272</v>
      </c>
      <c r="E5" s="4" t="s">
        <v>271</v>
      </c>
      <c r="F5" s="4" t="s">
        <v>313</v>
      </c>
      <c r="G5" s="4" t="s">
        <v>389</v>
      </c>
      <c r="H5" s="4" t="s">
        <v>272</v>
      </c>
      <c r="I5" s="4" t="s">
        <v>271</v>
      </c>
      <c r="J5" s="4" t="s">
        <v>389</v>
      </c>
      <c r="K5" s="4" t="s">
        <v>271</v>
      </c>
      <c r="L5" s="115"/>
      <c r="M5"/>
      <c r="N5"/>
      <c r="O5"/>
    </row>
    <row r="6" spans="2:15" x14ac:dyDescent="0.25">
      <c r="B6" s="4">
        <v>1</v>
      </c>
      <c r="C6" s="4" t="s">
        <v>295</v>
      </c>
      <c r="D6" s="151"/>
      <c r="E6" s="151">
        <v>16</v>
      </c>
      <c r="F6" s="151"/>
      <c r="G6" s="151"/>
      <c r="H6" s="151"/>
      <c r="I6" s="151">
        <v>2</v>
      </c>
      <c r="J6" s="151"/>
      <c r="K6" s="151">
        <v>3</v>
      </c>
      <c r="L6" s="151">
        <v>21</v>
      </c>
      <c r="M6"/>
    </row>
    <row r="7" spans="2:15" x14ac:dyDescent="0.25">
      <c r="B7" s="4">
        <v>2</v>
      </c>
      <c r="C7" s="4" t="s">
        <v>676</v>
      </c>
      <c r="D7" s="151"/>
      <c r="E7" s="151">
        <v>2</v>
      </c>
      <c r="F7" s="151"/>
      <c r="G7" s="151"/>
      <c r="H7" s="151"/>
      <c r="I7" s="151">
        <v>4</v>
      </c>
      <c r="J7" s="151"/>
      <c r="K7" s="151"/>
      <c r="L7" s="151">
        <v>6</v>
      </c>
      <c r="M7"/>
    </row>
    <row r="8" spans="2:15" x14ac:dyDescent="0.25">
      <c r="B8" s="4">
        <v>3</v>
      </c>
      <c r="C8" s="4" t="s">
        <v>677</v>
      </c>
      <c r="D8" s="151"/>
      <c r="E8" s="151">
        <v>1</v>
      </c>
      <c r="F8" s="151"/>
      <c r="G8" s="151"/>
      <c r="H8" s="151"/>
      <c r="I8" s="151">
        <v>3</v>
      </c>
      <c r="J8" s="151"/>
      <c r="K8" s="151"/>
      <c r="L8" s="151">
        <v>4</v>
      </c>
      <c r="M8"/>
    </row>
    <row r="9" spans="2:15" x14ac:dyDescent="0.25">
      <c r="B9" s="4">
        <v>4</v>
      </c>
      <c r="C9" s="4" t="s">
        <v>737</v>
      </c>
      <c r="D9" s="151"/>
      <c r="E9" s="151">
        <v>1</v>
      </c>
      <c r="F9" s="151"/>
      <c r="G9" s="151"/>
      <c r="H9" s="151"/>
      <c r="I9" s="151">
        <v>2</v>
      </c>
      <c r="J9" s="151"/>
      <c r="K9" s="151"/>
      <c r="L9" s="151">
        <v>3</v>
      </c>
      <c r="M9"/>
    </row>
    <row r="10" spans="2:15" x14ac:dyDescent="0.25">
      <c r="B10" s="4">
        <v>5</v>
      </c>
      <c r="C10" s="4" t="s">
        <v>296</v>
      </c>
      <c r="D10" s="151"/>
      <c r="E10" s="151">
        <v>1</v>
      </c>
      <c r="F10" s="151"/>
      <c r="G10" s="151"/>
      <c r="H10" s="151"/>
      <c r="I10" s="151">
        <v>1</v>
      </c>
      <c r="J10" s="151"/>
      <c r="K10" s="151"/>
      <c r="L10" s="151">
        <v>2</v>
      </c>
      <c r="M10"/>
    </row>
    <row r="11" spans="2:15" x14ac:dyDescent="0.25">
      <c r="B11" s="4">
        <v>6</v>
      </c>
      <c r="C11" s="4" t="s">
        <v>56</v>
      </c>
      <c r="D11" s="151"/>
      <c r="E11" s="151">
        <v>1</v>
      </c>
      <c r="F11" s="151"/>
      <c r="G11" s="151"/>
      <c r="H11" s="151"/>
      <c r="I11" s="151">
        <v>7</v>
      </c>
      <c r="J11" s="151"/>
      <c r="K11" s="151"/>
      <c r="L11" s="151">
        <v>8</v>
      </c>
      <c r="M11"/>
    </row>
    <row r="12" spans="2:15" x14ac:dyDescent="0.25">
      <c r="B12" s="4">
        <v>7</v>
      </c>
      <c r="C12" s="4" t="s">
        <v>297</v>
      </c>
      <c r="D12" s="151"/>
      <c r="E12" s="151"/>
      <c r="F12" s="151"/>
      <c r="G12" s="151">
        <v>1</v>
      </c>
      <c r="H12" s="151"/>
      <c r="I12" s="151"/>
      <c r="J12" s="151">
        <v>8</v>
      </c>
      <c r="K12" s="151"/>
      <c r="L12" s="151">
        <v>9</v>
      </c>
      <c r="M12"/>
    </row>
    <row r="13" spans="2:15" x14ac:dyDescent="0.25">
      <c r="B13" s="4">
        <v>8</v>
      </c>
      <c r="C13" s="4" t="s">
        <v>733</v>
      </c>
      <c r="D13" s="151"/>
      <c r="E13" s="151"/>
      <c r="F13" s="151"/>
      <c r="G13" s="151">
        <v>1</v>
      </c>
      <c r="H13" s="151"/>
      <c r="I13" s="151"/>
      <c r="J13" s="151">
        <v>1</v>
      </c>
      <c r="K13" s="151"/>
      <c r="L13" s="151">
        <v>2</v>
      </c>
      <c r="M13"/>
    </row>
    <row r="14" spans="2:15" x14ac:dyDescent="0.25">
      <c r="B14" s="4">
        <v>9</v>
      </c>
      <c r="C14" s="4" t="s">
        <v>281</v>
      </c>
      <c r="D14" s="151"/>
      <c r="E14" s="151"/>
      <c r="F14" s="151"/>
      <c r="G14" s="151">
        <v>2</v>
      </c>
      <c r="H14" s="151"/>
      <c r="I14" s="151"/>
      <c r="J14" s="151">
        <v>2</v>
      </c>
      <c r="K14" s="151"/>
      <c r="L14" s="151">
        <v>4</v>
      </c>
      <c r="M14"/>
    </row>
    <row r="15" spans="2:15" x14ac:dyDescent="0.25">
      <c r="B15" s="4">
        <v>10</v>
      </c>
      <c r="C15" s="4" t="s">
        <v>678</v>
      </c>
      <c r="D15" s="151"/>
      <c r="E15" s="151"/>
      <c r="F15" s="151"/>
      <c r="G15" s="151"/>
      <c r="H15" s="151"/>
      <c r="I15" s="151"/>
      <c r="J15" s="151">
        <v>2</v>
      </c>
      <c r="K15" s="151"/>
      <c r="L15" s="151">
        <v>2</v>
      </c>
      <c r="M15"/>
    </row>
    <row r="16" spans="2:15" x14ac:dyDescent="0.25">
      <c r="B16" s="4">
        <v>11</v>
      </c>
      <c r="C16" s="4" t="s">
        <v>284</v>
      </c>
      <c r="D16" s="151"/>
      <c r="E16" s="151"/>
      <c r="F16" s="151"/>
      <c r="G16" s="151">
        <v>1</v>
      </c>
      <c r="H16" s="151"/>
      <c r="I16" s="151"/>
      <c r="J16" s="151">
        <v>3</v>
      </c>
      <c r="K16" s="151"/>
      <c r="L16" s="151">
        <v>4</v>
      </c>
      <c r="M16"/>
    </row>
    <row r="17" spans="2:13" x14ac:dyDescent="0.25">
      <c r="B17" s="4">
        <v>12</v>
      </c>
      <c r="C17" s="4" t="s">
        <v>679</v>
      </c>
      <c r="D17" s="151"/>
      <c r="E17" s="151"/>
      <c r="F17" s="151"/>
      <c r="G17" s="151">
        <v>1</v>
      </c>
      <c r="H17" s="151"/>
      <c r="I17" s="151"/>
      <c r="J17" s="151">
        <v>6</v>
      </c>
      <c r="K17" s="151"/>
      <c r="L17" s="151">
        <v>7</v>
      </c>
      <c r="M17"/>
    </row>
    <row r="18" spans="2:13" x14ac:dyDescent="0.25">
      <c r="B18" s="4">
        <v>13</v>
      </c>
      <c r="C18" s="4" t="s">
        <v>286</v>
      </c>
      <c r="D18" s="151"/>
      <c r="E18" s="151"/>
      <c r="F18" s="151"/>
      <c r="G18" s="151">
        <v>1</v>
      </c>
      <c r="H18" s="151"/>
      <c r="I18" s="151"/>
      <c r="J18" s="151"/>
      <c r="K18" s="151"/>
      <c r="L18" s="151">
        <v>1</v>
      </c>
      <c r="M18"/>
    </row>
    <row r="19" spans="2:13" x14ac:dyDescent="0.25">
      <c r="B19" s="4">
        <v>14</v>
      </c>
      <c r="C19" s="4" t="s">
        <v>287</v>
      </c>
      <c r="D19" s="151"/>
      <c r="E19" s="151"/>
      <c r="F19" s="151"/>
      <c r="G19" s="151">
        <v>1</v>
      </c>
      <c r="H19" s="151"/>
      <c r="I19" s="151"/>
      <c r="J19" s="151"/>
      <c r="K19" s="151"/>
      <c r="L19" s="151">
        <v>1</v>
      </c>
      <c r="M19"/>
    </row>
    <row r="20" spans="2:13" x14ac:dyDescent="0.25">
      <c r="B20" s="4">
        <v>15</v>
      </c>
      <c r="C20" s="4" t="s">
        <v>86</v>
      </c>
      <c r="D20" s="151"/>
      <c r="E20" s="151"/>
      <c r="F20" s="151"/>
      <c r="G20" s="151">
        <v>1</v>
      </c>
      <c r="H20" s="151"/>
      <c r="I20" s="151"/>
      <c r="J20" s="151"/>
      <c r="K20" s="151"/>
      <c r="L20" s="151">
        <v>1</v>
      </c>
      <c r="M20"/>
    </row>
    <row r="21" spans="2:13" x14ac:dyDescent="0.25">
      <c r="B21" s="4">
        <v>16</v>
      </c>
      <c r="C21" s="4" t="s">
        <v>289</v>
      </c>
      <c r="D21" s="151"/>
      <c r="E21" s="151"/>
      <c r="F21" s="151"/>
      <c r="G21" s="151">
        <v>1</v>
      </c>
      <c r="H21" s="151"/>
      <c r="I21" s="151"/>
      <c r="J21" s="151"/>
      <c r="K21" s="151"/>
      <c r="L21" s="151">
        <v>1</v>
      </c>
      <c r="M21"/>
    </row>
    <row r="22" spans="2:13" x14ac:dyDescent="0.25">
      <c r="B22" s="4">
        <v>17</v>
      </c>
      <c r="C22" s="4" t="s">
        <v>298</v>
      </c>
      <c r="D22" s="151"/>
      <c r="E22" s="151"/>
      <c r="F22" s="151"/>
      <c r="G22" s="151"/>
      <c r="H22" s="151">
        <v>1</v>
      </c>
      <c r="I22" s="151"/>
      <c r="J22" s="151"/>
      <c r="K22" s="151"/>
      <c r="L22" s="151">
        <v>1</v>
      </c>
      <c r="M22"/>
    </row>
    <row r="23" spans="2:13" x14ac:dyDescent="0.25">
      <c r="B23" s="4">
        <v>18</v>
      </c>
      <c r="C23" s="4" t="s">
        <v>331</v>
      </c>
      <c r="D23" s="151">
        <v>1</v>
      </c>
      <c r="E23" s="151"/>
      <c r="F23" s="151"/>
      <c r="G23" s="151"/>
      <c r="H23" s="151">
        <v>1</v>
      </c>
      <c r="I23" s="151"/>
      <c r="J23" s="151"/>
      <c r="K23" s="151"/>
      <c r="L23" s="151">
        <v>2</v>
      </c>
      <c r="M23"/>
    </row>
    <row r="24" spans="2:13" x14ac:dyDescent="0.25">
      <c r="B24" s="4" t="s">
        <v>59</v>
      </c>
      <c r="D24" s="151">
        <v>1</v>
      </c>
      <c r="E24" s="151">
        <v>22</v>
      </c>
      <c r="F24" s="151"/>
      <c r="G24" s="151">
        <v>10</v>
      </c>
      <c r="H24" s="151">
        <v>2</v>
      </c>
      <c r="I24" s="151">
        <v>19</v>
      </c>
      <c r="J24" s="151">
        <v>22</v>
      </c>
      <c r="K24" s="151">
        <v>3</v>
      </c>
      <c r="L24" s="151">
        <v>79</v>
      </c>
      <c r="M24"/>
    </row>
    <row r="25" spans="2:13" x14ac:dyDescent="0.25">
      <c r="D25"/>
      <c r="E25"/>
      <c r="F25"/>
      <c r="G25"/>
      <c r="H25"/>
      <c r="I25"/>
      <c r="J25"/>
      <c r="K25"/>
      <c r="L25"/>
      <c r="M25"/>
    </row>
    <row r="26" spans="2:13" x14ac:dyDescent="0.25">
      <c r="D26"/>
      <c r="E26"/>
      <c r="F26"/>
      <c r="G26"/>
      <c r="H26"/>
      <c r="I26"/>
      <c r="J26"/>
      <c r="K26"/>
      <c r="L26"/>
      <c r="M26"/>
    </row>
    <row r="27" spans="2:13" x14ac:dyDescent="0.25">
      <c r="D27"/>
      <c r="E27"/>
      <c r="F27"/>
      <c r="G27"/>
      <c r="H27"/>
      <c r="I27"/>
      <c r="J27"/>
      <c r="K27"/>
      <c r="L27"/>
    </row>
    <row r="28" spans="2:13" x14ac:dyDescent="0.25">
      <c r="D28"/>
      <c r="E28"/>
      <c r="F28"/>
      <c r="G28"/>
      <c r="H28"/>
      <c r="I28"/>
      <c r="J28"/>
      <c r="K28"/>
      <c r="L28"/>
    </row>
  </sheetData>
  <sheetProtection sort="0" autoFilter="0" pivotTables="0"/>
  <pageMargins left="0.25" right="0.25" top="0.75" bottom="0.75" header="0.3" footer="0.3"/>
  <pageSetup scale="74" fitToHeight="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W172"/>
  <sheetViews>
    <sheetView showGridLines="0" showRowColHeaders="0" zoomScale="80" zoomScaleNormal="80" workbookViewId="0">
      <selection activeCell="S18" sqref="S18"/>
    </sheetView>
  </sheetViews>
  <sheetFormatPr defaultRowHeight="15" x14ac:dyDescent="0.25"/>
  <cols>
    <col min="1" max="1" width="2.28515625" style="4" customWidth="1"/>
    <col min="2" max="2" width="23.7109375" customWidth="1"/>
    <col min="3" max="3" width="6.28515625" customWidth="1"/>
    <col min="5" max="5" width="7" customWidth="1"/>
    <col min="7" max="7" width="9.5703125" customWidth="1"/>
    <col min="8" max="8" width="11.5703125" customWidth="1"/>
    <col min="9" max="9" width="10.42578125" customWidth="1"/>
    <col min="10" max="10" width="11.7109375" customWidth="1"/>
    <col min="11" max="11" width="11.28515625" customWidth="1"/>
    <col min="12" max="12" width="12.28515625" customWidth="1"/>
    <col min="13" max="13" width="10.28515625" customWidth="1"/>
    <col min="14" max="14" width="12.42578125" customWidth="1"/>
    <col min="15" max="15" width="11.42578125" customWidth="1"/>
    <col min="16" max="16" width="15.42578125" customWidth="1"/>
    <col min="19" max="19" width="9.28515625" customWidth="1"/>
    <col min="21" max="21" width="14.5703125" customWidth="1"/>
  </cols>
  <sheetData>
    <row r="1" spans="2:16" ht="15.75" thickBot="1" x14ac:dyDescent="0.3">
      <c r="B1" s="348"/>
      <c r="C1" s="348"/>
      <c r="D1" s="348"/>
      <c r="E1" s="348"/>
      <c r="F1" s="348"/>
      <c r="G1" s="348"/>
      <c r="H1" s="348"/>
      <c r="I1" s="348"/>
      <c r="J1" s="348"/>
      <c r="K1" s="348"/>
      <c r="L1" s="349"/>
      <c r="M1" s="350"/>
      <c r="N1" s="350"/>
      <c r="O1" s="351"/>
      <c r="P1" s="352"/>
    </row>
    <row r="2" spans="2:16" ht="27.75" thickTop="1" x14ac:dyDescent="0.35">
      <c r="B2" s="733" t="s">
        <v>410</v>
      </c>
      <c r="C2" s="734"/>
      <c r="D2" s="735"/>
      <c r="E2" s="735"/>
      <c r="F2" s="735"/>
      <c r="G2" s="735"/>
      <c r="H2" s="735"/>
      <c r="I2" s="735"/>
      <c r="J2" s="735"/>
      <c r="K2" s="735"/>
      <c r="L2" s="736"/>
      <c r="M2" s="735"/>
      <c r="N2" s="735"/>
      <c r="O2" s="737"/>
      <c r="P2" s="854" t="s">
        <v>302</v>
      </c>
    </row>
    <row r="3" spans="2:16" ht="20.25" x14ac:dyDescent="0.3">
      <c r="B3" s="738"/>
      <c r="C3" s="353"/>
      <c r="D3" s="739"/>
      <c r="E3" s="739"/>
      <c r="F3" s="739"/>
      <c r="G3" s="739"/>
      <c r="H3" s="739"/>
      <c r="I3" s="739"/>
      <c r="J3" s="739"/>
      <c r="K3" s="353"/>
      <c r="L3" s="740"/>
      <c r="M3" s="353"/>
      <c r="N3" s="353"/>
      <c r="O3" s="368"/>
      <c r="P3" s="741"/>
    </row>
    <row r="4" spans="2:16" ht="36" customHeight="1" x14ac:dyDescent="0.25">
      <c r="B4" s="742" t="s">
        <v>411</v>
      </c>
      <c r="C4" s="1518" t="str">
        <f>IF(Start!U10="","",Start!U10)</f>
        <v/>
      </c>
      <c r="D4" s="1519"/>
      <c r="E4" s="1519"/>
      <c r="F4" s="1519"/>
      <c r="G4" s="1519"/>
      <c r="H4" s="1519"/>
      <c r="I4" s="1519"/>
      <c r="J4" s="1519"/>
      <c r="K4" s="353"/>
      <c r="L4" s="740"/>
      <c r="M4" s="353"/>
      <c r="N4" s="353"/>
      <c r="O4" s="368"/>
      <c r="P4" s="741"/>
    </row>
    <row r="5" spans="2:16" ht="43.5" customHeight="1" x14ac:dyDescent="0.25">
      <c r="B5" s="742" t="s">
        <v>412</v>
      </c>
      <c r="C5" s="1520"/>
      <c r="D5" s="1521"/>
      <c r="E5" s="1521"/>
      <c r="F5" s="1521"/>
      <c r="G5" s="1521"/>
      <c r="H5" s="1521"/>
      <c r="I5" s="1521"/>
      <c r="J5" s="1521"/>
      <c r="K5" s="353"/>
      <c r="L5" s="740"/>
      <c r="M5" s="743"/>
      <c r="N5" s="353"/>
      <c r="O5" s="368"/>
      <c r="P5" s="741"/>
    </row>
    <row r="6" spans="2:16" x14ac:dyDescent="0.25">
      <c r="B6" s="742"/>
      <c r="C6" s="354"/>
      <c r="D6" s="354"/>
      <c r="E6" s="354"/>
      <c r="F6" s="354"/>
      <c r="G6" s="354"/>
      <c r="H6" s="354"/>
      <c r="I6" s="354"/>
      <c r="J6" s="354"/>
      <c r="K6" s="353"/>
      <c r="L6" s="740"/>
      <c r="M6" s="353"/>
      <c r="N6" s="353"/>
      <c r="O6" s="368"/>
      <c r="P6" s="741"/>
    </row>
    <row r="7" spans="2:16" x14ac:dyDescent="0.25">
      <c r="B7" s="744" t="s">
        <v>413</v>
      </c>
      <c r="C7" s="355"/>
      <c r="D7" s="355"/>
      <c r="E7" s="355"/>
      <c r="F7" s="355"/>
      <c r="G7" s="356"/>
      <c r="H7" s="1522" t="s">
        <v>414</v>
      </c>
      <c r="I7" s="1522"/>
      <c r="J7" s="1522"/>
      <c r="K7" s="357"/>
      <c r="L7" s="1523" t="s">
        <v>415</v>
      </c>
      <c r="M7" s="1524"/>
      <c r="N7" s="1525"/>
      <c r="O7" s="358"/>
      <c r="P7" s="745" t="s">
        <v>416</v>
      </c>
    </row>
    <row r="8" spans="2:16" x14ac:dyDescent="0.25">
      <c r="B8" s="746"/>
      <c r="C8" s="352"/>
      <c r="D8" s="360"/>
      <c r="E8" s="360"/>
      <c r="F8" s="361"/>
      <c r="G8" s="362"/>
      <c r="H8" s="363" t="s">
        <v>417</v>
      </c>
      <c r="I8" s="364"/>
      <c r="J8" s="365" t="s">
        <v>418</v>
      </c>
      <c r="K8" s="352"/>
      <c r="L8" s="366" t="s">
        <v>417</v>
      </c>
      <c r="M8" s="367"/>
      <c r="N8" s="363" t="s">
        <v>418</v>
      </c>
      <c r="O8" s="368"/>
      <c r="P8" s="747"/>
    </row>
    <row r="9" spans="2:16" x14ac:dyDescent="0.25">
      <c r="B9" s="748"/>
      <c r="C9" s="369"/>
      <c r="D9" s="370" t="s">
        <v>419</v>
      </c>
      <c r="E9" s="369"/>
      <c r="F9" s="371"/>
      <c r="G9" s="372"/>
      <c r="H9" s="373"/>
      <c r="I9" s="374"/>
      <c r="J9" s="375"/>
      <c r="K9" s="376"/>
      <c r="L9" s="377" t="str">
        <f>IF(H9=0,"",1-H9)</f>
        <v/>
      </c>
      <c r="M9" s="378"/>
      <c r="N9" s="379" t="str">
        <f>IF(H9=0,"",L9*(J9/H9))</f>
        <v/>
      </c>
      <c r="O9" s="380"/>
      <c r="P9" s="749" t="str">
        <f>IF(H9=0,"",J9+N9)</f>
        <v/>
      </c>
    </row>
    <row r="10" spans="2:16" x14ac:dyDescent="0.25">
      <c r="B10" s="746"/>
      <c r="C10" s="352"/>
      <c r="D10" s="352"/>
      <c r="E10" s="352"/>
      <c r="F10" s="352"/>
      <c r="G10" s="352"/>
      <c r="H10" s="353"/>
      <c r="I10" s="352"/>
      <c r="J10" s="352"/>
      <c r="K10" s="352"/>
      <c r="L10" s="645"/>
      <c r="M10" s="352"/>
      <c r="N10" s="352"/>
      <c r="O10" s="437"/>
      <c r="P10" s="741"/>
    </row>
    <row r="11" spans="2:16" x14ac:dyDescent="0.25">
      <c r="B11" s="750" t="s">
        <v>420</v>
      </c>
      <c r="C11" s="352"/>
      <c r="D11" s="352"/>
      <c r="E11" s="352"/>
      <c r="F11" s="352"/>
      <c r="G11" s="352"/>
      <c r="H11" s="352"/>
      <c r="I11" s="352"/>
      <c r="J11" s="352"/>
      <c r="K11" s="352"/>
      <c r="L11" s="645"/>
      <c r="M11" s="352"/>
      <c r="N11" s="352"/>
      <c r="O11" s="437"/>
      <c r="P11" s="741"/>
    </row>
    <row r="12" spans="2:16" x14ac:dyDescent="0.25">
      <c r="B12" s="1526"/>
      <c r="C12" s="1527"/>
      <c r="D12" s="1527"/>
      <c r="E12" s="1527"/>
      <c r="F12" s="1527"/>
      <c r="G12" s="1527"/>
      <c r="H12" s="1528" t="s">
        <v>421</v>
      </c>
      <c r="I12" s="1529"/>
      <c r="J12" s="1529"/>
      <c r="K12" s="1530" t="s">
        <v>422</v>
      </c>
      <c r="L12" s="1528" t="s">
        <v>423</v>
      </c>
      <c r="M12" s="1529"/>
      <c r="N12" s="1529"/>
      <c r="O12" s="381"/>
      <c r="P12" s="751" t="s">
        <v>117</v>
      </c>
    </row>
    <row r="13" spans="2:16" ht="26.25" x14ac:dyDescent="0.25">
      <c r="B13" s="1533" t="s">
        <v>424</v>
      </c>
      <c r="C13" s="1534"/>
      <c r="D13" s="1534"/>
      <c r="E13" s="1534"/>
      <c r="F13" s="1534"/>
      <c r="G13" s="1534"/>
      <c r="H13" s="383" t="s">
        <v>425</v>
      </c>
      <c r="I13" s="382" t="s">
        <v>426</v>
      </c>
      <c r="J13" s="382" t="s">
        <v>418</v>
      </c>
      <c r="K13" s="1531"/>
      <c r="L13" s="382" t="s">
        <v>427</v>
      </c>
      <c r="M13" s="382" t="s">
        <v>428</v>
      </c>
      <c r="N13" s="382" t="s">
        <v>418</v>
      </c>
      <c r="O13" s="384"/>
      <c r="P13" s="752"/>
    </row>
    <row r="14" spans="2:16" x14ac:dyDescent="0.25">
      <c r="B14" s="1535"/>
      <c r="C14" s="1536"/>
      <c r="D14" s="1536"/>
      <c r="E14" s="1536"/>
      <c r="F14" s="1536"/>
      <c r="G14" s="1536"/>
      <c r="H14" s="386"/>
      <c r="I14" s="387"/>
      <c r="J14" s="388"/>
      <c r="K14" s="1531"/>
      <c r="L14" s="386"/>
      <c r="M14" s="389"/>
      <c r="N14" s="390"/>
      <c r="O14" s="384"/>
      <c r="P14" s="753">
        <f t="shared" ref="P14:P19" si="0">N14+J14</f>
        <v>0</v>
      </c>
    </row>
    <row r="15" spans="2:16" x14ac:dyDescent="0.25">
      <c r="B15" s="1509"/>
      <c r="C15" s="1510"/>
      <c r="D15" s="1510"/>
      <c r="E15" s="1510"/>
      <c r="F15" s="1510"/>
      <c r="G15" s="1510"/>
      <c r="H15" s="386"/>
      <c r="I15" s="391"/>
      <c r="J15" s="388"/>
      <c r="K15" s="1531"/>
      <c r="L15" s="386"/>
      <c r="M15" s="393"/>
      <c r="N15" s="390"/>
      <c r="O15" s="394"/>
      <c r="P15" s="754">
        <f t="shared" si="0"/>
        <v>0</v>
      </c>
    </row>
    <row r="16" spans="2:16" x14ac:dyDescent="0.25">
      <c r="B16" s="1509"/>
      <c r="C16" s="1510"/>
      <c r="D16" s="1510"/>
      <c r="E16" s="1510"/>
      <c r="F16" s="1510"/>
      <c r="G16" s="1510"/>
      <c r="H16" s="386"/>
      <c r="I16" s="391"/>
      <c r="J16" s="388"/>
      <c r="K16" s="1531"/>
      <c r="L16" s="386"/>
      <c r="M16" s="393"/>
      <c r="N16" s="390"/>
      <c r="O16" s="394"/>
      <c r="P16" s="754">
        <f t="shared" si="0"/>
        <v>0</v>
      </c>
    </row>
    <row r="17" spans="2:16" x14ac:dyDescent="0.25">
      <c r="B17" s="1509"/>
      <c r="C17" s="1510"/>
      <c r="D17" s="1510"/>
      <c r="E17" s="1510"/>
      <c r="F17" s="1510"/>
      <c r="G17" s="1510"/>
      <c r="H17" s="386"/>
      <c r="I17" s="391"/>
      <c r="J17" s="388"/>
      <c r="K17" s="1531"/>
      <c r="L17" s="386"/>
      <c r="M17" s="393"/>
      <c r="N17" s="390"/>
      <c r="O17" s="394"/>
      <c r="P17" s="754">
        <f t="shared" si="0"/>
        <v>0</v>
      </c>
    </row>
    <row r="18" spans="2:16" x14ac:dyDescent="0.25">
      <c r="B18" s="1509"/>
      <c r="C18" s="1510"/>
      <c r="D18" s="1510"/>
      <c r="E18" s="1510"/>
      <c r="F18" s="1510"/>
      <c r="G18" s="1510"/>
      <c r="H18" s="386"/>
      <c r="I18" s="391"/>
      <c r="J18" s="388"/>
      <c r="K18" s="1531"/>
      <c r="L18" s="386"/>
      <c r="M18" s="393"/>
      <c r="N18" s="390"/>
      <c r="O18" s="394"/>
      <c r="P18" s="754">
        <f t="shared" si="0"/>
        <v>0</v>
      </c>
    </row>
    <row r="19" spans="2:16" ht="15.75" thickBot="1" x14ac:dyDescent="0.3">
      <c r="B19" s="1511"/>
      <c r="C19" s="1512"/>
      <c r="D19" s="1512"/>
      <c r="E19" s="1512"/>
      <c r="F19" s="1512"/>
      <c r="G19" s="1512"/>
      <c r="H19" s="395"/>
      <c r="I19" s="396"/>
      <c r="J19" s="388"/>
      <c r="K19" s="1531"/>
      <c r="L19" s="386"/>
      <c r="M19" s="393"/>
      <c r="N19" s="390"/>
      <c r="O19" s="394"/>
      <c r="P19" s="755">
        <f t="shared" si="0"/>
        <v>0</v>
      </c>
    </row>
    <row r="20" spans="2:16" ht="15.75" thickBot="1" x14ac:dyDescent="0.3">
      <c r="B20" s="756" t="s">
        <v>429</v>
      </c>
      <c r="C20" s="397"/>
      <c r="D20" s="397"/>
      <c r="E20" s="397"/>
      <c r="F20" s="397"/>
      <c r="G20" s="397"/>
      <c r="H20" s="398"/>
      <c r="I20" s="399"/>
      <c r="J20" s="400">
        <f>SUM(J14:J19)</f>
        <v>0</v>
      </c>
      <c r="K20" s="1532"/>
      <c r="L20" s="1517"/>
      <c r="M20" s="1517"/>
      <c r="N20" s="392">
        <f>SUM(N14:N19)</f>
        <v>0</v>
      </c>
      <c r="O20" s="401"/>
      <c r="P20" s="757">
        <f>SUM(P14:P19)</f>
        <v>0</v>
      </c>
    </row>
    <row r="21" spans="2:16" x14ac:dyDescent="0.25">
      <c r="B21" s="750"/>
      <c r="C21" s="402"/>
      <c r="D21" s="402"/>
      <c r="E21" s="402"/>
      <c r="F21" s="402"/>
      <c r="G21" s="402"/>
      <c r="H21" s="402"/>
      <c r="I21" s="403"/>
      <c r="J21" s="403"/>
      <c r="K21" s="404"/>
      <c r="L21" s="645"/>
      <c r="M21" s="352"/>
      <c r="N21" s="352"/>
      <c r="O21" s="419"/>
      <c r="P21" s="758"/>
    </row>
    <row r="22" spans="2:16" x14ac:dyDescent="0.25">
      <c r="B22" s="1513" t="s">
        <v>430</v>
      </c>
      <c r="C22" s="1468"/>
      <c r="D22" s="402"/>
      <c r="E22" s="402"/>
      <c r="F22" s="402"/>
      <c r="G22" s="402"/>
      <c r="H22" s="402"/>
      <c r="I22" s="606"/>
      <c r="J22" s="403"/>
      <c r="K22" s="403"/>
      <c r="L22" s="645"/>
      <c r="M22" s="352"/>
      <c r="N22" s="352"/>
      <c r="O22" s="419"/>
      <c r="P22" s="758"/>
    </row>
    <row r="23" spans="2:16" ht="39" x14ac:dyDescent="0.25">
      <c r="B23" s="759"/>
      <c r="C23" s="406"/>
      <c r="D23" s="407"/>
      <c r="E23" s="407"/>
      <c r="F23" s="407"/>
      <c r="G23" s="407"/>
      <c r="H23" s="408"/>
      <c r="I23" s="409" t="s">
        <v>0</v>
      </c>
      <c r="J23" s="410" t="s">
        <v>431</v>
      </c>
      <c r="K23" s="411"/>
      <c r="L23" s="412"/>
      <c r="M23" s="413" t="s">
        <v>0</v>
      </c>
      <c r="N23" s="410" t="s">
        <v>432</v>
      </c>
      <c r="O23" s="414"/>
      <c r="P23" s="760" t="s">
        <v>117</v>
      </c>
    </row>
    <row r="24" spans="2:16" x14ac:dyDescent="0.25">
      <c r="B24" s="1505" t="s">
        <v>433</v>
      </c>
      <c r="C24" s="1460"/>
      <c r="D24" s="415"/>
      <c r="E24" s="415"/>
      <c r="F24" s="415"/>
      <c r="G24" s="415"/>
      <c r="H24" s="416"/>
      <c r="I24" s="417"/>
      <c r="J24" s="418"/>
      <c r="K24" s="419"/>
      <c r="L24" s="420"/>
      <c r="M24" s="421"/>
      <c r="N24" s="418">
        <v>10000</v>
      </c>
      <c r="O24" s="422"/>
      <c r="P24" s="761"/>
    </row>
    <row r="25" spans="2:16" ht="15.75" thickBot="1" x14ac:dyDescent="0.3">
      <c r="B25" s="1505" t="s">
        <v>434</v>
      </c>
      <c r="C25" s="1460"/>
      <c r="D25" s="415"/>
      <c r="E25" s="415"/>
      <c r="F25" s="415"/>
      <c r="G25" s="415"/>
      <c r="H25" s="416"/>
      <c r="I25" s="417"/>
      <c r="J25" s="423">
        <v>0</v>
      </c>
      <c r="K25" s="419"/>
      <c r="L25" s="420"/>
      <c r="M25" s="421"/>
      <c r="N25" s="423">
        <v>0</v>
      </c>
      <c r="O25" s="422"/>
      <c r="P25" s="762"/>
    </row>
    <row r="26" spans="2:16" ht="15.75" thickBot="1" x14ac:dyDescent="0.3">
      <c r="B26" s="1514" t="s">
        <v>435</v>
      </c>
      <c r="C26" s="1451"/>
      <c r="D26" s="424"/>
      <c r="E26" s="424"/>
      <c r="F26" s="424"/>
      <c r="G26" s="424"/>
      <c r="H26" s="369"/>
      <c r="I26" s="425"/>
      <c r="J26" s="426">
        <f>J24*J25</f>
        <v>0</v>
      </c>
      <c r="K26" s="424"/>
      <c r="L26" s="427"/>
      <c r="M26" s="425"/>
      <c r="N26" s="426">
        <f>N24*N25</f>
        <v>0</v>
      </c>
      <c r="O26" s="428"/>
      <c r="P26" s="763">
        <f>N26+J26</f>
        <v>0</v>
      </c>
    </row>
    <row r="27" spans="2:16" x14ac:dyDescent="0.25">
      <c r="B27" s="746"/>
      <c r="C27" s="764"/>
      <c r="D27" s="352"/>
      <c r="E27" s="352"/>
      <c r="F27" s="352"/>
      <c r="G27" s="352"/>
      <c r="H27" s="352"/>
      <c r="I27" s="352"/>
      <c r="J27" s="606"/>
      <c r="K27" s="606"/>
      <c r="L27" s="645"/>
      <c r="M27" s="352"/>
      <c r="N27" s="352"/>
      <c r="O27" s="437"/>
      <c r="P27" s="758"/>
    </row>
    <row r="28" spans="2:16" x14ac:dyDescent="0.25">
      <c r="B28" s="1515" t="s">
        <v>436</v>
      </c>
      <c r="C28" s="1516"/>
      <c r="D28" s="1516"/>
      <c r="E28" s="352"/>
      <c r="F28" s="352"/>
      <c r="G28" s="352"/>
      <c r="H28" s="352"/>
      <c r="I28" s="352"/>
      <c r="J28" s="352"/>
      <c r="K28" s="352"/>
      <c r="L28" s="645"/>
      <c r="M28" s="352"/>
      <c r="N28" s="352"/>
      <c r="O28" s="437"/>
      <c r="P28" s="758"/>
    </row>
    <row r="29" spans="2:16" ht="39" customHeight="1" x14ac:dyDescent="0.25">
      <c r="B29" s="759"/>
      <c r="C29" s="408"/>
      <c r="D29" s="408"/>
      <c r="E29" s="408"/>
      <c r="F29" s="408"/>
      <c r="G29" s="408"/>
      <c r="H29" s="408"/>
      <c r="I29" s="429"/>
      <c r="J29" s="363" t="s">
        <v>431</v>
      </c>
      <c r="K29" s="430"/>
      <c r="L29" s="412"/>
      <c r="M29" s="431" t="s">
        <v>0</v>
      </c>
      <c r="N29" s="363" t="s">
        <v>432</v>
      </c>
      <c r="O29" s="432"/>
      <c r="P29" s="765" t="s">
        <v>117</v>
      </c>
    </row>
    <row r="30" spans="2:16" ht="15" customHeight="1" x14ac:dyDescent="0.25">
      <c r="B30" s="1507" t="s">
        <v>437</v>
      </c>
      <c r="C30" s="1508"/>
      <c r="D30" s="352"/>
      <c r="E30" s="352"/>
      <c r="F30" s="352"/>
      <c r="G30" s="352"/>
      <c r="H30" s="352"/>
      <c r="I30" s="434"/>
      <c r="J30" s="435">
        <f>U145</f>
        <v>0</v>
      </c>
      <c r="K30" s="436"/>
      <c r="L30" s="420"/>
      <c r="M30" s="352"/>
      <c r="N30" s="435">
        <f>W145</f>
        <v>0</v>
      </c>
      <c r="O30" s="437"/>
      <c r="P30" s="766">
        <f>N30+J30</f>
        <v>0</v>
      </c>
    </row>
    <row r="31" spans="2:16" ht="15.75" thickBot="1" x14ac:dyDescent="0.3">
      <c r="B31" s="767" t="s">
        <v>438</v>
      </c>
      <c r="C31" s="352"/>
      <c r="D31" s="352"/>
      <c r="E31" s="352"/>
      <c r="F31" s="352"/>
      <c r="G31" s="352"/>
      <c r="H31" s="352"/>
      <c r="I31" s="434"/>
      <c r="J31" s="435">
        <f>U165</f>
        <v>0</v>
      </c>
      <c r="K31" s="436"/>
      <c r="L31" s="420"/>
      <c r="M31" s="352"/>
      <c r="N31" s="435">
        <f>W165</f>
        <v>0</v>
      </c>
      <c r="O31" s="438"/>
      <c r="P31" s="768">
        <f>N31+J31</f>
        <v>0</v>
      </c>
    </row>
    <row r="32" spans="2:16" ht="18.75" customHeight="1" thickBot="1" x14ac:dyDescent="0.3">
      <c r="B32" s="769" t="s">
        <v>439</v>
      </c>
      <c r="C32" s="439" t="s">
        <v>0</v>
      </c>
      <c r="D32" s="440"/>
      <c r="E32" s="440"/>
      <c r="F32" s="440"/>
      <c r="G32" s="440"/>
      <c r="H32" s="440"/>
      <c r="I32" s="441"/>
      <c r="J32" s="442">
        <f>SUM(J30:J31)</f>
        <v>0</v>
      </c>
      <c r="K32" s="443"/>
      <c r="L32" s="444"/>
      <c r="M32" s="440"/>
      <c r="N32" s="442">
        <f>SUM(N30:N31)</f>
        <v>0</v>
      </c>
      <c r="O32" s="424"/>
      <c r="P32" s="770">
        <f>N32+J32</f>
        <v>0</v>
      </c>
    </row>
    <row r="33" spans="2:16" ht="30.75" customHeight="1" x14ac:dyDescent="0.25">
      <c r="B33" s="746"/>
      <c r="C33" s="352"/>
      <c r="D33" s="352"/>
      <c r="E33" s="352"/>
      <c r="F33" s="352"/>
      <c r="G33" s="352"/>
      <c r="H33" s="352"/>
      <c r="I33" s="352"/>
      <c r="J33" s="352"/>
      <c r="K33" s="352"/>
      <c r="L33" s="645"/>
      <c r="M33" s="352"/>
      <c r="N33" s="352"/>
      <c r="O33" s="437"/>
      <c r="P33" s="758"/>
    </row>
    <row r="34" spans="2:16" x14ac:dyDescent="0.25">
      <c r="B34" s="771" t="s">
        <v>440</v>
      </c>
      <c r="C34" s="352"/>
      <c r="D34" s="352"/>
      <c r="E34" s="352"/>
      <c r="F34" s="352"/>
      <c r="G34" s="352"/>
      <c r="H34" s="352"/>
      <c r="I34" s="419"/>
      <c r="J34" s="352"/>
      <c r="K34" s="352"/>
      <c r="L34" s="645"/>
      <c r="M34" s="352"/>
      <c r="N34" s="352"/>
      <c r="O34" s="437"/>
      <c r="P34" s="758"/>
    </row>
    <row r="35" spans="2:16" ht="15" customHeight="1" x14ac:dyDescent="0.25">
      <c r="B35" s="1493" t="s">
        <v>441</v>
      </c>
      <c r="C35" s="1494"/>
      <c r="D35" s="1494"/>
      <c r="E35" s="1495"/>
      <c r="F35" s="1495"/>
      <c r="G35" s="1496"/>
      <c r="H35" s="1435" t="s">
        <v>414</v>
      </c>
      <c r="I35" s="1500"/>
      <c r="J35" s="1500"/>
      <c r="K35" s="446" t="s">
        <v>0</v>
      </c>
      <c r="L35" s="1472" t="s">
        <v>423</v>
      </c>
      <c r="M35" s="1473"/>
      <c r="N35" s="1474"/>
      <c r="O35" s="447" t="s">
        <v>0</v>
      </c>
      <c r="P35" s="760" t="s">
        <v>117</v>
      </c>
    </row>
    <row r="36" spans="2:16" ht="51.75" customHeight="1" x14ac:dyDescent="0.25">
      <c r="B36" s="1497"/>
      <c r="C36" s="1498"/>
      <c r="D36" s="1498"/>
      <c r="E36" s="1498"/>
      <c r="F36" s="1498"/>
      <c r="G36" s="1499"/>
      <c r="H36" s="448" t="s">
        <v>442</v>
      </c>
      <c r="I36" s="449" t="s">
        <v>443</v>
      </c>
      <c r="J36" s="449" t="s">
        <v>444</v>
      </c>
      <c r="K36" s="450"/>
      <c r="L36" s="448" t="s">
        <v>442</v>
      </c>
      <c r="M36" s="449" t="s">
        <v>445</v>
      </c>
      <c r="N36" s="451" t="s">
        <v>446</v>
      </c>
      <c r="O36" s="419"/>
      <c r="P36" s="772"/>
    </row>
    <row r="37" spans="2:16" x14ac:dyDescent="0.25">
      <c r="B37" s="1465"/>
      <c r="C37" s="1466"/>
      <c r="D37" s="1466"/>
      <c r="E37" s="1460"/>
      <c r="F37" s="1460"/>
      <c r="G37" s="1487"/>
      <c r="H37" s="452">
        <v>0</v>
      </c>
      <c r="I37" s="453"/>
      <c r="J37" s="454">
        <f t="shared" ref="J37:J43" si="1">H37*I37</f>
        <v>0</v>
      </c>
      <c r="K37" s="455" t="s">
        <v>0</v>
      </c>
      <c r="L37" s="456">
        <v>0</v>
      </c>
      <c r="M37" s="457"/>
      <c r="N37" s="388">
        <f>L37*M37</f>
        <v>0</v>
      </c>
      <c r="O37" s="419"/>
      <c r="P37" s="773">
        <f t="shared" ref="P37:P43" si="2">N37+J37</f>
        <v>0</v>
      </c>
    </row>
    <row r="38" spans="2:16" x14ac:dyDescent="0.25">
      <c r="B38" s="1465" t="s">
        <v>0</v>
      </c>
      <c r="C38" s="1466"/>
      <c r="D38" s="1466"/>
      <c r="E38" s="1460"/>
      <c r="F38" s="1460"/>
      <c r="G38" s="1487"/>
      <c r="H38" s="386">
        <v>0</v>
      </c>
      <c r="I38" s="453"/>
      <c r="J38" s="458">
        <f t="shared" si="1"/>
        <v>0</v>
      </c>
      <c r="K38" s="455" t="s">
        <v>0</v>
      </c>
      <c r="L38" s="459">
        <v>0</v>
      </c>
      <c r="M38" s="457"/>
      <c r="N38" s="392">
        <f>L38*M38</f>
        <v>0</v>
      </c>
      <c r="O38" s="419"/>
      <c r="P38" s="754">
        <f t="shared" si="2"/>
        <v>0</v>
      </c>
    </row>
    <row r="39" spans="2:16" x14ac:dyDescent="0.25">
      <c r="B39" s="1501" t="s">
        <v>422</v>
      </c>
      <c r="C39" s="1460"/>
      <c r="D39" s="1460"/>
      <c r="E39" s="1460"/>
      <c r="F39" s="1460"/>
      <c r="G39" s="1487"/>
      <c r="H39" s="386">
        <v>0</v>
      </c>
      <c r="I39" s="453"/>
      <c r="J39" s="458">
        <f t="shared" si="1"/>
        <v>0</v>
      </c>
      <c r="K39" s="455" t="s">
        <v>0</v>
      </c>
      <c r="L39" s="459">
        <v>0</v>
      </c>
      <c r="M39" s="457"/>
      <c r="N39" s="392">
        <f>L39*M39</f>
        <v>0</v>
      </c>
      <c r="O39" s="419"/>
      <c r="P39" s="754">
        <f t="shared" si="2"/>
        <v>0</v>
      </c>
    </row>
    <row r="40" spans="2:16" x14ac:dyDescent="0.25">
      <c r="B40" s="774" t="s">
        <v>447</v>
      </c>
      <c r="C40" s="460"/>
      <c r="D40" s="460"/>
      <c r="E40" s="460" t="s">
        <v>0</v>
      </c>
      <c r="F40" s="461" t="s">
        <v>0</v>
      </c>
      <c r="G40" s="415"/>
      <c r="H40" s="462"/>
      <c r="I40" s="463"/>
      <c r="J40" s="464"/>
      <c r="K40" s="422"/>
      <c r="L40" s="465"/>
      <c r="M40" s="466"/>
      <c r="N40" s="467"/>
      <c r="O40" s="419"/>
      <c r="P40" s="775"/>
    </row>
    <row r="41" spans="2:16" x14ac:dyDescent="0.25">
      <c r="B41" s="1502"/>
      <c r="C41" s="1503"/>
      <c r="D41" s="1504" t="s">
        <v>0</v>
      </c>
      <c r="E41" s="1460"/>
      <c r="F41" s="1460"/>
      <c r="G41" s="1487"/>
      <c r="H41" s="386">
        <v>0</v>
      </c>
      <c r="I41" s="468"/>
      <c r="J41" s="458">
        <f>H41*I41</f>
        <v>0</v>
      </c>
      <c r="K41" s="455" t="s">
        <v>0</v>
      </c>
      <c r="L41" s="459">
        <v>0</v>
      </c>
      <c r="M41" s="457"/>
      <c r="N41" s="392">
        <f>L41*M41</f>
        <v>0</v>
      </c>
      <c r="O41" s="419"/>
      <c r="P41" s="754">
        <f t="shared" si="2"/>
        <v>0</v>
      </c>
    </row>
    <row r="42" spans="2:16" x14ac:dyDescent="0.25">
      <c r="B42" s="776"/>
      <c r="C42" s="463"/>
      <c r="D42" s="1504" t="s">
        <v>0</v>
      </c>
      <c r="E42" s="1460"/>
      <c r="F42" s="1460"/>
      <c r="G42" s="1487"/>
      <c r="H42" s="386">
        <v>0</v>
      </c>
      <c r="I42" s="468"/>
      <c r="J42" s="458">
        <f t="shared" si="1"/>
        <v>0</v>
      </c>
      <c r="K42" s="455" t="s">
        <v>0</v>
      </c>
      <c r="L42" s="459">
        <v>0</v>
      </c>
      <c r="M42" s="457"/>
      <c r="N42" s="392">
        <f>L42*M42</f>
        <v>0</v>
      </c>
      <c r="O42" s="419"/>
      <c r="P42" s="754">
        <f t="shared" si="2"/>
        <v>0</v>
      </c>
    </row>
    <row r="43" spans="2:16" ht="15.75" thickBot="1" x14ac:dyDescent="0.3">
      <c r="B43" s="1505" t="s">
        <v>0</v>
      </c>
      <c r="C43" s="1506"/>
      <c r="D43" s="1506"/>
      <c r="E43" s="1460"/>
      <c r="F43" s="1460"/>
      <c r="G43" s="1487"/>
      <c r="H43" s="386">
        <v>0</v>
      </c>
      <c r="I43" s="468"/>
      <c r="J43" s="458">
        <f t="shared" si="1"/>
        <v>0</v>
      </c>
      <c r="K43" s="455" t="s">
        <v>0</v>
      </c>
      <c r="L43" s="469">
        <v>0</v>
      </c>
      <c r="M43" s="470"/>
      <c r="N43" s="392">
        <f>L43*M43</f>
        <v>0</v>
      </c>
      <c r="O43" s="419"/>
      <c r="P43" s="755">
        <f t="shared" si="2"/>
        <v>0</v>
      </c>
    </row>
    <row r="44" spans="2:16" ht="15.75" thickBot="1" x14ac:dyDescent="0.3">
      <c r="B44" s="1465" t="s">
        <v>448</v>
      </c>
      <c r="C44" s="1466"/>
      <c r="D44" s="1466"/>
      <c r="E44" s="1466"/>
      <c r="F44" s="1466"/>
      <c r="G44" s="1466"/>
      <c r="H44" s="1460"/>
      <c r="I44" s="1487"/>
      <c r="J44" s="454">
        <f>SUM(J37:J43)</f>
        <v>0</v>
      </c>
      <c r="K44" s="471" t="s">
        <v>0</v>
      </c>
      <c r="L44" s="472"/>
      <c r="M44" s="473"/>
      <c r="N44" s="474">
        <f>SUM(N37:N43)</f>
        <v>0</v>
      </c>
      <c r="O44" s="424"/>
      <c r="P44" s="770">
        <f>SUM(P37:P43)</f>
        <v>0</v>
      </c>
    </row>
    <row r="45" spans="2:16" x14ac:dyDescent="0.25">
      <c r="B45" s="1480"/>
      <c r="C45" s="1468"/>
      <c r="D45" s="1468"/>
      <c r="E45" s="1468"/>
      <c r="F45" s="1468"/>
      <c r="G45" s="1468"/>
      <c r="H45" s="1468"/>
      <c r="I45" s="1468"/>
      <c r="J45" s="1468"/>
      <c r="K45" s="1468"/>
      <c r="L45" s="1468"/>
      <c r="M45" s="1468"/>
      <c r="N45" s="1468"/>
      <c r="O45" s="419"/>
      <c r="P45" s="777"/>
    </row>
    <row r="46" spans="2:16" x14ac:dyDescent="0.25">
      <c r="B46" s="1480" t="s">
        <v>449</v>
      </c>
      <c r="C46" s="1468"/>
      <c r="D46" s="1468"/>
      <c r="E46" s="1468"/>
      <c r="F46" s="1468"/>
      <c r="G46" s="1468"/>
      <c r="H46" s="1468"/>
      <c r="I46" s="1468"/>
      <c r="J46" s="1468"/>
      <c r="K46" s="1468"/>
      <c r="L46" s="1468"/>
      <c r="M46" s="1468"/>
      <c r="N46" s="1468"/>
      <c r="O46" s="419"/>
      <c r="P46" s="777"/>
    </row>
    <row r="47" spans="2:16" x14ac:dyDescent="0.25">
      <c r="B47" s="1481" t="s">
        <v>0</v>
      </c>
      <c r="C47" s="1470"/>
      <c r="D47" s="1470"/>
      <c r="E47" s="1470"/>
      <c r="F47" s="1470"/>
      <c r="G47" s="1471"/>
      <c r="H47" s="1435" t="s">
        <v>414</v>
      </c>
      <c r="I47" s="1473"/>
      <c r="J47" s="1474"/>
      <c r="K47" s="1485" t="s">
        <v>0</v>
      </c>
      <c r="L47" s="1435" t="s">
        <v>423</v>
      </c>
      <c r="M47" s="1473"/>
      <c r="N47" s="1474"/>
      <c r="O47" s="407"/>
      <c r="P47" s="765" t="s">
        <v>117</v>
      </c>
    </row>
    <row r="48" spans="2:16" x14ac:dyDescent="0.25">
      <c r="B48" s="1482"/>
      <c r="C48" s="1483"/>
      <c r="D48" s="1483"/>
      <c r="E48" s="1483"/>
      <c r="F48" s="1483"/>
      <c r="G48" s="1484"/>
      <c r="H48" s="448" t="s">
        <v>442</v>
      </c>
      <c r="I48" s="449" t="s">
        <v>443</v>
      </c>
      <c r="J48" s="451" t="s">
        <v>446</v>
      </c>
      <c r="K48" s="1476"/>
      <c r="L48" s="475" t="s">
        <v>442</v>
      </c>
      <c r="M48" s="732" t="s">
        <v>495</v>
      </c>
      <c r="N48" s="451" t="s">
        <v>446</v>
      </c>
      <c r="O48" s="419"/>
      <c r="P48" s="772"/>
    </row>
    <row r="49" spans="2:16" x14ac:dyDescent="0.25">
      <c r="B49" s="1465"/>
      <c r="C49" s="1466"/>
      <c r="D49" s="1466"/>
      <c r="E49" s="1460"/>
      <c r="F49" s="1460"/>
      <c r="G49" s="1487"/>
      <c r="H49" s="387">
        <v>0</v>
      </c>
      <c r="I49" s="476"/>
      <c r="J49" s="388">
        <f>H49*I49</f>
        <v>0</v>
      </c>
      <c r="K49" s="1476"/>
      <c r="L49" s="389">
        <v>0</v>
      </c>
      <c r="M49" s="457"/>
      <c r="N49" s="388">
        <f>L49*M49</f>
        <v>0</v>
      </c>
      <c r="O49" s="419"/>
      <c r="P49" s="753">
        <f t="shared" ref="P49:P54" si="3">N49+J49</f>
        <v>0</v>
      </c>
    </row>
    <row r="50" spans="2:16" x14ac:dyDescent="0.25">
      <c r="B50" s="774"/>
      <c r="C50" s="460"/>
      <c r="D50" s="460"/>
      <c r="E50" s="415"/>
      <c r="F50" s="415"/>
      <c r="G50" s="417"/>
      <c r="H50" s="391">
        <v>0</v>
      </c>
      <c r="I50" s="476"/>
      <c r="J50" s="435">
        <f>H50*I50</f>
        <v>0</v>
      </c>
      <c r="K50" s="1476"/>
      <c r="L50" s="391">
        <v>0</v>
      </c>
      <c r="M50" s="468"/>
      <c r="N50" s="477">
        <f>L50*M50</f>
        <v>0</v>
      </c>
      <c r="O50" s="419"/>
      <c r="P50" s="754">
        <f t="shared" si="3"/>
        <v>0</v>
      </c>
    </row>
    <row r="51" spans="2:16" x14ac:dyDescent="0.25">
      <c r="B51" s="1465"/>
      <c r="C51" s="1466"/>
      <c r="D51" s="1466"/>
      <c r="E51" s="1460"/>
      <c r="F51" s="1460"/>
      <c r="G51" s="1487"/>
      <c r="H51" s="391">
        <v>0</v>
      </c>
      <c r="I51" s="476"/>
      <c r="J51" s="435">
        <f>H51*I51</f>
        <v>0</v>
      </c>
      <c r="K51" s="1476"/>
      <c r="L51" s="391">
        <v>0</v>
      </c>
      <c r="M51" s="468"/>
      <c r="N51" s="477">
        <f>L51*M51</f>
        <v>0</v>
      </c>
      <c r="O51" s="419"/>
      <c r="P51" s="754">
        <f t="shared" si="3"/>
        <v>0</v>
      </c>
    </row>
    <row r="52" spans="2:16" ht="15" customHeight="1" x14ac:dyDescent="0.25">
      <c r="B52" s="774"/>
      <c r="C52" s="460"/>
      <c r="D52" s="460"/>
      <c r="E52" s="415"/>
      <c r="F52" s="415"/>
      <c r="G52" s="417"/>
      <c r="H52" s="391">
        <v>0</v>
      </c>
      <c r="I52" s="476"/>
      <c r="J52" s="435">
        <f>H52*I52</f>
        <v>0</v>
      </c>
      <c r="K52" s="1476"/>
      <c r="L52" s="391">
        <v>0</v>
      </c>
      <c r="M52" s="468"/>
      <c r="N52" s="477">
        <f>L52*M52</f>
        <v>0</v>
      </c>
      <c r="O52" s="419"/>
      <c r="P52" s="754">
        <f t="shared" si="3"/>
        <v>0</v>
      </c>
    </row>
    <row r="53" spans="2:16" ht="15.75" thickBot="1" x14ac:dyDescent="0.3">
      <c r="B53" s="778" t="s">
        <v>0</v>
      </c>
      <c r="C53" s="478"/>
      <c r="D53" s="478"/>
      <c r="E53" s="479"/>
      <c r="F53" s="479"/>
      <c r="G53" s="479"/>
      <c r="H53" s="480">
        <v>0</v>
      </c>
      <c r="I53" s="481"/>
      <c r="J53" s="435">
        <f>H53*I53</f>
        <v>0</v>
      </c>
      <c r="K53" s="1476"/>
      <c r="L53" s="391">
        <v>0</v>
      </c>
      <c r="M53" s="468"/>
      <c r="N53" s="477">
        <f>L53*M53</f>
        <v>0</v>
      </c>
      <c r="O53" s="419"/>
      <c r="P53" s="755">
        <f t="shared" si="3"/>
        <v>0</v>
      </c>
    </row>
    <row r="54" spans="2:16" ht="15.75" thickBot="1" x14ac:dyDescent="0.3">
      <c r="B54" s="779" t="s">
        <v>450</v>
      </c>
      <c r="C54" s="482"/>
      <c r="D54" s="483" t="s">
        <v>0</v>
      </c>
      <c r="E54" s="483"/>
      <c r="F54" s="483"/>
      <c r="G54" s="483"/>
      <c r="H54" s="483"/>
      <c r="I54" s="483"/>
      <c r="J54" s="484">
        <f>SUM(J49:J53)</f>
        <v>0</v>
      </c>
      <c r="K54" s="1486"/>
      <c r="L54" s="1488"/>
      <c r="M54" s="1489"/>
      <c r="N54" s="485">
        <f>SUM(N49:N53)</f>
        <v>0</v>
      </c>
      <c r="O54" s="424"/>
      <c r="P54" s="780">
        <f t="shared" si="3"/>
        <v>0</v>
      </c>
    </row>
    <row r="55" spans="2:16" ht="15" customHeight="1" x14ac:dyDescent="0.25">
      <c r="B55" s="781"/>
      <c r="C55" s="487"/>
      <c r="D55" s="488"/>
      <c r="E55" s="488"/>
      <c r="F55" s="488"/>
      <c r="G55" s="488"/>
      <c r="H55" s="488"/>
      <c r="I55" s="488"/>
      <c r="J55" s="489"/>
      <c r="K55" s="419"/>
      <c r="L55" s="490"/>
      <c r="M55" s="490"/>
      <c r="N55" s="403"/>
      <c r="O55" s="419"/>
      <c r="P55" s="782"/>
    </row>
    <row r="56" spans="2:16" ht="51.75" customHeight="1" x14ac:dyDescent="0.25">
      <c r="B56" s="1480" t="s">
        <v>451</v>
      </c>
      <c r="C56" s="1490"/>
      <c r="D56" s="1490"/>
      <c r="E56" s="1490"/>
      <c r="F56" s="1490"/>
      <c r="G56" s="1490"/>
      <c r="H56" s="1490"/>
      <c r="I56" s="419"/>
      <c r="J56" s="352"/>
      <c r="K56" s="352"/>
      <c r="L56" s="645"/>
      <c r="M56" s="352"/>
      <c r="N56" s="352"/>
      <c r="O56" s="419"/>
      <c r="P56" s="758"/>
    </row>
    <row r="57" spans="2:16" x14ac:dyDescent="0.25">
      <c r="B57" s="1491" t="s">
        <v>452</v>
      </c>
      <c r="C57" s="1492"/>
      <c r="D57" s="1492"/>
      <c r="E57" s="1469" t="s">
        <v>0</v>
      </c>
      <c r="F57" s="1470"/>
      <c r="G57" s="1471"/>
      <c r="H57" s="1472" t="s">
        <v>414</v>
      </c>
      <c r="I57" s="1473"/>
      <c r="J57" s="1474"/>
      <c r="K57" s="1485" t="s">
        <v>0</v>
      </c>
      <c r="L57" s="1435" t="s">
        <v>423</v>
      </c>
      <c r="M57" s="1473"/>
      <c r="N57" s="1474"/>
      <c r="O57" s="407"/>
      <c r="P57" s="765" t="s">
        <v>117</v>
      </c>
    </row>
    <row r="58" spans="2:16" x14ac:dyDescent="0.25">
      <c r="B58" s="783"/>
      <c r="C58" s="491"/>
      <c r="D58" s="491"/>
      <c r="E58" s="491" t="s">
        <v>0</v>
      </c>
      <c r="F58" s="492" t="s">
        <v>0</v>
      </c>
      <c r="G58" s="493" t="s">
        <v>0</v>
      </c>
      <c r="H58" s="448" t="s">
        <v>442</v>
      </c>
      <c r="I58" s="449" t="s">
        <v>443</v>
      </c>
      <c r="J58" s="449" t="s">
        <v>453</v>
      </c>
      <c r="K58" s="1476"/>
      <c r="L58" s="475" t="s">
        <v>442</v>
      </c>
      <c r="M58" s="449" t="s">
        <v>445</v>
      </c>
      <c r="N58" s="451" t="s">
        <v>446</v>
      </c>
      <c r="O58" s="419"/>
      <c r="P58" s="784"/>
    </row>
    <row r="59" spans="2:16" x14ac:dyDescent="0.25">
      <c r="B59" s="785"/>
      <c r="C59" s="416"/>
      <c r="D59" s="416"/>
      <c r="E59" s="494" t="s">
        <v>0</v>
      </c>
      <c r="F59" s="495" t="s">
        <v>0</v>
      </c>
      <c r="G59" s="496" t="s">
        <v>0</v>
      </c>
      <c r="H59" s="497">
        <v>0</v>
      </c>
      <c r="I59" s="468"/>
      <c r="J59" s="388">
        <f>H59*I59</f>
        <v>0</v>
      </c>
      <c r="K59" s="1476"/>
      <c r="L59" s="498">
        <v>0</v>
      </c>
      <c r="M59" s="468"/>
      <c r="N59" s="388">
        <f>L59*M59</f>
        <v>0</v>
      </c>
      <c r="O59" s="499"/>
      <c r="P59" s="786">
        <f>N59+J59</f>
        <v>0</v>
      </c>
    </row>
    <row r="60" spans="2:16" x14ac:dyDescent="0.25">
      <c r="B60" s="787"/>
      <c r="C60" s="500"/>
      <c r="D60" s="500"/>
      <c r="E60" s="501"/>
      <c r="F60" s="502"/>
      <c r="G60" s="503"/>
      <c r="H60" s="504">
        <v>0</v>
      </c>
      <c r="I60" s="468"/>
      <c r="J60" s="435">
        <f>H60*I60</f>
        <v>0</v>
      </c>
      <c r="K60" s="1476"/>
      <c r="L60" s="505">
        <v>0</v>
      </c>
      <c r="M60" s="468"/>
      <c r="N60" s="435">
        <f>L60*M60</f>
        <v>0</v>
      </c>
      <c r="O60" s="499"/>
      <c r="P60" s="786">
        <f>N60+J60</f>
        <v>0</v>
      </c>
    </row>
    <row r="61" spans="2:16" x14ac:dyDescent="0.25">
      <c r="B61" s="778"/>
      <c r="C61" s="478"/>
      <c r="D61" s="478"/>
      <c r="E61" s="506"/>
      <c r="F61" s="507"/>
      <c r="G61" s="508"/>
      <c r="H61" s="504">
        <v>0</v>
      </c>
      <c r="I61" s="468"/>
      <c r="J61" s="435">
        <f>H61*I61</f>
        <v>0</v>
      </c>
      <c r="K61" s="1476"/>
      <c r="L61" s="505">
        <v>0</v>
      </c>
      <c r="M61" s="468"/>
      <c r="N61" s="435">
        <f>L61*M61</f>
        <v>0</v>
      </c>
      <c r="O61" s="499"/>
      <c r="P61" s="786">
        <f>N61+J61</f>
        <v>0</v>
      </c>
    </row>
    <row r="62" spans="2:16" x14ac:dyDescent="0.25">
      <c r="B62" s="778"/>
      <c r="C62" s="478"/>
      <c r="D62" s="478"/>
      <c r="E62" s="506"/>
      <c r="F62" s="507"/>
      <c r="G62" s="508"/>
      <c r="H62" s="504">
        <v>0</v>
      </c>
      <c r="I62" s="468"/>
      <c r="J62" s="435">
        <f>H62*I62</f>
        <v>0</v>
      </c>
      <c r="K62" s="1476"/>
      <c r="L62" s="505">
        <v>0</v>
      </c>
      <c r="M62" s="468"/>
      <c r="N62" s="435">
        <f>L62*M62</f>
        <v>0</v>
      </c>
      <c r="O62" s="499"/>
      <c r="P62" s="786">
        <f>N62+J62</f>
        <v>0</v>
      </c>
    </row>
    <row r="63" spans="2:16" x14ac:dyDescent="0.25">
      <c r="B63" s="778"/>
      <c r="C63" s="478"/>
      <c r="D63" s="478"/>
      <c r="E63" s="506"/>
      <c r="F63" s="507"/>
      <c r="G63" s="508"/>
      <c r="H63" s="504">
        <v>0</v>
      </c>
      <c r="I63" s="468"/>
      <c r="J63" s="435">
        <f>H63*I63</f>
        <v>0</v>
      </c>
      <c r="K63" s="1476"/>
      <c r="L63" s="505">
        <v>0</v>
      </c>
      <c r="M63" s="468"/>
      <c r="N63" s="435">
        <f>L63*M63</f>
        <v>0</v>
      </c>
      <c r="O63" s="499"/>
      <c r="P63" s="786">
        <f>N63+J63</f>
        <v>0</v>
      </c>
    </row>
    <row r="64" spans="2:16" x14ac:dyDescent="0.25">
      <c r="B64" s="778" t="s">
        <v>454</v>
      </c>
      <c r="C64" s="478"/>
      <c r="D64" s="478"/>
      <c r="E64" s="506"/>
      <c r="F64" s="507"/>
      <c r="G64" s="508"/>
      <c r="H64" s="509" t="s">
        <v>428</v>
      </c>
      <c r="I64" s="510" t="s">
        <v>455</v>
      </c>
      <c r="J64" s="385"/>
      <c r="K64" s="1476"/>
      <c r="L64" s="509" t="s">
        <v>428</v>
      </c>
      <c r="M64" s="511" t="s">
        <v>455</v>
      </c>
      <c r="N64" s="512"/>
      <c r="O64" s="499"/>
      <c r="P64" s="788"/>
    </row>
    <row r="65" spans="2:16" x14ac:dyDescent="0.25">
      <c r="B65" s="778"/>
      <c r="C65" s="478"/>
      <c r="D65" s="478"/>
      <c r="E65" s="506"/>
      <c r="F65" s="507"/>
      <c r="G65" s="508"/>
      <c r="H65" s="513">
        <v>0</v>
      </c>
      <c r="I65" s="468"/>
      <c r="J65" s="435">
        <f>H65*I65</f>
        <v>0</v>
      </c>
      <c r="K65" s="1476"/>
      <c r="L65" s="391">
        <v>0</v>
      </c>
      <c r="M65" s="468"/>
      <c r="N65" s="435">
        <f>L65*M65</f>
        <v>0</v>
      </c>
      <c r="O65" s="499"/>
      <c r="P65" s="786">
        <f t="shared" ref="P65:P70" si="4">N65+J65</f>
        <v>0</v>
      </c>
    </row>
    <row r="66" spans="2:16" x14ac:dyDescent="0.25">
      <c r="B66" s="778"/>
      <c r="C66" s="478"/>
      <c r="D66" s="478"/>
      <c r="E66" s="506"/>
      <c r="F66" s="507"/>
      <c r="G66" s="508"/>
      <c r="H66" s="513">
        <v>0</v>
      </c>
      <c r="I66" s="468"/>
      <c r="J66" s="435">
        <f>H66*I66</f>
        <v>0</v>
      </c>
      <c r="K66" s="1476"/>
      <c r="L66" s="391">
        <v>0</v>
      </c>
      <c r="M66" s="468"/>
      <c r="N66" s="435">
        <f>L66*M66</f>
        <v>0</v>
      </c>
      <c r="O66" s="499"/>
      <c r="P66" s="786">
        <f t="shared" si="4"/>
        <v>0</v>
      </c>
    </row>
    <row r="67" spans="2:16" x14ac:dyDescent="0.25">
      <c r="B67" s="1478" t="s">
        <v>0</v>
      </c>
      <c r="C67" s="1479"/>
      <c r="D67" s="1479"/>
      <c r="E67" s="506" t="s">
        <v>0</v>
      </c>
      <c r="F67" s="507"/>
      <c r="G67" s="508" t="s">
        <v>0</v>
      </c>
      <c r="H67" s="513">
        <v>0</v>
      </c>
      <c r="I67" s="468"/>
      <c r="J67" s="435">
        <f>H67*I67</f>
        <v>0</v>
      </c>
      <c r="K67" s="1476"/>
      <c r="L67" s="391">
        <v>0</v>
      </c>
      <c r="M67" s="468"/>
      <c r="N67" s="435">
        <f>L67*M67</f>
        <v>0</v>
      </c>
      <c r="O67" s="499"/>
      <c r="P67" s="786">
        <f t="shared" si="4"/>
        <v>0</v>
      </c>
    </row>
    <row r="68" spans="2:16" x14ac:dyDescent="0.25">
      <c r="B68" s="1465" t="s">
        <v>0</v>
      </c>
      <c r="C68" s="1466"/>
      <c r="D68" s="1466"/>
      <c r="E68" s="494" t="s">
        <v>0</v>
      </c>
      <c r="F68" s="495"/>
      <c r="G68" s="496" t="s">
        <v>0</v>
      </c>
      <c r="H68" s="513">
        <v>0</v>
      </c>
      <c r="I68" s="468"/>
      <c r="J68" s="435">
        <f>H68*I68</f>
        <v>0</v>
      </c>
      <c r="K68" s="1476"/>
      <c r="L68" s="391">
        <v>0</v>
      </c>
      <c r="M68" s="468"/>
      <c r="N68" s="435">
        <f>L68*M68</f>
        <v>0</v>
      </c>
      <c r="O68" s="499"/>
      <c r="P68" s="786">
        <f t="shared" si="4"/>
        <v>0</v>
      </c>
    </row>
    <row r="69" spans="2:16" ht="15.75" thickBot="1" x14ac:dyDescent="0.3">
      <c r="B69" s="787"/>
      <c r="C69" s="500"/>
      <c r="D69" s="500"/>
      <c r="E69" s="514"/>
      <c r="F69" s="515"/>
      <c r="G69" s="515"/>
      <c r="H69" s="516">
        <v>0</v>
      </c>
      <c r="I69" s="517"/>
      <c r="J69" s="435">
        <f>H69*I69</f>
        <v>0</v>
      </c>
      <c r="K69" s="1476"/>
      <c r="L69" s="396">
        <v>0</v>
      </c>
      <c r="M69" s="518"/>
      <c r="N69" s="435">
        <f>L69*M69</f>
        <v>0</v>
      </c>
      <c r="O69" s="499"/>
      <c r="P69" s="789">
        <f t="shared" si="4"/>
        <v>0</v>
      </c>
    </row>
    <row r="70" spans="2:16" ht="15.75" thickBot="1" x14ac:dyDescent="0.3">
      <c r="B70" s="790" t="s">
        <v>456</v>
      </c>
      <c r="C70" s="520"/>
      <c r="D70" s="521"/>
      <c r="E70" s="521"/>
      <c r="F70" s="521"/>
      <c r="G70" s="521"/>
      <c r="H70" s="521"/>
      <c r="I70" s="522"/>
      <c r="J70" s="523">
        <f>SUM(J59:J69)</f>
        <v>0</v>
      </c>
      <c r="K70" s="1477"/>
      <c r="L70" s="524"/>
      <c r="M70" s="525"/>
      <c r="N70" s="523">
        <f>SUM(N59:N69)</f>
        <v>0</v>
      </c>
      <c r="O70" s="526"/>
      <c r="P70" s="770">
        <f t="shared" si="4"/>
        <v>0</v>
      </c>
    </row>
    <row r="71" spans="2:16" x14ac:dyDescent="0.25">
      <c r="B71" s="781"/>
      <c r="C71" s="487"/>
      <c r="D71" s="488"/>
      <c r="E71" s="488"/>
      <c r="F71" s="488"/>
      <c r="G71" s="488"/>
      <c r="H71" s="488"/>
      <c r="I71" s="488"/>
      <c r="J71" s="403"/>
      <c r="K71" s="419"/>
      <c r="L71" s="404"/>
      <c r="M71" s="404"/>
      <c r="N71" s="403"/>
      <c r="O71" s="419"/>
      <c r="P71" s="791"/>
    </row>
    <row r="72" spans="2:16" ht="15" customHeight="1" x14ac:dyDescent="0.25">
      <c r="B72" s="781" t="s">
        <v>457</v>
      </c>
      <c r="C72" s="486"/>
      <c r="D72" s="486"/>
      <c r="E72" s="486"/>
      <c r="F72" s="486"/>
      <c r="G72" s="486"/>
      <c r="H72" s="486"/>
      <c r="I72" s="402"/>
      <c r="J72" s="1467" t="s">
        <v>0</v>
      </c>
      <c r="K72" s="1468"/>
      <c r="L72" s="1468"/>
      <c r="M72" s="1468"/>
      <c r="N72" s="1468"/>
      <c r="O72" s="419"/>
      <c r="P72" s="741"/>
    </row>
    <row r="73" spans="2:16" x14ac:dyDescent="0.25">
      <c r="B73" s="792"/>
      <c r="C73" s="527"/>
      <c r="D73" s="527"/>
      <c r="E73" s="1469" t="s">
        <v>0</v>
      </c>
      <c r="F73" s="1470"/>
      <c r="G73" s="1471"/>
      <c r="H73" s="1472" t="s">
        <v>421</v>
      </c>
      <c r="I73" s="1473"/>
      <c r="J73" s="1474"/>
      <c r="K73" s="1475" t="s">
        <v>0</v>
      </c>
      <c r="L73" s="1435" t="s">
        <v>423</v>
      </c>
      <c r="M73" s="1473"/>
      <c r="N73" s="1474"/>
      <c r="O73" s="407"/>
      <c r="P73" s="765" t="s">
        <v>117</v>
      </c>
    </row>
    <row r="74" spans="2:16" ht="15" customHeight="1" x14ac:dyDescent="0.25">
      <c r="B74" s="793"/>
      <c r="C74" s="528"/>
      <c r="D74" s="528"/>
      <c r="E74" s="528" t="s">
        <v>0</v>
      </c>
      <c r="F74" s="529" t="s">
        <v>0</v>
      </c>
      <c r="G74" s="530" t="s">
        <v>0</v>
      </c>
      <c r="H74" s="448" t="s">
        <v>442</v>
      </c>
      <c r="I74" s="531" t="s">
        <v>445</v>
      </c>
      <c r="J74" s="451" t="s">
        <v>446</v>
      </c>
      <c r="K74" s="1476"/>
      <c r="L74" s="475" t="s">
        <v>442</v>
      </c>
      <c r="M74" s="449" t="s">
        <v>445</v>
      </c>
      <c r="N74" s="451" t="s">
        <v>446</v>
      </c>
      <c r="O74" s="419"/>
      <c r="P74" s="772"/>
    </row>
    <row r="75" spans="2:16" x14ac:dyDescent="0.25">
      <c r="B75" s="1478" t="s">
        <v>0</v>
      </c>
      <c r="C75" s="1479"/>
      <c r="D75" s="1479"/>
      <c r="E75" s="506" t="s">
        <v>0</v>
      </c>
      <c r="F75" s="507"/>
      <c r="G75" s="508" t="s">
        <v>0</v>
      </c>
      <c r="H75" s="513">
        <v>0</v>
      </c>
      <c r="I75" s="468"/>
      <c r="J75" s="435">
        <f>H75*I75</f>
        <v>0</v>
      </c>
      <c r="K75" s="1476"/>
      <c r="L75" s="391">
        <v>0</v>
      </c>
      <c r="M75" s="468"/>
      <c r="N75" s="435">
        <f>L75*M75</f>
        <v>0</v>
      </c>
      <c r="O75" s="419"/>
      <c r="P75" s="786">
        <f>N75+J75</f>
        <v>0</v>
      </c>
    </row>
    <row r="76" spans="2:16" x14ac:dyDescent="0.25">
      <c r="B76" s="1478" t="s">
        <v>0</v>
      </c>
      <c r="C76" s="1479"/>
      <c r="D76" s="1479"/>
      <c r="E76" s="506" t="s">
        <v>0</v>
      </c>
      <c r="F76" s="507"/>
      <c r="G76" s="508" t="s">
        <v>0</v>
      </c>
      <c r="H76" s="513">
        <v>0</v>
      </c>
      <c r="I76" s="468"/>
      <c r="J76" s="435">
        <f>H76*I76</f>
        <v>0</v>
      </c>
      <c r="K76" s="1476"/>
      <c r="L76" s="391">
        <v>0</v>
      </c>
      <c r="M76" s="468"/>
      <c r="N76" s="435">
        <f>L76*M76</f>
        <v>0</v>
      </c>
      <c r="O76" s="419"/>
      <c r="P76" s="786">
        <f>N76+J76</f>
        <v>0</v>
      </c>
    </row>
    <row r="77" spans="2:16" ht="15.75" thickBot="1" x14ac:dyDescent="0.3">
      <c r="B77" s="1465" t="s">
        <v>0</v>
      </c>
      <c r="C77" s="1466"/>
      <c r="D77" s="1466"/>
      <c r="E77" s="494" t="s">
        <v>0</v>
      </c>
      <c r="F77" s="495"/>
      <c r="G77" s="496" t="s">
        <v>0</v>
      </c>
      <c r="H77" s="532">
        <v>0</v>
      </c>
      <c r="I77" s="533"/>
      <c r="J77" s="435">
        <f>H77*I77</f>
        <v>0</v>
      </c>
      <c r="K77" s="1476"/>
      <c r="L77" s="396">
        <v>0</v>
      </c>
      <c r="M77" s="533"/>
      <c r="N77" s="435">
        <f>L77*M77</f>
        <v>0</v>
      </c>
      <c r="O77" s="419"/>
      <c r="P77" s="789">
        <f>N77+J77</f>
        <v>0</v>
      </c>
    </row>
    <row r="78" spans="2:16" ht="15.75" thickBot="1" x14ac:dyDescent="0.3">
      <c r="B78" s="794" t="s">
        <v>458</v>
      </c>
      <c r="C78" s="534"/>
      <c r="D78" s="535"/>
      <c r="E78" s="535"/>
      <c r="F78" s="535"/>
      <c r="G78" s="535"/>
      <c r="H78" s="483"/>
      <c r="I78" s="536"/>
      <c r="J78" s="537">
        <f>J75+J76+J77</f>
        <v>0</v>
      </c>
      <c r="K78" s="1477"/>
      <c r="L78" s="538"/>
      <c r="M78" s="539"/>
      <c r="N78" s="523">
        <f>N75+N76+N77</f>
        <v>0</v>
      </c>
      <c r="O78" s="424"/>
      <c r="P78" s="770">
        <f>SUM(P75:P77)</f>
        <v>0</v>
      </c>
    </row>
    <row r="79" spans="2:16" x14ac:dyDescent="0.25">
      <c r="B79" s="781"/>
      <c r="C79" s="487"/>
      <c r="D79" s="488"/>
      <c r="E79" s="488"/>
      <c r="F79" s="488"/>
      <c r="G79" s="488"/>
      <c r="H79" s="488"/>
      <c r="I79" s="488"/>
      <c r="J79" s="489"/>
      <c r="K79" s="419"/>
      <c r="L79" s="404"/>
      <c r="M79" s="404"/>
      <c r="N79" s="403"/>
      <c r="O79" s="419"/>
      <c r="P79" s="791"/>
    </row>
    <row r="80" spans="2:16" x14ac:dyDescent="0.25">
      <c r="B80" s="750" t="s">
        <v>459</v>
      </c>
      <c r="C80" s="352"/>
      <c r="D80" s="352"/>
      <c r="E80" s="352"/>
      <c r="F80" s="352"/>
      <c r="G80" s="352"/>
      <c r="H80" s="352"/>
      <c r="I80" s="352"/>
      <c r="J80" s="352"/>
      <c r="K80" s="352"/>
      <c r="L80" s="645"/>
      <c r="M80" s="352"/>
      <c r="N80" s="352"/>
      <c r="O80" s="419"/>
      <c r="P80" s="758"/>
    </row>
    <row r="81" spans="2:16" x14ac:dyDescent="0.25">
      <c r="B81" s="795" t="s">
        <v>460</v>
      </c>
      <c r="C81" s="540"/>
      <c r="D81" s="540"/>
      <c r="E81" s="1456" t="s">
        <v>0</v>
      </c>
      <c r="F81" s="1457"/>
      <c r="G81" s="1458"/>
      <c r="H81" s="1459" t="s">
        <v>414</v>
      </c>
      <c r="I81" s="1460"/>
      <c r="J81" s="1460"/>
      <c r="K81" s="1461" t="s">
        <v>0</v>
      </c>
      <c r="L81" s="1459" t="s">
        <v>423</v>
      </c>
      <c r="M81" s="1460"/>
      <c r="N81" s="1460"/>
      <c r="O81" s="414"/>
      <c r="P81" s="796" t="s">
        <v>117</v>
      </c>
    </row>
    <row r="82" spans="2:16" x14ac:dyDescent="0.25">
      <c r="B82" s="797"/>
      <c r="C82" s="542"/>
      <c r="D82" s="542"/>
      <c r="E82" s="542" t="s">
        <v>0</v>
      </c>
      <c r="F82" s="543" t="s">
        <v>0</v>
      </c>
      <c r="G82" s="544" t="s">
        <v>0</v>
      </c>
      <c r="H82" s="545"/>
      <c r="I82" s="460"/>
      <c r="J82" s="546" t="s">
        <v>446</v>
      </c>
      <c r="K82" s="1462"/>
      <c r="L82" s="545"/>
      <c r="M82" s="460"/>
      <c r="N82" s="546" t="s">
        <v>446</v>
      </c>
      <c r="O82" s="422"/>
      <c r="P82" s="798"/>
    </row>
    <row r="83" spans="2:16" x14ac:dyDescent="0.25">
      <c r="B83" s="1463"/>
      <c r="C83" s="1464"/>
      <c r="D83" s="1464"/>
      <c r="E83" s="547" t="s">
        <v>0</v>
      </c>
      <c r="F83" s="548"/>
      <c r="G83" s="549" t="s">
        <v>0</v>
      </c>
      <c r="H83" s="550">
        <v>0</v>
      </c>
      <c r="I83" s="551"/>
      <c r="J83" s="552">
        <f t="shared" ref="J83:J94" si="5">H83*I83</f>
        <v>0</v>
      </c>
      <c r="K83" s="1462"/>
      <c r="L83" s="553">
        <v>0</v>
      </c>
      <c r="M83" s="554"/>
      <c r="N83" s="552">
        <f t="shared" ref="N83:N94" si="6">L83*M83</f>
        <v>0</v>
      </c>
      <c r="O83" s="555"/>
      <c r="P83" s="799">
        <f t="shared" ref="P83:P90" si="7">N83+J83</f>
        <v>0</v>
      </c>
    </row>
    <row r="84" spans="2:16" x14ac:dyDescent="0.25">
      <c r="B84" s="800"/>
      <c r="C84" s="556"/>
      <c r="D84" s="556"/>
      <c r="E84" s="547"/>
      <c r="F84" s="548"/>
      <c r="G84" s="549"/>
      <c r="H84" s="513">
        <v>0</v>
      </c>
      <c r="I84" s="551"/>
      <c r="J84" s="557">
        <f>H84*I84</f>
        <v>0</v>
      </c>
      <c r="K84" s="1462"/>
      <c r="L84" s="558">
        <v>0</v>
      </c>
      <c r="M84" s="554"/>
      <c r="N84" s="559">
        <f>L84*M84</f>
        <v>0</v>
      </c>
      <c r="O84" s="555"/>
      <c r="P84" s="801">
        <f t="shared" si="7"/>
        <v>0</v>
      </c>
    </row>
    <row r="85" spans="2:16" x14ac:dyDescent="0.25">
      <c r="B85" s="800"/>
      <c r="C85" s="556"/>
      <c r="D85" s="556"/>
      <c r="E85" s="547"/>
      <c r="F85" s="548"/>
      <c r="G85" s="549"/>
      <c r="H85" s="513">
        <v>0</v>
      </c>
      <c r="I85" s="551"/>
      <c r="J85" s="557">
        <f>H85*I85</f>
        <v>0</v>
      </c>
      <c r="K85" s="1462"/>
      <c r="L85" s="558">
        <v>0</v>
      </c>
      <c r="M85" s="554"/>
      <c r="N85" s="559">
        <f>L85*M85</f>
        <v>0</v>
      </c>
      <c r="O85" s="555"/>
      <c r="P85" s="801">
        <f t="shared" si="7"/>
        <v>0</v>
      </c>
    </row>
    <row r="86" spans="2:16" x14ac:dyDescent="0.25">
      <c r="B86" s="800"/>
      <c r="C86" s="556"/>
      <c r="D86" s="556"/>
      <c r="E86" s="547"/>
      <c r="F86" s="548"/>
      <c r="G86" s="549"/>
      <c r="H86" s="513">
        <v>0</v>
      </c>
      <c r="I86" s="551"/>
      <c r="J86" s="557">
        <f>H86*I86</f>
        <v>0</v>
      </c>
      <c r="K86" s="1462"/>
      <c r="L86" s="558">
        <v>0</v>
      </c>
      <c r="M86" s="554"/>
      <c r="N86" s="559">
        <f>L86*M86</f>
        <v>0</v>
      </c>
      <c r="O86" s="555"/>
      <c r="P86" s="801">
        <f t="shared" si="7"/>
        <v>0</v>
      </c>
    </row>
    <row r="87" spans="2:16" x14ac:dyDescent="0.25">
      <c r="B87" s="800"/>
      <c r="C87" s="556"/>
      <c r="D87" s="556"/>
      <c r="E87" s="547"/>
      <c r="F87" s="548"/>
      <c r="G87" s="549"/>
      <c r="H87" s="513">
        <v>0</v>
      </c>
      <c r="I87" s="551"/>
      <c r="J87" s="557">
        <f>H87*I87</f>
        <v>0</v>
      </c>
      <c r="K87" s="1462"/>
      <c r="L87" s="558">
        <v>0</v>
      </c>
      <c r="M87" s="554"/>
      <c r="N87" s="559">
        <f>L87*M87</f>
        <v>0</v>
      </c>
      <c r="O87" s="555"/>
      <c r="P87" s="801">
        <f t="shared" si="7"/>
        <v>0</v>
      </c>
    </row>
    <row r="88" spans="2:16" x14ac:dyDescent="0.25">
      <c r="B88" s="800"/>
      <c r="C88" s="556"/>
      <c r="D88" s="556"/>
      <c r="E88" s="547"/>
      <c r="F88" s="548"/>
      <c r="G88" s="549"/>
      <c r="H88" s="513">
        <v>0</v>
      </c>
      <c r="I88" s="551"/>
      <c r="J88" s="557">
        <f>H88*I88</f>
        <v>0</v>
      </c>
      <c r="K88" s="1462"/>
      <c r="L88" s="558">
        <v>0</v>
      </c>
      <c r="M88" s="554"/>
      <c r="N88" s="559">
        <f>L88*M88</f>
        <v>0</v>
      </c>
      <c r="O88" s="555"/>
      <c r="P88" s="801">
        <f t="shared" si="7"/>
        <v>0</v>
      </c>
    </row>
    <row r="89" spans="2:16" x14ac:dyDescent="0.25">
      <c r="B89" s="1465" t="s">
        <v>0</v>
      </c>
      <c r="C89" s="1466"/>
      <c r="D89" s="1466"/>
      <c r="E89" s="494" t="s">
        <v>0</v>
      </c>
      <c r="F89" s="495"/>
      <c r="G89" s="496" t="s">
        <v>0</v>
      </c>
      <c r="H89" s="513">
        <v>0</v>
      </c>
      <c r="I89" s="551"/>
      <c r="J89" s="557">
        <f t="shared" si="5"/>
        <v>0</v>
      </c>
      <c r="K89" s="1462"/>
      <c r="L89" s="558">
        <v>0</v>
      </c>
      <c r="M89" s="554"/>
      <c r="N89" s="559">
        <f t="shared" si="6"/>
        <v>0</v>
      </c>
      <c r="O89" s="555"/>
      <c r="P89" s="801">
        <f t="shared" si="7"/>
        <v>0</v>
      </c>
    </row>
    <row r="90" spans="2:16" x14ac:dyDescent="0.25">
      <c r="B90" s="1465"/>
      <c r="C90" s="1466"/>
      <c r="D90" s="1466"/>
      <c r="E90" s="494" t="s">
        <v>0</v>
      </c>
      <c r="F90" s="495"/>
      <c r="G90" s="496" t="s">
        <v>0</v>
      </c>
      <c r="H90" s="513">
        <v>0</v>
      </c>
      <c r="I90" s="551"/>
      <c r="J90" s="557">
        <f t="shared" si="5"/>
        <v>0</v>
      </c>
      <c r="K90" s="1462"/>
      <c r="L90" s="558">
        <v>0</v>
      </c>
      <c r="M90" s="554"/>
      <c r="N90" s="559">
        <f t="shared" si="6"/>
        <v>0</v>
      </c>
      <c r="O90" s="555"/>
      <c r="P90" s="801">
        <f t="shared" si="7"/>
        <v>0</v>
      </c>
    </row>
    <row r="91" spans="2:16" x14ac:dyDescent="0.25">
      <c r="B91" s="774"/>
      <c r="C91" s="460"/>
      <c r="D91" s="460"/>
      <c r="E91" s="460"/>
      <c r="F91" s="416"/>
      <c r="G91" s="560"/>
      <c r="H91" s="561">
        <v>0</v>
      </c>
      <c r="I91" s="562"/>
      <c r="J91" s="563">
        <f t="shared" si="5"/>
        <v>0</v>
      </c>
      <c r="K91" s="564"/>
      <c r="L91" s="558">
        <v>0</v>
      </c>
      <c r="M91" s="565"/>
      <c r="N91" s="566">
        <f t="shared" si="6"/>
        <v>0</v>
      </c>
      <c r="O91" s="555"/>
      <c r="P91" s="801">
        <f>J91+N91</f>
        <v>0</v>
      </c>
    </row>
    <row r="92" spans="2:16" x14ac:dyDescent="0.25">
      <c r="B92" s="774"/>
      <c r="C92" s="460"/>
      <c r="D92" s="460"/>
      <c r="E92" s="460"/>
      <c r="F92" s="416"/>
      <c r="G92" s="560"/>
      <c r="H92" s="561">
        <v>0</v>
      </c>
      <c r="I92" s="562"/>
      <c r="J92" s="563">
        <f t="shared" si="5"/>
        <v>0</v>
      </c>
      <c r="K92" s="564"/>
      <c r="L92" s="558">
        <v>0</v>
      </c>
      <c r="M92" s="565"/>
      <c r="N92" s="566">
        <f t="shared" si="6"/>
        <v>0</v>
      </c>
      <c r="O92" s="555"/>
      <c r="P92" s="801">
        <f>J92+N92</f>
        <v>0</v>
      </c>
    </row>
    <row r="93" spans="2:16" x14ac:dyDescent="0.25">
      <c r="B93" s="774"/>
      <c r="C93" s="460"/>
      <c r="D93" s="460"/>
      <c r="E93" s="460"/>
      <c r="F93" s="416"/>
      <c r="G93" s="560"/>
      <c r="H93" s="561">
        <v>0</v>
      </c>
      <c r="I93" s="562"/>
      <c r="J93" s="563">
        <f t="shared" si="5"/>
        <v>0</v>
      </c>
      <c r="K93" s="564"/>
      <c r="L93" s="558">
        <v>0</v>
      </c>
      <c r="M93" s="565"/>
      <c r="N93" s="566">
        <f t="shared" si="6"/>
        <v>0</v>
      </c>
      <c r="O93" s="555"/>
      <c r="P93" s="801">
        <f>J93+N93</f>
        <v>0</v>
      </c>
    </row>
    <row r="94" spans="2:16" x14ac:dyDescent="0.25">
      <c r="B94" s="778"/>
      <c r="C94" s="478"/>
      <c r="D94" s="478"/>
      <c r="E94" s="478"/>
      <c r="F94" s="567"/>
      <c r="G94" s="568"/>
      <c r="H94" s="569">
        <v>0</v>
      </c>
      <c r="I94" s="570"/>
      <c r="J94" s="563">
        <f t="shared" si="5"/>
        <v>0</v>
      </c>
      <c r="K94" s="564"/>
      <c r="L94" s="571">
        <v>0</v>
      </c>
      <c r="M94" s="572"/>
      <c r="N94" s="566">
        <f t="shared" si="6"/>
        <v>0</v>
      </c>
      <c r="O94" s="555"/>
      <c r="P94" s="801">
        <f>J94+N94</f>
        <v>0</v>
      </c>
    </row>
    <row r="95" spans="2:16" x14ac:dyDescent="0.25">
      <c r="B95" s="802" t="s">
        <v>461</v>
      </c>
      <c r="C95" s="397"/>
      <c r="D95" s="397"/>
      <c r="E95" s="397"/>
      <c r="F95" s="573"/>
      <c r="G95" s="573"/>
      <c r="H95" s="574"/>
      <c r="I95" s="575"/>
      <c r="J95" s="576">
        <f>SUM(J83:J94)</f>
        <v>0</v>
      </c>
      <c r="K95" s="359"/>
      <c r="L95" s="577"/>
      <c r="M95" s="578"/>
      <c r="N95" s="579">
        <f>SUM(N83:N94)</f>
        <v>0</v>
      </c>
      <c r="O95" s="555"/>
      <c r="P95" s="801">
        <f>SUM(P83:P94)</f>
        <v>0</v>
      </c>
    </row>
    <row r="96" spans="2:16" x14ac:dyDescent="0.25">
      <c r="B96" s="748"/>
      <c r="C96" s="580"/>
      <c r="D96" s="580"/>
      <c r="E96" s="534"/>
      <c r="F96" s="424"/>
      <c r="G96" s="424"/>
      <c r="H96" s="424"/>
      <c r="I96" s="424"/>
      <c r="J96" s="581"/>
      <c r="K96" s="582"/>
      <c r="L96" s="427"/>
      <c r="M96" s="583"/>
      <c r="N96" s="584"/>
      <c r="O96" s="582"/>
      <c r="P96" s="803"/>
    </row>
    <row r="97" spans="2:16" ht="26.25" x14ac:dyDescent="0.25">
      <c r="B97" s="794" t="s">
        <v>462</v>
      </c>
      <c r="C97" s="585"/>
      <c r="D97" s="586" t="s">
        <v>0</v>
      </c>
      <c r="E97" s="587"/>
      <c r="F97" s="588"/>
      <c r="G97" s="589"/>
      <c r="H97" s="1450"/>
      <c r="I97" s="1451"/>
      <c r="J97" s="1451"/>
      <c r="K97" s="436"/>
      <c r="L97" s="1450"/>
      <c r="M97" s="1451"/>
      <c r="N97" s="1451"/>
      <c r="O97" s="582"/>
      <c r="P97" s="804"/>
    </row>
    <row r="98" spans="2:16" x14ac:dyDescent="0.25">
      <c r="B98" s="805"/>
      <c r="C98" s="502"/>
      <c r="D98" s="501"/>
      <c r="E98" s="590"/>
      <c r="F98" s="591"/>
      <c r="G98" s="592"/>
      <c r="H98" s="593">
        <v>0</v>
      </c>
      <c r="I98" s="594"/>
      <c r="J98" s="595">
        <f>H98*I98</f>
        <v>0</v>
      </c>
      <c r="K98" s="564"/>
      <c r="L98" s="596">
        <v>0</v>
      </c>
      <c r="M98" s="597"/>
      <c r="N98" s="598">
        <f>L98*M98</f>
        <v>0</v>
      </c>
      <c r="O98" s="422"/>
      <c r="P98" s="754">
        <f>N98+J98</f>
        <v>0</v>
      </c>
    </row>
    <row r="99" spans="2:16" x14ac:dyDescent="0.25">
      <c r="B99" s="806" t="s">
        <v>0</v>
      </c>
      <c r="C99" s="495"/>
      <c r="D99" s="494" t="s">
        <v>0</v>
      </c>
      <c r="E99" s="599"/>
      <c r="F99" s="600"/>
      <c r="G99" s="601"/>
      <c r="H99" s="505">
        <v>0</v>
      </c>
      <c r="I99" s="602"/>
      <c r="J99" s="603">
        <f>H99*I99</f>
        <v>0</v>
      </c>
      <c r="K99" s="564"/>
      <c r="L99" s="604">
        <v>0</v>
      </c>
      <c r="M99" s="605"/>
      <c r="N99" s="598">
        <f>L99*M99</f>
        <v>0</v>
      </c>
      <c r="O99" s="422"/>
      <c r="P99" s="807">
        <f>N99+J99</f>
        <v>0</v>
      </c>
    </row>
    <row r="100" spans="2:16" x14ac:dyDescent="0.25">
      <c r="B100" s="771" t="s">
        <v>463</v>
      </c>
      <c r="C100" s="445"/>
      <c r="D100" s="445"/>
      <c r="E100" s="405"/>
      <c r="F100" s="606"/>
      <c r="G100" s="405"/>
      <c r="H100" s="352"/>
      <c r="I100" s="352"/>
      <c r="J100" s="607">
        <f>SUM(J98:J99)</f>
        <v>0</v>
      </c>
      <c r="K100" s="359"/>
      <c r="L100" s="538"/>
      <c r="M100" s="383"/>
      <c r="N100" s="608">
        <f>SUM(N98:N99)</f>
        <v>0</v>
      </c>
      <c r="O100" s="422"/>
      <c r="P100" s="808">
        <f>SUM(P98:P99)</f>
        <v>0</v>
      </c>
    </row>
    <row r="101" spans="2:16" x14ac:dyDescent="0.25">
      <c r="B101" s="809"/>
      <c r="C101" s="609"/>
      <c r="D101" s="609"/>
      <c r="E101" s="610"/>
      <c r="F101" s="611"/>
      <c r="G101" s="610"/>
      <c r="H101" s="612"/>
      <c r="I101" s="613"/>
      <c r="J101" s="614"/>
      <c r="K101" s="455"/>
      <c r="L101" s="404"/>
      <c r="M101" s="615"/>
      <c r="N101" s="616"/>
      <c r="O101" s="582"/>
      <c r="P101" s="810"/>
    </row>
    <row r="102" spans="2:16" x14ac:dyDescent="0.25">
      <c r="B102" s="809" t="s">
        <v>464</v>
      </c>
      <c r="C102" s="611"/>
      <c r="D102" s="610" t="s">
        <v>0</v>
      </c>
      <c r="E102" s="612"/>
      <c r="F102" s="613"/>
      <c r="G102" s="617"/>
      <c r="H102" s="618"/>
      <c r="I102" s="619"/>
      <c r="J102" s="620"/>
      <c r="K102" s="621"/>
      <c r="L102" s="622"/>
      <c r="M102" s="573"/>
      <c r="N102" s="623"/>
      <c r="O102" s="582"/>
      <c r="P102" s="811"/>
    </row>
    <row r="103" spans="2:16" x14ac:dyDescent="0.25">
      <c r="B103" s="806" t="s">
        <v>0</v>
      </c>
      <c r="C103" s="495"/>
      <c r="D103" s="494" t="s">
        <v>0</v>
      </c>
      <c r="E103" s="599"/>
      <c r="F103" s="600"/>
      <c r="G103" s="601"/>
      <c r="H103" s="624">
        <v>0</v>
      </c>
      <c r="I103" s="625"/>
      <c r="J103" s="626">
        <f>H103*I103</f>
        <v>0</v>
      </c>
      <c r="K103" s="627"/>
      <c r="L103" s="628">
        <v>0</v>
      </c>
      <c r="M103" s="597"/>
      <c r="N103" s="629">
        <f>L103*M103</f>
        <v>0</v>
      </c>
      <c r="O103" s="422"/>
      <c r="P103" s="786">
        <f>N103+J103</f>
        <v>0</v>
      </c>
    </row>
    <row r="104" spans="2:16" x14ac:dyDescent="0.25">
      <c r="B104" s="812"/>
      <c r="C104" s="502"/>
      <c r="D104" s="501"/>
      <c r="E104" s="590"/>
      <c r="F104" s="591"/>
      <c r="G104" s="630"/>
      <c r="H104" s="631">
        <v>0</v>
      </c>
      <c r="I104" s="632"/>
      <c r="J104" s="626">
        <f>H104*I104</f>
        <v>0</v>
      </c>
      <c r="K104" s="633"/>
      <c r="L104" s="634">
        <v>0</v>
      </c>
      <c r="M104" s="605"/>
      <c r="N104" s="629">
        <f>L104*M104</f>
        <v>0</v>
      </c>
      <c r="O104" s="422"/>
      <c r="P104" s="813">
        <f>N104+J104</f>
        <v>0</v>
      </c>
    </row>
    <row r="105" spans="2:16" x14ac:dyDescent="0.25">
      <c r="B105" s="814" t="s">
        <v>465</v>
      </c>
      <c r="C105" s="635"/>
      <c r="D105" s="636"/>
      <c r="E105" s="637"/>
      <c r="F105" s="638"/>
      <c r="G105" s="639"/>
      <c r="H105" s="637"/>
      <c r="I105" s="539"/>
      <c r="J105" s="640">
        <f>SUM(J103:J104)</f>
        <v>0</v>
      </c>
      <c r="K105" s="471"/>
      <c r="L105" s="641"/>
      <c r="M105" s="642"/>
      <c r="N105" s="643">
        <f>SUM(N103:N104)</f>
        <v>0</v>
      </c>
      <c r="O105" s="422"/>
      <c r="P105" s="773">
        <f>N105+J105</f>
        <v>0</v>
      </c>
    </row>
    <row r="106" spans="2:16" ht="15.75" thickBot="1" x14ac:dyDescent="0.3">
      <c r="B106" s="746"/>
      <c r="C106" s="352"/>
      <c r="D106" s="352"/>
      <c r="E106" s="352"/>
      <c r="F106" s="352"/>
      <c r="G106" s="352"/>
      <c r="H106" s="352"/>
      <c r="I106" s="644"/>
      <c r="J106" s="352"/>
      <c r="K106" s="352"/>
      <c r="L106" s="645"/>
      <c r="M106" s="402"/>
      <c r="N106" s="402"/>
      <c r="O106" s="422"/>
      <c r="P106" s="815"/>
    </row>
    <row r="107" spans="2:16" ht="15.75" thickBot="1" x14ac:dyDescent="0.3">
      <c r="B107" s="816" t="s">
        <v>466</v>
      </c>
      <c r="C107" s="397"/>
      <c r="D107" s="397"/>
      <c r="E107" s="397"/>
      <c r="F107" s="397"/>
      <c r="G107" s="397"/>
      <c r="H107" s="646"/>
      <c r="I107" s="646"/>
      <c r="J107" s="647">
        <f>J105+J100+J95</f>
        <v>0</v>
      </c>
      <c r="K107" s="646"/>
      <c r="L107" s="646"/>
      <c r="M107" s="646"/>
      <c r="N107" s="647">
        <f>N105+N100+N95</f>
        <v>0</v>
      </c>
      <c r="O107" s="428"/>
      <c r="P107" s="770">
        <f>P95+P100+P105</f>
        <v>0</v>
      </c>
    </row>
    <row r="108" spans="2:16" x14ac:dyDescent="0.25">
      <c r="B108" s="771"/>
      <c r="C108" s="445"/>
      <c r="D108" s="445"/>
      <c r="E108" s="445"/>
      <c r="F108" s="445"/>
      <c r="G108" s="445"/>
      <c r="H108" s="419"/>
      <c r="I108" s="419"/>
      <c r="J108" s="419"/>
      <c r="K108" s="419"/>
      <c r="L108" s="419"/>
      <c r="M108" s="419"/>
      <c r="N108" s="419"/>
      <c r="O108" s="419"/>
      <c r="P108" s="817"/>
    </row>
    <row r="109" spans="2:16" ht="15.75" thickBot="1" x14ac:dyDescent="0.3">
      <c r="B109" s="746"/>
      <c r="C109" s="352"/>
      <c r="D109" s="352"/>
      <c r="E109" s="352"/>
      <c r="F109" s="352"/>
      <c r="G109" s="352"/>
      <c r="H109" s="352"/>
      <c r="I109" s="352"/>
      <c r="J109" s="352"/>
      <c r="K109" s="352"/>
      <c r="L109" s="645"/>
      <c r="M109" s="352"/>
      <c r="N109" s="352"/>
      <c r="O109" s="419"/>
      <c r="P109" s="758"/>
    </row>
    <row r="110" spans="2:16" ht="15.75" thickBot="1" x14ac:dyDescent="0.3">
      <c r="B110" s="818" t="s">
        <v>467</v>
      </c>
      <c r="C110" s="648"/>
      <c r="D110" s="648"/>
      <c r="E110" s="648"/>
      <c r="F110" s="648"/>
      <c r="G110" s="649"/>
      <c r="H110" s="649"/>
      <c r="I110" s="649"/>
      <c r="J110" s="650">
        <f>J107+J78+J70+J54+J44+J32+J26+J20</f>
        <v>0</v>
      </c>
      <c r="K110" s="649"/>
      <c r="L110" s="649"/>
      <c r="M110" s="649"/>
      <c r="N110" s="650">
        <f>N107+N78+N70+N54+N44+N32+N26+N20</f>
        <v>0</v>
      </c>
      <c r="O110" s="646"/>
      <c r="P110" s="770">
        <f>P20+P26+P32+P44+P54+P70+P78+P107</f>
        <v>0</v>
      </c>
    </row>
    <row r="111" spans="2:16" x14ac:dyDescent="0.25">
      <c r="B111" s="771"/>
      <c r="C111" s="445"/>
      <c r="D111" s="445"/>
      <c r="E111" s="445"/>
      <c r="F111" s="445"/>
      <c r="G111" s="419"/>
      <c r="H111" s="419"/>
      <c r="I111" s="419"/>
      <c r="J111" s="419"/>
      <c r="K111" s="419"/>
      <c r="L111" s="419"/>
      <c r="M111" s="419"/>
      <c r="N111" s="419"/>
      <c r="O111" s="419"/>
      <c r="P111" s="817"/>
    </row>
    <row r="112" spans="2:16" x14ac:dyDescent="0.25">
      <c r="B112" s="771"/>
      <c r="C112" s="445"/>
      <c r="D112" s="445"/>
      <c r="E112" s="445"/>
      <c r="F112" s="445"/>
      <c r="G112" s="419"/>
      <c r="H112" s="419"/>
      <c r="I112" s="419"/>
      <c r="J112" s="419"/>
      <c r="K112" s="419"/>
      <c r="L112" s="419"/>
      <c r="M112" s="419"/>
      <c r="N112" s="419"/>
      <c r="O112" s="419"/>
      <c r="P112" s="817"/>
    </row>
    <row r="113" spans="2:23" x14ac:dyDescent="0.25">
      <c r="B113" s="771" t="s">
        <v>468</v>
      </c>
      <c r="C113" s="445"/>
      <c r="D113" s="445"/>
      <c r="E113" s="445"/>
      <c r="F113" s="445"/>
      <c r="G113" s="419"/>
      <c r="H113" s="419"/>
      <c r="I113" s="419"/>
      <c r="J113" s="419"/>
      <c r="K113" s="419"/>
      <c r="L113" s="419"/>
      <c r="M113" s="419"/>
      <c r="N113" s="419"/>
      <c r="O113" s="419"/>
      <c r="P113" s="817"/>
    </row>
    <row r="114" spans="2:23" x14ac:dyDescent="0.25">
      <c r="B114" s="809"/>
      <c r="C114" s="408"/>
      <c r="D114" s="407"/>
      <c r="E114" s="407"/>
      <c r="F114" s="407"/>
      <c r="G114" s="408"/>
      <c r="H114" s="1452" t="s">
        <v>469</v>
      </c>
      <c r="I114" s="1453"/>
      <c r="J114" s="1453"/>
      <c r="K114" s="414"/>
      <c r="L114" s="1454" t="s">
        <v>470</v>
      </c>
      <c r="M114" s="1454"/>
      <c r="N114" s="1455"/>
      <c r="O114" s="407"/>
      <c r="P114" s="760" t="s">
        <v>117</v>
      </c>
    </row>
    <row r="115" spans="2:23" ht="27" thickBot="1" x14ac:dyDescent="0.3">
      <c r="B115" s="750"/>
      <c r="C115" s="651"/>
      <c r="D115" s="652"/>
      <c r="E115" s="651"/>
      <c r="F115" s="653"/>
      <c r="G115" s="652"/>
      <c r="H115" s="433" t="s">
        <v>471</v>
      </c>
      <c r="I115" s="433" t="s">
        <v>472</v>
      </c>
      <c r="J115" s="654" t="s">
        <v>444</v>
      </c>
      <c r="K115" s="655"/>
      <c r="L115" s="541" t="s">
        <v>471</v>
      </c>
      <c r="M115" s="433" t="s">
        <v>472</v>
      </c>
      <c r="N115" s="656" t="s">
        <v>444</v>
      </c>
      <c r="O115" s="419"/>
      <c r="P115" s="819"/>
    </row>
    <row r="116" spans="2:23" ht="15.75" thickBot="1" x14ac:dyDescent="0.3">
      <c r="B116" s="820"/>
      <c r="C116" s="657"/>
      <c r="D116" s="657"/>
      <c r="E116" s="657"/>
      <c r="F116" s="657"/>
      <c r="G116" s="657"/>
      <c r="H116" s="658">
        <v>0</v>
      </c>
      <c r="I116" s="659">
        <v>0</v>
      </c>
      <c r="J116" s="660">
        <f>H116*I116</f>
        <v>0</v>
      </c>
      <c r="K116" s="661"/>
      <c r="L116" s="662">
        <v>0</v>
      </c>
      <c r="M116" s="659">
        <v>0</v>
      </c>
      <c r="N116" s="663">
        <f>L116*M116</f>
        <v>0</v>
      </c>
      <c r="O116" s="424"/>
      <c r="P116" s="821">
        <f>J116+N116</f>
        <v>0</v>
      </c>
    </row>
    <row r="117" spans="2:23" x14ac:dyDescent="0.25">
      <c r="B117" s="822"/>
      <c r="C117" s="664"/>
      <c r="D117" s="664"/>
      <c r="E117" s="664"/>
      <c r="F117" s="664"/>
      <c r="G117" s="664"/>
      <c r="H117" s="665"/>
      <c r="I117" s="666"/>
      <c r="J117" s="667"/>
      <c r="K117" s="668"/>
      <c r="L117" s="665"/>
      <c r="M117" s="666"/>
      <c r="N117" s="667"/>
      <c r="O117" s="419"/>
      <c r="P117" s="758"/>
    </row>
    <row r="118" spans="2:23" ht="15.75" thickBot="1" x14ac:dyDescent="0.3">
      <c r="B118" s="750"/>
      <c r="C118" s="664"/>
      <c r="D118" s="664"/>
      <c r="E118" s="664"/>
      <c r="F118" s="664"/>
      <c r="G118" s="664"/>
      <c r="H118" s="665"/>
      <c r="I118" s="666"/>
      <c r="J118" s="667"/>
      <c r="K118" s="668"/>
      <c r="L118" s="665"/>
      <c r="M118" s="666"/>
      <c r="N118" s="667"/>
      <c r="O118" s="419"/>
      <c r="P118" s="758"/>
    </row>
    <row r="119" spans="2:23" ht="15.75" thickBot="1" x14ac:dyDescent="0.3">
      <c r="B119" s="823" t="s">
        <v>473</v>
      </c>
      <c r="C119" s="824"/>
      <c r="D119" s="824"/>
      <c r="E119" s="824"/>
      <c r="F119" s="824"/>
      <c r="G119" s="825"/>
      <c r="H119" s="825"/>
      <c r="I119" s="825"/>
      <c r="J119" s="826">
        <f>J116+J110</f>
        <v>0</v>
      </c>
      <c r="K119" s="825"/>
      <c r="L119" s="825"/>
      <c r="M119" s="825"/>
      <c r="N119" s="827">
        <f>N116+N110</f>
        <v>0</v>
      </c>
      <c r="O119" s="825"/>
      <c r="P119" s="828">
        <f>P116+P110</f>
        <v>0</v>
      </c>
    </row>
    <row r="120" spans="2:23" ht="15.75" thickTop="1" x14ac:dyDescent="0.25"/>
    <row r="121" spans="2:23" x14ac:dyDescent="0.25">
      <c r="P121" s="139" t="s">
        <v>302</v>
      </c>
    </row>
    <row r="123" spans="2:23" ht="15.75" thickBot="1" x14ac:dyDescent="0.3"/>
    <row r="124" spans="2:23" ht="15.75" thickTop="1" x14ac:dyDescent="0.25">
      <c r="B124" s="1442" t="s">
        <v>410</v>
      </c>
      <c r="C124" s="1443"/>
      <c r="D124" s="1443"/>
      <c r="E124" s="1443"/>
      <c r="F124" s="1443"/>
      <c r="G124" s="1443"/>
      <c r="H124" s="1443"/>
      <c r="I124" s="1443"/>
      <c r="J124" s="1443"/>
      <c r="K124" s="1443"/>
      <c r="L124" s="1443"/>
      <c r="M124" s="1443"/>
      <c r="N124" s="1443"/>
      <c r="O124" s="1443"/>
      <c r="P124" s="1443"/>
      <c r="Q124" s="1443"/>
      <c r="R124" s="1443"/>
      <c r="S124" s="1443"/>
      <c r="T124" s="1443"/>
      <c r="U124" s="1443"/>
      <c r="V124" s="1443"/>
      <c r="W124" s="1444"/>
    </row>
    <row r="125" spans="2:23" x14ac:dyDescent="0.25">
      <c r="B125" s="1445" t="s">
        <v>474</v>
      </c>
      <c r="C125" s="1446"/>
      <c r="D125" s="1446"/>
      <c r="E125" s="1446"/>
      <c r="F125" s="1446"/>
      <c r="G125" s="1446"/>
      <c r="H125" s="1446"/>
      <c r="I125" s="1446"/>
      <c r="J125" s="1446"/>
      <c r="K125" s="1446"/>
      <c r="L125" s="1446"/>
      <c r="M125" s="1446"/>
      <c r="N125" s="1446"/>
      <c r="O125" s="1446"/>
      <c r="P125" s="1446"/>
      <c r="Q125" s="1446"/>
      <c r="R125" s="1446"/>
      <c r="S125" s="1446"/>
      <c r="T125" s="1446"/>
      <c r="U125" s="1446"/>
      <c r="V125" s="1446"/>
      <c r="W125" s="1447"/>
    </row>
    <row r="126" spans="2:23" ht="20.25" x14ac:dyDescent="0.3">
      <c r="B126" s="746"/>
      <c r="C126" s="353"/>
      <c r="D126" s="353"/>
      <c r="E126" s="739"/>
      <c r="F126" s="739"/>
      <c r="G126" s="728"/>
      <c r="H126" s="729"/>
      <c r="I126" s="729"/>
      <c r="J126" s="729"/>
      <c r="K126" s="729"/>
      <c r="L126" s="353"/>
      <c r="M126" s="740"/>
      <c r="N126" s="353"/>
      <c r="O126" s="353"/>
      <c r="P126" s="353"/>
      <c r="Q126" s="353"/>
      <c r="R126" s="368"/>
      <c r="S126" s="352"/>
      <c r="T126" s="352"/>
      <c r="U126" s="829"/>
      <c r="V126" s="352"/>
      <c r="W126" s="741"/>
    </row>
    <row r="127" spans="2:23" x14ac:dyDescent="0.25">
      <c r="B127" s="767" t="s">
        <v>496</v>
      </c>
      <c r="C127" s="743"/>
      <c r="D127" s="354"/>
      <c r="E127" s="354"/>
      <c r="F127" s="354"/>
      <c r="G127" s="354"/>
      <c r="H127" s="354"/>
      <c r="I127" s="354"/>
      <c r="J127" s="354"/>
      <c r="K127" s="354"/>
      <c r="L127" s="353"/>
      <c r="M127" s="740"/>
      <c r="N127" s="743"/>
      <c r="O127" s="352"/>
      <c r="P127" s="743"/>
      <c r="Q127" s="353"/>
      <c r="R127" s="368"/>
      <c r="S127" s="352"/>
      <c r="T127" s="352"/>
      <c r="U127" s="1448"/>
      <c r="V127" s="1448"/>
      <c r="W127" s="1449"/>
    </row>
    <row r="128" spans="2:23" ht="18" x14ac:dyDescent="0.25">
      <c r="B128" s="830" t="s">
        <v>475</v>
      </c>
      <c r="C128" s="352"/>
      <c r="D128" s="352"/>
      <c r="E128" s="352"/>
      <c r="F128" s="352"/>
      <c r="G128" s="352"/>
      <c r="H128" s="352"/>
      <c r="I128" s="352"/>
      <c r="J128" s="352"/>
      <c r="K128" s="352"/>
      <c r="L128" s="645"/>
      <c r="M128" s="352"/>
      <c r="N128" s="352"/>
      <c r="O128" s="352"/>
      <c r="P128" s="352"/>
      <c r="Q128" s="437"/>
      <c r="R128" s="437"/>
      <c r="S128" s="437"/>
      <c r="T128" s="405"/>
      <c r="U128" s="831" t="s">
        <v>496</v>
      </c>
      <c r="V128" s="669"/>
      <c r="W128" s="832"/>
    </row>
    <row r="129" spans="2:23" ht="39.75" customHeight="1" x14ac:dyDescent="0.25">
      <c r="B129" s="833" t="s">
        <v>476</v>
      </c>
      <c r="C129" s="1435" t="s">
        <v>477</v>
      </c>
      <c r="D129" s="1436"/>
      <c r="E129" s="730" t="s">
        <v>478</v>
      </c>
      <c r="F129" s="730" t="s">
        <v>479</v>
      </c>
      <c r="G129" s="671" t="s">
        <v>480</v>
      </c>
      <c r="H129" s="730" t="s">
        <v>481</v>
      </c>
      <c r="I129" s="671" t="s">
        <v>482</v>
      </c>
      <c r="J129" s="671" t="s">
        <v>444</v>
      </c>
      <c r="K129" s="731" t="s">
        <v>483</v>
      </c>
      <c r="L129" s="672" t="s">
        <v>482</v>
      </c>
      <c r="M129" s="673" t="s">
        <v>444</v>
      </c>
      <c r="N129" s="731" t="s">
        <v>484</v>
      </c>
      <c r="O129" s="675" t="s">
        <v>485</v>
      </c>
      <c r="P129" s="675" t="s">
        <v>486</v>
      </c>
      <c r="Q129" s="676" t="s">
        <v>487</v>
      </c>
      <c r="R129" s="676" t="s">
        <v>488</v>
      </c>
      <c r="S129" s="676" t="s">
        <v>489</v>
      </c>
      <c r="T129" s="352"/>
      <c r="U129" s="365" t="s">
        <v>469</v>
      </c>
      <c r="V129" s="352"/>
      <c r="W129" s="760" t="s">
        <v>490</v>
      </c>
    </row>
    <row r="130" spans="2:23" x14ac:dyDescent="0.25">
      <c r="B130" s="834"/>
      <c r="C130" s="1437"/>
      <c r="D130" s="1438"/>
      <c r="E130" s="677"/>
      <c r="F130" s="677"/>
      <c r="G130" s="678">
        <f>E130*F130</f>
        <v>0</v>
      </c>
      <c r="H130" s="679"/>
      <c r="I130" s="680"/>
      <c r="J130" s="660">
        <f>H130*I130</f>
        <v>0</v>
      </c>
      <c r="K130" s="658"/>
      <c r="L130" s="680"/>
      <c r="M130" s="660">
        <f>K130*L130</f>
        <v>0</v>
      </c>
      <c r="N130" s="679"/>
      <c r="O130" s="679"/>
      <c r="P130" s="679"/>
      <c r="Q130" s="390">
        <f>P130+N130+M130+J130+G130</f>
        <v>0</v>
      </c>
      <c r="R130" s="386"/>
      <c r="S130" s="390">
        <f>Q130*R130</f>
        <v>0</v>
      </c>
      <c r="T130" s="835"/>
      <c r="U130" s="452">
        <f>S130</f>
        <v>0</v>
      </c>
      <c r="V130" s="836"/>
      <c r="W130" s="837"/>
    </row>
    <row r="131" spans="2:23" x14ac:dyDescent="0.25">
      <c r="B131" s="834" t="s">
        <v>0</v>
      </c>
      <c r="C131" s="1437"/>
      <c r="D131" s="1438"/>
      <c r="E131" s="677"/>
      <c r="F131" s="677"/>
      <c r="G131" s="681">
        <f>E131*F131</f>
        <v>0</v>
      </c>
      <c r="H131" s="682"/>
      <c r="I131" s="683"/>
      <c r="J131" s="684">
        <f>H131*I131</f>
        <v>0</v>
      </c>
      <c r="K131" s="685"/>
      <c r="L131" s="683"/>
      <c r="M131" s="686">
        <f>K131*L131</f>
        <v>0</v>
      </c>
      <c r="N131" s="687"/>
      <c r="O131" s="687"/>
      <c r="P131" s="687"/>
      <c r="Q131" s="392">
        <f>P131+N131+M131+J131+G131</f>
        <v>0</v>
      </c>
      <c r="R131" s="386"/>
      <c r="S131" s="392">
        <f>Q131*R131</f>
        <v>0</v>
      </c>
      <c r="T131" s="709"/>
      <c r="U131" s="386">
        <f>S131</f>
        <v>0</v>
      </c>
      <c r="V131" s="838"/>
      <c r="W131" s="839"/>
    </row>
    <row r="132" spans="2:23" x14ac:dyDescent="0.25">
      <c r="B132" s="834"/>
      <c r="C132" s="519"/>
      <c r="D132" s="688"/>
      <c r="E132" s="677"/>
      <c r="F132" s="677"/>
      <c r="G132" s="681">
        <f t="shared" ref="G132:G140" si="8">E132*F132</f>
        <v>0</v>
      </c>
      <c r="H132" s="682"/>
      <c r="I132" s="683"/>
      <c r="J132" s="684">
        <f t="shared" ref="J132:J140" si="9">H132*I132</f>
        <v>0</v>
      </c>
      <c r="K132" s="685"/>
      <c r="L132" s="683"/>
      <c r="M132" s="686">
        <f t="shared" ref="M132:M140" si="10">K132*L132</f>
        <v>0</v>
      </c>
      <c r="N132" s="687"/>
      <c r="O132" s="687"/>
      <c r="P132" s="687"/>
      <c r="Q132" s="392">
        <f t="shared" ref="Q132:Q144" si="11">P132+N132+M132+J132+G132</f>
        <v>0</v>
      </c>
      <c r="R132" s="386"/>
      <c r="S132" s="392">
        <f t="shared" ref="S132:S140" si="12">Q132*R132</f>
        <v>0</v>
      </c>
      <c r="T132" s="709"/>
      <c r="U132" s="386">
        <f t="shared" ref="U132:U144" si="13">S132</f>
        <v>0</v>
      </c>
      <c r="V132" s="838"/>
      <c r="W132" s="839"/>
    </row>
    <row r="133" spans="2:23" x14ac:dyDescent="0.25">
      <c r="B133" s="834"/>
      <c r="C133" s="519"/>
      <c r="D133" s="688"/>
      <c r="E133" s="677"/>
      <c r="F133" s="677"/>
      <c r="G133" s="681">
        <f t="shared" si="8"/>
        <v>0</v>
      </c>
      <c r="H133" s="682"/>
      <c r="I133" s="683"/>
      <c r="J133" s="684">
        <f t="shared" si="9"/>
        <v>0</v>
      </c>
      <c r="K133" s="685"/>
      <c r="L133" s="683"/>
      <c r="M133" s="686">
        <f t="shared" si="10"/>
        <v>0</v>
      </c>
      <c r="N133" s="687"/>
      <c r="O133" s="687"/>
      <c r="P133" s="687"/>
      <c r="Q133" s="392">
        <f t="shared" si="11"/>
        <v>0</v>
      </c>
      <c r="R133" s="386"/>
      <c r="S133" s="392">
        <f t="shared" si="12"/>
        <v>0</v>
      </c>
      <c r="T133" s="709"/>
      <c r="U133" s="386">
        <f t="shared" si="13"/>
        <v>0</v>
      </c>
      <c r="V133" s="838"/>
      <c r="W133" s="839"/>
    </row>
    <row r="134" spans="2:23" x14ac:dyDescent="0.25">
      <c r="B134" s="834"/>
      <c r="C134" s="519"/>
      <c r="D134" s="688"/>
      <c r="E134" s="677"/>
      <c r="F134" s="677"/>
      <c r="G134" s="681">
        <f t="shared" si="8"/>
        <v>0</v>
      </c>
      <c r="H134" s="682"/>
      <c r="I134" s="683"/>
      <c r="J134" s="684">
        <f t="shared" si="9"/>
        <v>0</v>
      </c>
      <c r="K134" s="685"/>
      <c r="L134" s="683"/>
      <c r="M134" s="686">
        <f t="shared" si="10"/>
        <v>0</v>
      </c>
      <c r="N134" s="687"/>
      <c r="O134" s="687"/>
      <c r="P134" s="687"/>
      <c r="Q134" s="392">
        <f t="shared" si="11"/>
        <v>0</v>
      </c>
      <c r="R134" s="386"/>
      <c r="S134" s="392">
        <f t="shared" si="12"/>
        <v>0</v>
      </c>
      <c r="T134" s="709"/>
      <c r="U134" s="386">
        <f t="shared" si="13"/>
        <v>0</v>
      </c>
      <c r="V134" s="838"/>
      <c r="W134" s="839"/>
    </row>
    <row r="135" spans="2:23" x14ac:dyDescent="0.25">
      <c r="B135" s="834"/>
      <c r="C135" s="519"/>
      <c r="D135" s="688"/>
      <c r="E135" s="677"/>
      <c r="F135" s="677"/>
      <c r="G135" s="681">
        <f t="shared" si="8"/>
        <v>0</v>
      </c>
      <c r="H135" s="682"/>
      <c r="I135" s="683"/>
      <c r="J135" s="684">
        <f t="shared" si="9"/>
        <v>0</v>
      </c>
      <c r="K135" s="685"/>
      <c r="L135" s="683"/>
      <c r="M135" s="686">
        <f t="shared" si="10"/>
        <v>0</v>
      </c>
      <c r="N135" s="687"/>
      <c r="O135" s="687"/>
      <c r="P135" s="687"/>
      <c r="Q135" s="392">
        <f t="shared" si="11"/>
        <v>0</v>
      </c>
      <c r="R135" s="386"/>
      <c r="S135" s="392">
        <f t="shared" si="12"/>
        <v>0</v>
      </c>
      <c r="T135" s="709"/>
      <c r="U135" s="386">
        <f t="shared" si="13"/>
        <v>0</v>
      </c>
      <c r="V135" s="838"/>
      <c r="W135" s="839"/>
    </row>
    <row r="136" spans="2:23" x14ac:dyDescent="0.25">
      <c r="B136" s="834"/>
      <c r="C136" s="519"/>
      <c r="D136" s="688"/>
      <c r="E136" s="677"/>
      <c r="F136" s="677"/>
      <c r="G136" s="681">
        <f t="shared" si="8"/>
        <v>0</v>
      </c>
      <c r="H136" s="682"/>
      <c r="I136" s="683"/>
      <c r="J136" s="684">
        <f t="shared" si="9"/>
        <v>0</v>
      </c>
      <c r="K136" s="685"/>
      <c r="L136" s="683"/>
      <c r="M136" s="686">
        <f t="shared" si="10"/>
        <v>0</v>
      </c>
      <c r="N136" s="687"/>
      <c r="O136" s="687"/>
      <c r="P136" s="687"/>
      <c r="Q136" s="392">
        <f t="shared" si="11"/>
        <v>0</v>
      </c>
      <c r="R136" s="386"/>
      <c r="S136" s="392">
        <f t="shared" si="12"/>
        <v>0</v>
      </c>
      <c r="T136" s="709"/>
      <c r="U136" s="386">
        <f t="shared" si="13"/>
        <v>0</v>
      </c>
      <c r="V136" s="838"/>
      <c r="W136" s="839"/>
    </row>
    <row r="137" spans="2:23" x14ac:dyDescent="0.25">
      <c r="B137" s="834"/>
      <c r="C137" s="519"/>
      <c r="D137" s="688"/>
      <c r="E137" s="677"/>
      <c r="F137" s="677"/>
      <c r="G137" s="681">
        <f t="shared" si="8"/>
        <v>0</v>
      </c>
      <c r="H137" s="682"/>
      <c r="I137" s="683"/>
      <c r="J137" s="684">
        <f t="shared" si="9"/>
        <v>0</v>
      </c>
      <c r="K137" s="685"/>
      <c r="L137" s="683"/>
      <c r="M137" s="686">
        <f t="shared" si="10"/>
        <v>0</v>
      </c>
      <c r="N137" s="687"/>
      <c r="O137" s="687"/>
      <c r="P137" s="687"/>
      <c r="Q137" s="392">
        <f t="shared" si="11"/>
        <v>0</v>
      </c>
      <c r="R137" s="386"/>
      <c r="S137" s="392">
        <f t="shared" si="12"/>
        <v>0</v>
      </c>
      <c r="T137" s="709"/>
      <c r="U137" s="386">
        <f t="shared" si="13"/>
        <v>0</v>
      </c>
      <c r="V137" s="838"/>
      <c r="W137" s="839"/>
    </row>
    <row r="138" spans="2:23" x14ac:dyDescent="0.25">
      <c r="B138" s="834"/>
      <c r="C138" s="519"/>
      <c r="D138" s="688"/>
      <c r="E138" s="677"/>
      <c r="F138" s="677"/>
      <c r="G138" s="681">
        <f t="shared" si="8"/>
        <v>0</v>
      </c>
      <c r="H138" s="682"/>
      <c r="I138" s="683"/>
      <c r="J138" s="684">
        <f t="shared" si="9"/>
        <v>0</v>
      </c>
      <c r="K138" s="685"/>
      <c r="L138" s="683"/>
      <c r="M138" s="686">
        <f t="shared" si="10"/>
        <v>0</v>
      </c>
      <c r="N138" s="687"/>
      <c r="O138" s="687"/>
      <c r="P138" s="687"/>
      <c r="Q138" s="392">
        <f t="shared" si="11"/>
        <v>0</v>
      </c>
      <c r="R138" s="386"/>
      <c r="S138" s="392">
        <f t="shared" si="12"/>
        <v>0</v>
      </c>
      <c r="T138" s="709"/>
      <c r="U138" s="386">
        <f t="shared" si="13"/>
        <v>0</v>
      </c>
      <c r="V138" s="838"/>
      <c r="W138" s="839"/>
    </row>
    <row r="139" spans="2:23" x14ac:dyDescent="0.25">
      <c r="B139" s="834"/>
      <c r="C139" s="519"/>
      <c r="D139" s="688"/>
      <c r="E139" s="677"/>
      <c r="F139" s="677"/>
      <c r="G139" s="681">
        <f t="shared" si="8"/>
        <v>0</v>
      </c>
      <c r="H139" s="682"/>
      <c r="I139" s="683"/>
      <c r="J139" s="684">
        <f t="shared" si="9"/>
        <v>0</v>
      </c>
      <c r="K139" s="685"/>
      <c r="L139" s="683"/>
      <c r="M139" s="686">
        <f t="shared" si="10"/>
        <v>0</v>
      </c>
      <c r="N139" s="687"/>
      <c r="O139" s="687"/>
      <c r="P139" s="687"/>
      <c r="Q139" s="392">
        <f t="shared" si="11"/>
        <v>0</v>
      </c>
      <c r="R139" s="386"/>
      <c r="S139" s="392">
        <f t="shared" si="12"/>
        <v>0</v>
      </c>
      <c r="T139" s="709"/>
      <c r="U139" s="386">
        <f t="shared" si="13"/>
        <v>0</v>
      </c>
      <c r="V139" s="838"/>
      <c r="W139" s="839"/>
    </row>
    <row r="140" spans="2:23" x14ac:dyDescent="0.25">
      <c r="B140" s="834"/>
      <c r="C140" s="1437"/>
      <c r="D140" s="1438"/>
      <c r="E140" s="677"/>
      <c r="F140" s="677"/>
      <c r="G140" s="681">
        <f t="shared" si="8"/>
        <v>0</v>
      </c>
      <c r="H140" s="682"/>
      <c r="I140" s="683"/>
      <c r="J140" s="684">
        <f t="shared" si="9"/>
        <v>0</v>
      </c>
      <c r="K140" s="685"/>
      <c r="L140" s="683"/>
      <c r="M140" s="686">
        <f t="shared" si="10"/>
        <v>0</v>
      </c>
      <c r="N140" s="687"/>
      <c r="O140" s="687"/>
      <c r="P140" s="687"/>
      <c r="Q140" s="392">
        <f t="shared" si="11"/>
        <v>0</v>
      </c>
      <c r="R140" s="386"/>
      <c r="S140" s="392">
        <f t="shared" si="12"/>
        <v>0</v>
      </c>
      <c r="T140" s="709"/>
      <c r="U140" s="386">
        <f t="shared" si="13"/>
        <v>0</v>
      </c>
      <c r="V140" s="838"/>
      <c r="W140" s="839"/>
    </row>
    <row r="141" spans="2:23" x14ac:dyDescent="0.25">
      <c r="B141" s="834"/>
      <c r="C141" s="1437"/>
      <c r="D141" s="1438"/>
      <c r="E141" s="677"/>
      <c r="F141" s="677"/>
      <c r="G141" s="681">
        <f>E141*F141</f>
        <v>0</v>
      </c>
      <c r="H141" s="682"/>
      <c r="I141" s="683"/>
      <c r="J141" s="684">
        <f>H141*I141</f>
        <v>0</v>
      </c>
      <c r="K141" s="685"/>
      <c r="L141" s="683"/>
      <c r="M141" s="686">
        <f>K141*L141</f>
        <v>0</v>
      </c>
      <c r="N141" s="687"/>
      <c r="O141" s="687"/>
      <c r="P141" s="687"/>
      <c r="Q141" s="392">
        <f t="shared" si="11"/>
        <v>0</v>
      </c>
      <c r="R141" s="386"/>
      <c r="S141" s="392">
        <f>Q141*R141</f>
        <v>0</v>
      </c>
      <c r="T141" s="709"/>
      <c r="U141" s="386">
        <f t="shared" si="13"/>
        <v>0</v>
      </c>
      <c r="V141" s="838"/>
      <c r="W141" s="839"/>
    </row>
    <row r="142" spans="2:23" x14ac:dyDescent="0.25">
      <c r="B142" s="834"/>
      <c r="C142" s="1437"/>
      <c r="D142" s="1438"/>
      <c r="E142" s="677"/>
      <c r="F142" s="677"/>
      <c r="G142" s="681">
        <f>E142*F142</f>
        <v>0</v>
      </c>
      <c r="H142" s="682"/>
      <c r="I142" s="683"/>
      <c r="J142" s="684">
        <f>H142*I142</f>
        <v>0</v>
      </c>
      <c r="K142" s="685"/>
      <c r="L142" s="683"/>
      <c r="M142" s="686">
        <f>K142*L142</f>
        <v>0</v>
      </c>
      <c r="N142" s="687"/>
      <c r="O142" s="687"/>
      <c r="P142" s="687"/>
      <c r="Q142" s="392">
        <f t="shared" si="11"/>
        <v>0</v>
      </c>
      <c r="R142" s="386"/>
      <c r="S142" s="392">
        <f>Q142*R142</f>
        <v>0</v>
      </c>
      <c r="T142" s="709"/>
      <c r="U142" s="386">
        <f t="shared" si="13"/>
        <v>0</v>
      </c>
      <c r="V142" s="838"/>
      <c r="W142" s="839"/>
    </row>
    <row r="143" spans="2:23" x14ac:dyDescent="0.25">
      <c r="B143" s="834"/>
      <c r="C143" s="1437"/>
      <c r="D143" s="1438"/>
      <c r="E143" s="677"/>
      <c r="F143" s="677"/>
      <c r="G143" s="681">
        <f>E143*F143</f>
        <v>0</v>
      </c>
      <c r="H143" s="682"/>
      <c r="I143" s="683"/>
      <c r="J143" s="684">
        <f>H143*I143</f>
        <v>0</v>
      </c>
      <c r="K143" s="685"/>
      <c r="L143" s="683"/>
      <c r="M143" s="686">
        <f>K143*L143</f>
        <v>0</v>
      </c>
      <c r="N143" s="687"/>
      <c r="O143" s="687"/>
      <c r="P143" s="687"/>
      <c r="Q143" s="392">
        <f t="shared" si="11"/>
        <v>0</v>
      </c>
      <c r="R143" s="386"/>
      <c r="S143" s="392">
        <f>Q143*R143</f>
        <v>0</v>
      </c>
      <c r="T143" s="709"/>
      <c r="U143" s="386">
        <f t="shared" si="13"/>
        <v>0</v>
      </c>
      <c r="V143" s="838"/>
      <c r="W143" s="839"/>
    </row>
    <row r="144" spans="2:23" x14ac:dyDescent="0.25">
      <c r="B144" s="840" t="s">
        <v>0</v>
      </c>
      <c r="C144" s="1433"/>
      <c r="D144" s="1434"/>
      <c r="E144" s="689"/>
      <c r="F144" s="689"/>
      <c r="G144" s="690">
        <f>E144*F144</f>
        <v>0</v>
      </c>
      <c r="H144" s="691"/>
      <c r="I144" s="692"/>
      <c r="J144" s="693">
        <f>H144*I144</f>
        <v>0</v>
      </c>
      <c r="K144" s="694"/>
      <c r="L144" s="692"/>
      <c r="M144" s="695">
        <f>K144*L144</f>
        <v>0</v>
      </c>
      <c r="N144" s="696"/>
      <c r="O144" s="696"/>
      <c r="P144" s="687"/>
      <c r="Q144" s="392">
        <f t="shared" si="11"/>
        <v>0</v>
      </c>
      <c r="R144" s="395"/>
      <c r="S144" s="392">
        <f>Q144*R144</f>
        <v>0</v>
      </c>
      <c r="T144" s="709"/>
      <c r="U144" s="386">
        <f t="shared" si="13"/>
        <v>0</v>
      </c>
      <c r="V144" s="838"/>
      <c r="W144" s="839"/>
    </row>
    <row r="145" spans="2:23" x14ac:dyDescent="0.25">
      <c r="B145" s="756" t="s">
        <v>491</v>
      </c>
      <c r="C145" s="697" t="s">
        <v>0</v>
      </c>
      <c r="D145" s="698"/>
      <c r="E145" s="699"/>
      <c r="F145" s="699"/>
      <c r="G145" s="699"/>
      <c r="H145" s="700"/>
      <c r="I145" s="699"/>
      <c r="J145" s="700"/>
      <c r="K145" s="700"/>
      <c r="L145" s="699"/>
      <c r="M145" s="699"/>
      <c r="N145" s="699"/>
      <c r="O145" s="699"/>
      <c r="P145" s="699"/>
      <c r="Q145" s="701"/>
      <c r="R145" s="702"/>
      <c r="S145" s="703">
        <f>SUM(S130:S144)</f>
        <v>0</v>
      </c>
      <c r="T145" s="835"/>
      <c r="U145" s="704">
        <f>SUM(U130:U144)</f>
        <v>0</v>
      </c>
      <c r="V145" s="835"/>
      <c r="W145" s="841">
        <f>SUM(W130:W144)</f>
        <v>0</v>
      </c>
    </row>
    <row r="146" spans="2:23" x14ac:dyDescent="0.25">
      <c r="B146" s="750"/>
      <c r="C146" s="705"/>
      <c r="D146" s="529"/>
      <c r="E146" s="529"/>
      <c r="F146" s="529"/>
      <c r="G146" s="529"/>
      <c r="H146" s="706"/>
      <c r="I146" s="529"/>
      <c r="J146" s="706"/>
      <c r="K146" s="706"/>
      <c r="L146" s="529"/>
      <c r="M146" s="529"/>
      <c r="N146" s="529"/>
      <c r="O146" s="529"/>
      <c r="P146" s="529"/>
      <c r="Q146" s="707"/>
      <c r="R146" s="708"/>
      <c r="S146" s="708"/>
      <c r="T146" s="842"/>
      <c r="U146" s="708"/>
      <c r="V146" s="842"/>
      <c r="W146" s="843"/>
    </row>
    <row r="147" spans="2:23" x14ac:dyDescent="0.25">
      <c r="B147" s="746"/>
      <c r="C147" s="352"/>
      <c r="D147" s="352"/>
      <c r="E147" s="352"/>
      <c r="F147" s="352"/>
      <c r="G147" s="352"/>
      <c r="H147" s="709"/>
      <c r="I147" s="352"/>
      <c r="J147" s="709"/>
      <c r="K147" s="709"/>
      <c r="L147" s="645"/>
      <c r="M147" s="352"/>
      <c r="N147" s="352"/>
      <c r="O147" s="352"/>
      <c r="P147" s="352"/>
      <c r="Q147" s="438"/>
      <c r="R147" s="844"/>
      <c r="S147" s="844"/>
      <c r="T147" s="709"/>
      <c r="U147" s="709"/>
      <c r="V147" s="709"/>
      <c r="W147" s="845"/>
    </row>
    <row r="148" spans="2:23" ht="15.75" x14ac:dyDescent="0.25">
      <c r="B148" s="846" t="s">
        <v>492</v>
      </c>
      <c r="C148" s="352"/>
      <c r="D148" s="352"/>
      <c r="E148" s="352"/>
      <c r="F148" s="352"/>
      <c r="G148" s="352"/>
      <c r="H148" s="709"/>
      <c r="I148" s="352"/>
      <c r="J148" s="709"/>
      <c r="K148" s="709"/>
      <c r="L148" s="645"/>
      <c r="M148" s="352"/>
      <c r="N148" s="352"/>
      <c r="O148" s="352"/>
      <c r="P148" s="352"/>
      <c r="Q148" s="438"/>
      <c r="R148" s="844"/>
      <c r="S148" s="844"/>
      <c r="T148" s="709"/>
      <c r="U148" s="709"/>
      <c r="V148" s="709"/>
      <c r="W148" s="845"/>
    </row>
    <row r="149" spans="2:23" ht="55.5" customHeight="1" x14ac:dyDescent="0.25">
      <c r="B149" s="833" t="s">
        <v>493</v>
      </c>
      <c r="C149" s="1435" t="s">
        <v>477</v>
      </c>
      <c r="D149" s="1436"/>
      <c r="E149" s="670" t="s">
        <v>478</v>
      </c>
      <c r="F149" s="670" t="s">
        <v>479</v>
      </c>
      <c r="G149" s="671" t="s">
        <v>480</v>
      </c>
      <c r="H149" s="710" t="s">
        <v>481</v>
      </c>
      <c r="I149" s="671" t="s">
        <v>482</v>
      </c>
      <c r="J149" s="711" t="s">
        <v>444</v>
      </c>
      <c r="K149" s="710" t="s">
        <v>483</v>
      </c>
      <c r="L149" s="672" t="s">
        <v>482</v>
      </c>
      <c r="M149" s="673" t="s">
        <v>444</v>
      </c>
      <c r="N149" s="674" t="s">
        <v>484</v>
      </c>
      <c r="O149" s="675" t="s">
        <v>485</v>
      </c>
      <c r="P149" s="675" t="s">
        <v>486</v>
      </c>
      <c r="Q149" s="676" t="s">
        <v>487</v>
      </c>
      <c r="R149" s="712" t="s">
        <v>488</v>
      </c>
      <c r="S149" s="712" t="s">
        <v>489</v>
      </c>
      <c r="T149" s="709"/>
      <c r="U149" s="713" t="s">
        <v>469</v>
      </c>
      <c r="V149" s="709"/>
      <c r="W149" s="847" t="s">
        <v>490</v>
      </c>
    </row>
    <row r="150" spans="2:23" x14ac:dyDescent="0.25">
      <c r="B150" s="834"/>
      <c r="C150" s="1437"/>
      <c r="D150" s="1438"/>
      <c r="E150" s="677"/>
      <c r="F150" s="677"/>
      <c r="G150" s="714">
        <f t="shared" ref="G150:G164" si="14">E150*F150</f>
        <v>0</v>
      </c>
      <c r="H150" s="687"/>
      <c r="I150" s="683"/>
      <c r="J150" s="684">
        <f t="shared" ref="J150:J164" si="15">H150*I150</f>
        <v>0</v>
      </c>
      <c r="K150" s="687"/>
      <c r="L150" s="715"/>
      <c r="M150" s="714">
        <f t="shared" ref="M150:M164" si="16">K150*L150</f>
        <v>0</v>
      </c>
      <c r="N150" s="687"/>
      <c r="O150" s="716"/>
      <c r="P150" s="716"/>
      <c r="Q150" s="477">
        <f>P150+N150+M150+J150+G150</f>
        <v>0</v>
      </c>
      <c r="R150" s="386"/>
      <c r="S150" s="392">
        <f t="shared" ref="S150:S164" si="17">Q150*R150</f>
        <v>0</v>
      </c>
      <c r="T150" s="709"/>
      <c r="U150" s="457">
        <f>S150</f>
        <v>0</v>
      </c>
      <c r="V150" s="838"/>
      <c r="W150" s="839"/>
    </row>
    <row r="151" spans="2:23" x14ac:dyDescent="0.25">
      <c r="B151" s="834" t="s">
        <v>0</v>
      </c>
      <c r="C151" s="1437"/>
      <c r="D151" s="1438"/>
      <c r="E151" s="677"/>
      <c r="F151" s="677"/>
      <c r="G151" s="714">
        <f t="shared" si="14"/>
        <v>0</v>
      </c>
      <c r="H151" s="682"/>
      <c r="I151" s="683"/>
      <c r="J151" s="684">
        <f t="shared" si="15"/>
        <v>0</v>
      </c>
      <c r="K151" s="687"/>
      <c r="L151" s="715"/>
      <c r="M151" s="714">
        <f t="shared" si="16"/>
        <v>0</v>
      </c>
      <c r="N151" s="687"/>
      <c r="O151" s="687"/>
      <c r="P151" s="687"/>
      <c r="Q151" s="392">
        <f>P151+N151+M151+J151+G151</f>
        <v>0</v>
      </c>
      <c r="R151" s="386"/>
      <c r="S151" s="392">
        <f t="shared" si="17"/>
        <v>0</v>
      </c>
      <c r="T151" s="709"/>
      <c r="U151" s="386">
        <f t="shared" ref="U151:U164" si="18">S151</f>
        <v>0</v>
      </c>
      <c r="V151" s="838"/>
      <c r="W151" s="839"/>
    </row>
    <row r="152" spans="2:23" x14ac:dyDescent="0.25">
      <c r="B152" s="834"/>
      <c r="C152" s="519"/>
      <c r="D152" s="688"/>
      <c r="E152" s="677"/>
      <c r="F152" s="677"/>
      <c r="G152" s="714">
        <f t="shared" si="14"/>
        <v>0</v>
      </c>
      <c r="H152" s="682"/>
      <c r="I152" s="683"/>
      <c r="J152" s="684">
        <f t="shared" si="15"/>
        <v>0</v>
      </c>
      <c r="K152" s="687"/>
      <c r="L152" s="715"/>
      <c r="M152" s="714">
        <f t="shared" si="16"/>
        <v>0</v>
      </c>
      <c r="N152" s="687"/>
      <c r="O152" s="687"/>
      <c r="P152" s="687"/>
      <c r="Q152" s="392">
        <f t="shared" ref="Q152:Q164" si="19">P152+N152+M152+J152+G152</f>
        <v>0</v>
      </c>
      <c r="R152" s="386"/>
      <c r="S152" s="392">
        <f t="shared" si="17"/>
        <v>0</v>
      </c>
      <c r="T152" s="709"/>
      <c r="U152" s="386">
        <f t="shared" si="18"/>
        <v>0</v>
      </c>
      <c r="V152" s="838"/>
      <c r="W152" s="839"/>
    </row>
    <row r="153" spans="2:23" x14ac:dyDescent="0.25">
      <c r="B153" s="834"/>
      <c r="C153" s="519"/>
      <c r="D153" s="688"/>
      <c r="E153" s="677"/>
      <c r="F153" s="677"/>
      <c r="G153" s="714">
        <f t="shared" si="14"/>
        <v>0</v>
      </c>
      <c r="H153" s="682"/>
      <c r="I153" s="683"/>
      <c r="J153" s="684">
        <f t="shared" si="15"/>
        <v>0</v>
      </c>
      <c r="K153" s="687"/>
      <c r="L153" s="715"/>
      <c r="M153" s="714">
        <f t="shared" si="16"/>
        <v>0</v>
      </c>
      <c r="N153" s="687"/>
      <c r="O153" s="687"/>
      <c r="P153" s="687"/>
      <c r="Q153" s="392">
        <f t="shared" si="19"/>
        <v>0</v>
      </c>
      <c r="R153" s="386"/>
      <c r="S153" s="392">
        <f t="shared" si="17"/>
        <v>0</v>
      </c>
      <c r="T153" s="709"/>
      <c r="U153" s="386">
        <f t="shared" si="18"/>
        <v>0</v>
      </c>
      <c r="V153" s="838"/>
      <c r="W153" s="839"/>
    </row>
    <row r="154" spans="2:23" x14ac:dyDescent="0.25">
      <c r="B154" s="834"/>
      <c r="C154" s="519"/>
      <c r="D154" s="688"/>
      <c r="E154" s="677"/>
      <c r="F154" s="677"/>
      <c r="G154" s="714">
        <f t="shared" si="14"/>
        <v>0</v>
      </c>
      <c r="H154" s="682"/>
      <c r="I154" s="683"/>
      <c r="J154" s="684">
        <f t="shared" si="15"/>
        <v>0</v>
      </c>
      <c r="K154" s="687"/>
      <c r="L154" s="715"/>
      <c r="M154" s="714">
        <f t="shared" si="16"/>
        <v>0</v>
      </c>
      <c r="N154" s="687"/>
      <c r="O154" s="687"/>
      <c r="P154" s="687"/>
      <c r="Q154" s="392">
        <f t="shared" si="19"/>
        <v>0</v>
      </c>
      <c r="R154" s="386"/>
      <c r="S154" s="392">
        <f t="shared" si="17"/>
        <v>0</v>
      </c>
      <c r="T154" s="709"/>
      <c r="U154" s="386">
        <f t="shared" si="18"/>
        <v>0</v>
      </c>
      <c r="V154" s="838"/>
      <c r="W154" s="839"/>
    </row>
    <row r="155" spans="2:23" x14ac:dyDescent="0.25">
      <c r="B155" s="834"/>
      <c r="C155" s="519"/>
      <c r="D155" s="688"/>
      <c r="E155" s="677"/>
      <c r="F155" s="677"/>
      <c r="G155" s="714">
        <f t="shared" si="14"/>
        <v>0</v>
      </c>
      <c r="H155" s="682"/>
      <c r="I155" s="683"/>
      <c r="J155" s="684">
        <f t="shared" si="15"/>
        <v>0</v>
      </c>
      <c r="K155" s="687"/>
      <c r="L155" s="715"/>
      <c r="M155" s="714">
        <f t="shared" si="16"/>
        <v>0</v>
      </c>
      <c r="N155" s="687"/>
      <c r="O155" s="687"/>
      <c r="P155" s="687"/>
      <c r="Q155" s="392">
        <f t="shared" si="19"/>
        <v>0</v>
      </c>
      <c r="R155" s="386"/>
      <c r="S155" s="392">
        <f t="shared" si="17"/>
        <v>0</v>
      </c>
      <c r="T155" s="709"/>
      <c r="U155" s="386">
        <f t="shared" si="18"/>
        <v>0</v>
      </c>
      <c r="V155" s="838"/>
      <c r="W155" s="839"/>
    </row>
    <row r="156" spans="2:23" x14ac:dyDescent="0.25">
      <c r="B156" s="834"/>
      <c r="C156" s="519"/>
      <c r="D156" s="688"/>
      <c r="E156" s="677"/>
      <c r="F156" s="677"/>
      <c r="G156" s="714">
        <f t="shared" si="14"/>
        <v>0</v>
      </c>
      <c r="H156" s="682"/>
      <c r="I156" s="683"/>
      <c r="J156" s="684">
        <f t="shared" si="15"/>
        <v>0</v>
      </c>
      <c r="K156" s="687"/>
      <c r="L156" s="715"/>
      <c r="M156" s="714">
        <f t="shared" si="16"/>
        <v>0</v>
      </c>
      <c r="N156" s="687"/>
      <c r="O156" s="687"/>
      <c r="P156" s="687"/>
      <c r="Q156" s="392">
        <f t="shared" si="19"/>
        <v>0</v>
      </c>
      <c r="R156" s="386"/>
      <c r="S156" s="392">
        <f t="shared" si="17"/>
        <v>0</v>
      </c>
      <c r="T156" s="709"/>
      <c r="U156" s="386">
        <f t="shared" si="18"/>
        <v>0</v>
      </c>
      <c r="V156" s="838"/>
      <c r="W156" s="839"/>
    </row>
    <row r="157" spans="2:23" x14ac:dyDescent="0.25">
      <c r="B157" s="834"/>
      <c r="C157" s="519"/>
      <c r="D157" s="688"/>
      <c r="E157" s="677"/>
      <c r="F157" s="677"/>
      <c r="G157" s="714">
        <f t="shared" si="14"/>
        <v>0</v>
      </c>
      <c r="H157" s="682"/>
      <c r="I157" s="683"/>
      <c r="J157" s="684">
        <f t="shared" si="15"/>
        <v>0</v>
      </c>
      <c r="K157" s="687"/>
      <c r="L157" s="715"/>
      <c r="M157" s="714">
        <f t="shared" si="16"/>
        <v>0</v>
      </c>
      <c r="N157" s="687"/>
      <c r="O157" s="687"/>
      <c r="P157" s="687"/>
      <c r="Q157" s="392">
        <f t="shared" si="19"/>
        <v>0</v>
      </c>
      <c r="R157" s="386"/>
      <c r="S157" s="392">
        <f t="shared" si="17"/>
        <v>0</v>
      </c>
      <c r="T157" s="709"/>
      <c r="U157" s="386">
        <f t="shared" si="18"/>
        <v>0</v>
      </c>
      <c r="V157" s="838"/>
      <c r="W157" s="839"/>
    </row>
    <row r="158" spans="2:23" x14ac:dyDescent="0.25">
      <c r="B158" s="834"/>
      <c r="C158" s="519"/>
      <c r="D158" s="688"/>
      <c r="E158" s="677"/>
      <c r="F158" s="677"/>
      <c r="G158" s="714">
        <f t="shared" si="14"/>
        <v>0</v>
      </c>
      <c r="H158" s="682"/>
      <c r="I158" s="683"/>
      <c r="J158" s="684">
        <f t="shared" si="15"/>
        <v>0</v>
      </c>
      <c r="K158" s="687"/>
      <c r="L158" s="715"/>
      <c r="M158" s="714">
        <f t="shared" si="16"/>
        <v>0</v>
      </c>
      <c r="N158" s="687"/>
      <c r="O158" s="687"/>
      <c r="P158" s="687"/>
      <c r="Q158" s="392">
        <f t="shared" si="19"/>
        <v>0</v>
      </c>
      <c r="R158" s="386"/>
      <c r="S158" s="392">
        <f t="shared" si="17"/>
        <v>0</v>
      </c>
      <c r="T158" s="709"/>
      <c r="U158" s="386">
        <f t="shared" si="18"/>
        <v>0</v>
      </c>
      <c r="V158" s="838"/>
      <c r="W158" s="839"/>
    </row>
    <row r="159" spans="2:23" x14ac:dyDescent="0.25">
      <c r="B159" s="834"/>
      <c r="C159" s="519"/>
      <c r="D159" s="688"/>
      <c r="E159" s="677"/>
      <c r="F159" s="677"/>
      <c r="G159" s="714">
        <f t="shared" si="14"/>
        <v>0</v>
      </c>
      <c r="H159" s="682"/>
      <c r="I159" s="683"/>
      <c r="J159" s="684">
        <f t="shared" si="15"/>
        <v>0</v>
      </c>
      <c r="K159" s="687"/>
      <c r="L159" s="715"/>
      <c r="M159" s="714">
        <f t="shared" si="16"/>
        <v>0</v>
      </c>
      <c r="N159" s="687"/>
      <c r="O159" s="687"/>
      <c r="P159" s="687"/>
      <c r="Q159" s="392">
        <f t="shared" si="19"/>
        <v>0</v>
      </c>
      <c r="R159" s="386"/>
      <c r="S159" s="392">
        <f t="shared" si="17"/>
        <v>0</v>
      </c>
      <c r="T159" s="709"/>
      <c r="U159" s="386">
        <f t="shared" si="18"/>
        <v>0</v>
      </c>
      <c r="V159" s="838"/>
      <c r="W159" s="839"/>
    </row>
    <row r="160" spans="2:23" x14ac:dyDescent="0.25">
      <c r="B160" s="834"/>
      <c r="C160" s="1437"/>
      <c r="D160" s="1438"/>
      <c r="E160" s="677"/>
      <c r="F160" s="683"/>
      <c r="G160" s="714">
        <f t="shared" si="14"/>
        <v>0</v>
      </c>
      <c r="H160" s="682"/>
      <c r="I160" s="683"/>
      <c r="J160" s="684">
        <f t="shared" si="15"/>
        <v>0</v>
      </c>
      <c r="K160" s="687"/>
      <c r="L160" s="715"/>
      <c r="M160" s="714">
        <f t="shared" si="16"/>
        <v>0</v>
      </c>
      <c r="N160" s="687"/>
      <c r="O160" s="687"/>
      <c r="P160" s="687"/>
      <c r="Q160" s="392">
        <f t="shared" si="19"/>
        <v>0</v>
      </c>
      <c r="R160" s="386"/>
      <c r="S160" s="392">
        <f t="shared" si="17"/>
        <v>0</v>
      </c>
      <c r="T160" s="709" t="s">
        <v>0</v>
      </c>
      <c r="U160" s="386">
        <f t="shared" si="18"/>
        <v>0</v>
      </c>
      <c r="V160" s="838"/>
      <c r="W160" s="839"/>
    </row>
    <row r="161" spans="2:23" x14ac:dyDescent="0.25">
      <c r="B161" s="834"/>
      <c r="C161" s="1437"/>
      <c r="D161" s="1438"/>
      <c r="E161" s="677"/>
      <c r="F161" s="683"/>
      <c r="G161" s="714">
        <f t="shared" si="14"/>
        <v>0</v>
      </c>
      <c r="H161" s="682"/>
      <c r="I161" s="683"/>
      <c r="J161" s="684">
        <f t="shared" si="15"/>
        <v>0</v>
      </c>
      <c r="K161" s="687"/>
      <c r="L161" s="715"/>
      <c r="M161" s="714">
        <f t="shared" si="16"/>
        <v>0</v>
      </c>
      <c r="N161" s="687"/>
      <c r="O161" s="687"/>
      <c r="P161" s="687"/>
      <c r="Q161" s="392">
        <f t="shared" si="19"/>
        <v>0</v>
      </c>
      <c r="R161" s="386"/>
      <c r="S161" s="392">
        <f t="shared" si="17"/>
        <v>0</v>
      </c>
      <c r="T161" s="709"/>
      <c r="U161" s="386">
        <f t="shared" si="18"/>
        <v>0</v>
      </c>
      <c r="V161" s="838"/>
      <c r="W161" s="839"/>
    </row>
    <row r="162" spans="2:23" x14ac:dyDescent="0.25">
      <c r="B162" s="834"/>
      <c r="C162" s="1437"/>
      <c r="D162" s="1438"/>
      <c r="E162" s="677"/>
      <c r="F162" s="683"/>
      <c r="G162" s="714">
        <f t="shared" si="14"/>
        <v>0</v>
      </c>
      <c r="H162" s="682"/>
      <c r="I162" s="683"/>
      <c r="J162" s="684">
        <f t="shared" si="15"/>
        <v>0</v>
      </c>
      <c r="K162" s="687"/>
      <c r="L162" s="715"/>
      <c r="M162" s="714">
        <f t="shared" si="16"/>
        <v>0</v>
      </c>
      <c r="N162" s="687"/>
      <c r="O162" s="687"/>
      <c r="P162" s="687"/>
      <c r="Q162" s="392">
        <f t="shared" si="19"/>
        <v>0</v>
      </c>
      <c r="R162" s="386"/>
      <c r="S162" s="392">
        <f t="shared" si="17"/>
        <v>0</v>
      </c>
      <c r="T162" s="709"/>
      <c r="U162" s="386">
        <f t="shared" si="18"/>
        <v>0</v>
      </c>
      <c r="V162" s="838"/>
      <c r="W162" s="839"/>
    </row>
    <row r="163" spans="2:23" x14ac:dyDescent="0.25">
      <c r="B163" s="834"/>
      <c r="C163" s="1437"/>
      <c r="D163" s="1438"/>
      <c r="E163" s="677"/>
      <c r="F163" s="683"/>
      <c r="G163" s="714">
        <f t="shared" si="14"/>
        <v>0</v>
      </c>
      <c r="H163" s="682"/>
      <c r="I163" s="683"/>
      <c r="J163" s="684">
        <f t="shared" si="15"/>
        <v>0</v>
      </c>
      <c r="K163" s="687"/>
      <c r="L163" s="715"/>
      <c r="M163" s="714">
        <f t="shared" si="16"/>
        <v>0</v>
      </c>
      <c r="N163" s="687"/>
      <c r="O163" s="687"/>
      <c r="P163" s="687"/>
      <c r="Q163" s="392">
        <f t="shared" si="19"/>
        <v>0</v>
      </c>
      <c r="R163" s="386"/>
      <c r="S163" s="392">
        <f t="shared" si="17"/>
        <v>0</v>
      </c>
      <c r="T163" s="709"/>
      <c r="U163" s="386">
        <f t="shared" si="18"/>
        <v>0</v>
      </c>
      <c r="V163" s="838"/>
      <c r="W163" s="839"/>
    </row>
    <row r="164" spans="2:23" x14ac:dyDescent="0.25">
      <c r="B164" s="840" t="s">
        <v>0</v>
      </c>
      <c r="C164" s="1433"/>
      <c r="D164" s="1434"/>
      <c r="E164" s="717"/>
      <c r="F164" s="718"/>
      <c r="G164" s="719">
        <f t="shared" si="14"/>
        <v>0</v>
      </c>
      <c r="H164" s="720"/>
      <c r="I164" s="692"/>
      <c r="J164" s="693">
        <f t="shared" si="15"/>
        <v>0</v>
      </c>
      <c r="K164" s="696"/>
      <c r="L164" s="721"/>
      <c r="M164" s="719">
        <f t="shared" si="16"/>
        <v>0</v>
      </c>
      <c r="N164" s="696"/>
      <c r="O164" s="687"/>
      <c r="P164" s="687"/>
      <c r="Q164" s="392">
        <f t="shared" si="19"/>
        <v>0</v>
      </c>
      <c r="R164" s="395"/>
      <c r="S164" s="477">
        <f t="shared" si="17"/>
        <v>0</v>
      </c>
      <c r="T164" s="709"/>
      <c r="U164" s="386">
        <f t="shared" si="18"/>
        <v>0</v>
      </c>
      <c r="V164" s="838"/>
      <c r="W164" s="839"/>
    </row>
    <row r="165" spans="2:23" x14ac:dyDescent="0.25">
      <c r="B165" s="756" t="s">
        <v>494</v>
      </c>
      <c r="C165" s="639" t="s">
        <v>0</v>
      </c>
      <c r="D165" s="698"/>
      <c r="E165" s="698"/>
      <c r="F165" s="698"/>
      <c r="G165" s="699"/>
      <c r="H165" s="699"/>
      <c r="I165" s="699"/>
      <c r="J165" s="699"/>
      <c r="K165" s="699"/>
      <c r="L165" s="699"/>
      <c r="M165" s="699"/>
      <c r="N165" s="699"/>
      <c r="O165" s="699"/>
      <c r="P165" s="699"/>
      <c r="Q165" s="722"/>
      <c r="R165" s="723"/>
      <c r="S165" s="390">
        <f>SUM(S150:S164)</f>
        <v>0</v>
      </c>
      <c r="T165" s="835"/>
      <c r="U165" s="704">
        <f>SUM(U150:U164)</f>
        <v>0</v>
      </c>
      <c r="V165" s="835"/>
      <c r="W165" s="841">
        <f>SUM(W150:W164)</f>
        <v>0</v>
      </c>
    </row>
    <row r="166" spans="2:23" x14ac:dyDescent="0.25">
      <c r="B166" s="848" t="s">
        <v>0</v>
      </c>
      <c r="C166" s="419"/>
      <c r="D166" s="419"/>
      <c r="E166" s="419"/>
      <c r="F166" s="419"/>
      <c r="G166" s="1439"/>
      <c r="H166" s="1439"/>
      <c r="I166" s="1439"/>
      <c r="J166" s="1439"/>
      <c r="K166" s="360"/>
      <c r="L166" s="360"/>
      <c r="M166" s="360"/>
      <c r="N166" s="360"/>
      <c r="O166" s="360"/>
      <c r="P166" s="360"/>
      <c r="Q166" s="360"/>
      <c r="R166" s="360"/>
      <c r="S166" s="360"/>
      <c r="T166" s="352"/>
      <c r="U166" s="352"/>
      <c r="V166" s="352"/>
      <c r="W166" s="741"/>
    </row>
    <row r="167" spans="2:23" x14ac:dyDescent="0.25">
      <c r="B167" s="769" t="s">
        <v>439</v>
      </c>
      <c r="C167" s="724" t="s">
        <v>0</v>
      </c>
      <c r="D167" s="725"/>
      <c r="E167" s="725"/>
      <c r="F167" s="725"/>
      <c r="G167" s="699"/>
      <c r="H167" s="699"/>
      <c r="I167" s="699"/>
      <c r="J167" s="699"/>
      <c r="K167" s="699"/>
      <c r="L167" s="699"/>
      <c r="M167" s="1440"/>
      <c r="N167" s="1441"/>
      <c r="O167" s="1441"/>
      <c r="P167" s="1441"/>
      <c r="Q167" s="1441"/>
      <c r="R167" s="726"/>
      <c r="S167" s="703">
        <f>S165+S145</f>
        <v>0</v>
      </c>
      <c r="T167" s="835"/>
      <c r="U167" s="727">
        <f>U145+U165</f>
        <v>0</v>
      </c>
      <c r="V167" s="835"/>
      <c r="W167" s="849">
        <f>W145+W165</f>
        <v>0</v>
      </c>
    </row>
    <row r="168" spans="2:23" x14ac:dyDescent="0.25">
      <c r="B168" s="767" t="s">
        <v>496</v>
      </c>
      <c r="C168" s="352"/>
      <c r="D168" s="352"/>
      <c r="E168" s="352"/>
      <c r="F168" s="352"/>
      <c r="G168" s="352"/>
      <c r="H168" s="352"/>
      <c r="I168" s="352"/>
      <c r="J168" s="352"/>
      <c r="K168" s="352"/>
      <c r="L168" s="352"/>
      <c r="M168" s="352"/>
      <c r="N168" s="352"/>
      <c r="O168" s="352"/>
      <c r="P168" s="352"/>
      <c r="Q168" s="352"/>
      <c r="R168" s="352"/>
      <c r="S168" s="352"/>
      <c r="T168" s="352"/>
      <c r="U168" s="352"/>
      <c r="V168" s="352"/>
      <c r="W168" s="741"/>
    </row>
    <row r="169" spans="2:23" ht="15.75" thickBot="1" x14ac:dyDescent="0.3">
      <c r="B169" s="850"/>
      <c r="C169" s="851"/>
      <c r="D169" s="851"/>
      <c r="E169" s="851"/>
      <c r="F169" s="851"/>
      <c r="G169" s="851"/>
      <c r="H169" s="851"/>
      <c r="I169" s="851"/>
      <c r="J169" s="851"/>
      <c r="K169" s="851"/>
      <c r="L169" s="851"/>
      <c r="M169" s="851"/>
      <c r="N169" s="851"/>
      <c r="O169" s="851"/>
      <c r="P169" s="851"/>
      <c r="Q169" s="851"/>
      <c r="R169" s="851"/>
      <c r="S169" s="851"/>
      <c r="T169" s="851"/>
      <c r="U169" s="852" t="s">
        <v>496</v>
      </c>
      <c r="V169" s="851"/>
      <c r="W169" s="853"/>
    </row>
    <row r="170" spans="2:23" ht="15.75" thickTop="1" x14ac:dyDescent="0.25">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row>
    <row r="171" spans="2:23" x14ac:dyDescent="0.25">
      <c r="B171" s="348"/>
      <c r="C171" s="348"/>
      <c r="D171" s="348"/>
      <c r="E171" s="348"/>
      <c r="F171" s="348"/>
      <c r="G171" s="348"/>
      <c r="H171" s="348"/>
      <c r="I171" s="348"/>
      <c r="J171" s="348"/>
      <c r="K171" s="348"/>
      <c r="L171" s="348"/>
      <c r="M171" s="348"/>
      <c r="N171" s="348"/>
      <c r="O171" s="348"/>
      <c r="P171" s="348"/>
      <c r="Q171" s="348"/>
      <c r="R171" s="348"/>
      <c r="S171" s="1431"/>
      <c r="T171" s="1432"/>
      <c r="U171" s="1432"/>
      <c r="V171" s="1432"/>
      <c r="W171" s="1432"/>
    </row>
    <row r="172" spans="2:23" x14ac:dyDescent="0.25">
      <c r="B172" s="348"/>
      <c r="C172" s="348"/>
      <c r="D172" s="348"/>
      <c r="E172" s="348"/>
      <c r="F172" s="348"/>
      <c r="G172" s="348"/>
      <c r="H172" s="348"/>
      <c r="I172" s="348"/>
      <c r="J172" s="348"/>
      <c r="K172" s="348"/>
      <c r="L172" s="348"/>
      <c r="M172" s="348"/>
      <c r="N172" s="348"/>
      <c r="O172" s="348"/>
      <c r="P172" s="348"/>
      <c r="Q172" s="348"/>
      <c r="R172" s="348"/>
      <c r="S172" s="348"/>
      <c r="T172" s="348"/>
      <c r="U172" s="348"/>
      <c r="V172" s="348"/>
      <c r="W172" s="348"/>
    </row>
  </sheetData>
  <mergeCells count="91">
    <mergeCell ref="L20:M20"/>
    <mergeCell ref="C4:J4"/>
    <mergeCell ref="C5:J5"/>
    <mergeCell ref="H7:J7"/>
    <mergeCell ref="L7:N7"/>
    <mergeCell ref="B12:G12"/>
    <mergeCell ref="H12:J12"/>
    <mergeCell ref="K12:K20"/>
    <mergeCell ref="L12:N12"/>
    <mergeCell ref="B13:G13"/>
    <mergeCell ref="B14:G14"/>
    <mergeCell ref="B30:C30"/>
    <mergeCell ref="B15:G15"/>
    <mergeCell ref="B16:G16"/>
    <mergeCell ref="B17:G17"/>
    <mergeCell ref="B18:G18"/>
    <mergeCell ref="B19:G19"/>
    <mergeCell ref="B22:C22"/>
    <mergeCell ref="B24:C24"/>
    <mergeCell ref="B25:C25"/>
    <mergeCell ref="B26:C26"/>
    <mergeCell ref="B28:D28"/>
    <mergeCell ref="B45:N45"/>
    <mergeCell ref="B35:G36"/>
    <mergeCell ref="H35:J35"/>
    <mergeCell ref="L35:N35"/>
    <mergeCell ref="B37:G37"/>
    <mergeCell ref="B38:G38"/>
    <mergeCell ref="B39:G39"/>
    <mergeCell ref="B41:C41"/>
    <mergeCell ref="D41:G41"/>
    <mergeCell ref="D42:G42"/>
    <mergeCell ref="B43:G43"/>
    <mergeCell ref="B44:I44"/>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83:D83"/>
    <mergeCell ref="B89:D89"/>
    <mergeCell ref="B90:D90"/>
    <mergeCell ref="J72:N72"/>
    <mergeCell ref="E73:G73"/>
    <mergeCell ref="H73:J73"/>
    <mergeCell ref="K73:K78"/>
    <mergeCell ref="L73:N73"/>
    <mergeCell ref="B75:D75"/>
    <mergeCell ref="B76:D76"/>
    <mergeCell ref="B77:D77"/>
    <mergeCell ref="H97:J97"/>
    <mergeCell ref="L97:N97"/>
    <mergeCell ref="H114:J114"/>
    <mergeCell ref="L114:N114"/>
    <mergeCell ref="E81:G81"/>
    <mergeCell ref="H81:J81"/>
    <mergeCell ref="K81:K90"/>
    <mergeCell ref="L81:N81"/>
    <mergeCell ref="C143:D143"/>
    <mergeCell ref="B124:W124"/>
    <mergeCell ref="B125:W125"/>
    <mergeCell ref="U127:W127"/>
    <mergeCell ref="C129:D129"/>
    <mergeCell ref="C130:D130"/>
    <mergeCell ref="C131:D131"/>
    <mergeCell ref="C140:D140"/>
    <mergeCell ref="C141:D141"/>
    <mergeCell ref="C142:D142"/>
    <mergeCell ref="S171:W171"/>
    <mergeCell ref="C144:D144"/>
    <mergeCell ref="C149:D149"/>
    <mergeCell ref="C150:D150"/>
    <mergeCell ref="C151:D151"/>
    <mergeCell ref="C160:D160"/>
    <mergeCell ref="C161:D161"/>
    <mergeCell ref="C162:D162"/>
    <mergeCell ref="C163:D163"/>
    <mergeCell ref="C164:D164"/>
    <mergeCell ref="G166:J166"/>
    <mergeCell ref="M167:Q167"/>
  </mergeCells>
  <hyperlinks>
    <hyperlink ref="F149" r:id="rId1" xr:uid="{00000000-0004-0000-0200-000000000000}"/>
    <hyperlink ref="E149" r:id="rId2" xr:uid="{00000000-0004-0000-0200-000001000000}"/>
    <hyperlink ref="H149" r:id="rId3" xr:uid="{00000000-0004-0000-0200-000002000000}"/>
    <hyperlink ref="K149" r:id="rId4" xr:uid="{00000000-0004-0000-0200-000003000000}"/>
    <hyperlink ref="N149" r:id="rId5" display="Airfair" xr:uid="{00000000-0004-0000-0200-000004000000}"/>
    <hyperlink ref="U169" location="Sheet1!B29" display="Back to Travel" xr:uid="{00000000-0004-0000-0200-000005000000}"/>
    <hyperlink ref="U128" location="Sheet1!B29" display="Back to Travel" xr:uid="{00000000-0004-0000-0200-000006000000}"/>
    <hyperlink ref="B127" location="Sheet1!B29" display="Back to Travel" xr:uid="{00000000-0004-0000-0200-000007000000}"/>
    <hyperlink ref="B168" location="Sheet1!B29" display="Back to Travel" xr:uid="{00000000-0004-0000-0200-000008000000}"/>
    <hyperlink ref="B30:C30" location="Sheet1!B128:B145" display="In-State Travel" xr:uid="{00000000-0004-0000-0200-000009000000}"/>
    <hyperlink ref="B31" location="Sheet1!B148:B165" display="Out of State Travel" xr:uid="{00000000-0004-0000-0200-00000A000000}"/>
    <hyperlink ref="P2" location="Start!A1" display="Back" xr:uid="{00000000-0004-0000-0200-00000B000000}"/>
    <hyperlink ref="P121" location="Start!A1" display="Back" xr:uid="{00000000-0004-0000-0200-00000C000000}"/>
  </hyperlinks>
  <pageMargins left="0.7" right="0.7" top="0.61" bottom="0.75" header="0.3" footer="0.3"/>
  <pageSetup scale="50" fitToHeight="3" orientation="landscape" r:id="rId6"/>
  <rowBreaks count="2" manualBreakCount="2">
    <brk id="55" max="15"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FFFF00"/>
  </sheetPr>
  <dimension ref="B1:Q6"/>
  <sheetViews>
    <sheetView showGridLines="0" showRowColHeaders="0" workbookViewId="0">
      <selection activeCell="Q1" sqref="Q1"/>
    </sheetView>
  </sheetViews>
  <sheetFormatPr defaultColWidth="9.28515625" defaultRowHeight="15" x14ac:dyDescent="0.25"/>
  <cols>
    <col min="1" max="1" width="2.7109375" style="4" customWidth="1"/>
    <col min="2" max="11" width="9.42578125" style="4" customWidth="1"/>
    <col min="12" max="16384" width="9.28515625" style="4"/>
  </cols>
  <sheetData>
    <row r="1" spans="2:17" ht="18.75" x14ac:dyDescent="0.3">
      <c r="Q1" s="1184" t="s">
        <v>302</v>
      </c>
    </row>
    <row r="2" spans="2:17" ht="46.5" customHeight="1" x14ac:dyDescent="0.25">
      <c r="B2" s="1537" t="s">
        <v>616</v>
      </c>
      <c r="C2" s="1538"/>
      <c r="D2" s="1538"/>
      <c r="E2" s="1538"/>
      <c r="F2" s="1538"/>
      <c r="G2" s="1538"/>
      <c r="H2" s="1538"/>
      <c r="I2" s="1538"/>
      <c r="J2" s="1538"/>
      <c r="K2" s="1538"/>
      <c r="L2" s="1538"/>
      <c r="M2" s="1538"/>
      <c r="N2" s="1538"/>
      <c r="O2" s="1538"/>
      <c r="P2" s="1538"/>
      <c r="Q2" s="1538"/>
    </row>
    <row r="3" spans="2:17" x14ac:dyDescent="0.25">
      <c r="G3" s="1185" t="s">
        <v>617</v>
      </c>
    </row>
    <row r="5" spans="2:17" x14ac:dyDescent="0.25">
      <c r="B5"/>
    </row>
    <row r="6" spans="2:17" x14ac:dyDescent="0.25">
      <c r="B6"/>
    </row>
  </sheetData>
  <mergeCells count="1">
    <mergeCell ref="B2:Q2"/>
  </mergeCells>
  <hyperlinks>
    <hyperlink ref="Q1" location="Start!A1" display="Back" xr:uid="{00000000-0004-0000-0300-000000000000}"/>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R85"/>
  <sheetViews>
    <sheetView showWhiteSpace="0" topLeftCell="E1" zoomScaleNormal="100" workbookViewId="0">
      <pane ySplit="1" topLeftCell="A2" activePane="bottomLeft" state="frozen"/>
      <selection activeCell="E1" sqref="E1"/>
      <selection pane="bottomLeft" activeCell="E1" sqref="E1"/>
    </sheetView>
  </sheetViews>
  <sheetFormatPr defaultColWidth="9.28515625" defaultRowHeight="12.75" x14ac:dyDescent="0.2"/>
  <cols>
    <col min="1" max="1" width="8.7109375" style="197" hidden="1" customWidth="1"/>
    <col min="2" max="2" width="10.28515625" style="197" hidden="1" customWidth="1"/>
    <col min="3" max="4" width="13.5703125" style="197" hidden="1" customWidth="1"/>
    <col min="5" max="5" width="19" style="327" customWidth="1"/>
    <col min="6" max="6" width="11" style="206"/>
    <col min="7" max="7" width="11" style="161"/>
    <col min="8" max="8" width="6.5703125" style="161" hidden="1" customWidth="1"/>
    <col min="9" max="9" width="49.28515625" style="1258" customWidth="1"/>
    <col min="10" max="10" width="11" style="162" customWidth="1"/>
    <col min="11" max="11" width="40.28515625" style="162" customWidth="1"/>
    <col min="12" max="12" width="11" style="162"/>
    <col min="13" max="13" width="11" style="162" collapsed="1"/>
    <col min="14" max="14" width="39.7109375" style="162" customWidth="1"/>
    <col min="15" max="15" width="14.28515625" style="162" customWidth="1"/>
    <col min="16" max="16" width="11" style="1192"/>
    <col min="17" max="17" width="38.5703125" style="162" customWidth="1"/>
    <col min="18" max="18" width="24.7109375" style="162" customWidth="1"/>
    <col min="19" max="16384" width="9.28515625" style="161"/>
  </cols>
  <sheetData>
    <row r="1" spans="1:18" s="160" customFormat="1" ht="47.25" customHeight="1" thickBot="1" x14ac:dyDescent="0.3">
      <c r="A1" s="328" t="s">
        <v>52</v>
      </c>
      <c r="B1" s="328" t="s">
        <v>337</v>
      </c>
      <c r="C1" s="328" t="s">
        <v>338</v>
      </c>
      <c r="D1" s="328" t="s">
        <v>532</v>
      </c>
      <c r="E1" s="186" t="s">
        <v>183</v>
      </c>
      <c r="F1" s="186" t="s">
        <v>269</v>
      </c>
      <c r="G1" s="187" t="s">
        <v>307</v>
      </c>
      <c r="H1" s="186" t="s">
        <v>270</v>
      </c>
      <c r="I1" s="186" t="s">
        <v>605</v>
      </c>
      <c r="J1" s="159" t="s">
        <v>332</v>
      </c>
      <c r="K1" s="159" t="s">
        <v>386</v>
      </c>
      <c r="L1" s="159" t="s">
        <v>262</v>
      </c>
      <c r="M1" s="1259" t="s">
        <v>53</v>
      </c>
      <c r="N1" s="1259" t="s">
        <v>668</v>
      </c>
      <c r="O1" s="1259" t="s">
        <v>137</v>
      </c>
      <c r="P1" s="1260" t="s">
        <v>310</v>
      </c>
      <c r="Q1" s="1260" t="s">
        <v>387</v>
      </c>
      <c r="R1" s="1260" t="s">
        <v>388</v>
      </c>
    </row>
    <row r="2" spans="1:18" s="210" customFormat="1" ht="38.25" x14ac:dyDescent="0.25">
      <c r="A2" s="207" t="str">
        <f>Start!$U$12</f>
        <v/>
      </c>
      <c r="B2" s="208" t="str">
        <f>IF(Start!$AB$19=Start!$Z$14,Start!$AB$14,IF(Start!$AB$19=Start!$Z$15,Start!$AB$15, IF(Start!$AB$19=Start!$Z$16,Start!$AB$16, IF(Start!$AB$19=Start!$Z$17,Start!$AB$17,""))))</f>
        <v/>
      </c>
      <c r="C2" s="208" t="str">
        <f>IF(Start!$AB$19=Start!$Z$14,Start!$AE$14,IF(Start!$AB$19=Start!$Z$15,Start!$AE$15, IF(Start!$AB$19=Start!$Z$16,Start!$AE$16, IF(Start!$AB$19=Start!$Z$17,Start!$AE$17,""))))</f>
        <v/>
      </c>
      <c r="D2" s="208"/>
      <c r="E2" s="188" t="str">
        <f>IF(WorkPlan[[#This Row],[Activity '#]]="","",LOOKUP(H:H,Outcomes!B:B,Outcomes!C:C))</f>
        <v>Basic Pesticide Program</v>
      </c>
      <c r="F2" s="209" t="str">
        <f>IF(MID(WorkPlan[[#This Row],[Activity '#]],5,1)="1","OPP",IF(MID(WorkPlan[[#This Row],[Activity '#]],5,1)="2","OECA","OPP &amp; OECA"))</f>
        <v>OPP &amp; OECA</v>
      </c>
      <c r="G2" s="1186" t="s">
        <v>203</v>
      </c>
      <c r="H2" s="209">
        <f>VALUE(LEFT(WorkPlan[[#This Row],[Activity '#]],2))</f>
        <v>1</v>
      </c>
      <c r="I2" s="1253" t="s">
        <v>564</v>
      </c>
      <c r="J2" s="209" t="s">
        <v>271</v>
      </c>
      <c r="K2" s="1324"/>
      <c r="L2" s="1187" t="str">
        <f>Start!$AG$22</f>
        <v/>
      </c>
      <c r="M2" s="1188"/>
      <c r="N2" s="1321"/>
      <c r="O2" s="1189" t="s">
        <v>311</v>
      </c>
      <c r="P2" s="167"/>
      <c r="Q2" s="167"/>
      <c r="R2" s="167"/>
    </row>
    <row r="3" spans="1:18" s="210" customFormat="1" ht="51" x14ac:dyDescent="0.25">
      <c r="A3" s="207" t="str">
        <f>Start!$U$12</f>
        <v/>
      </c>
      <c r="B3" s="208" t="str">
        <f>IF(Start!$AB$19=Start!$Z$14,Start!$AB$14,IF(Start!$AB$19=Start!$Z$15,Start!$AB$15, IF(Start!$AB$19=Start!$Z$16,Start!$AB$16, IF(Start!$AB$19=Start!$Z$17,Start!$AB$17,""))))</f>
        <v/>
      </c>
      <c r="C3" s="211" t="str">
        <f>IF(Start!$AB$19=Start!$Z$14,Start!$AE$14,IF(Start!$AB$19=Start!$Z$15,Start!$AE$15, IF(Start!$AB$19=Start!$Z$16,Start!$AE$16, IF(Start!$AB$19=Start!$Z$17,Start!$AE$17,""))))</f>
        <v/>
      </c>
      <c r="D3" s="211"/>
      <c r="E3" s="188" t="str">
        <f>IF(WorkPlan[[#This Row],[Activity '#]]="","",LOOKUP(H:H,Outcomes!B:B,Outcomes!C:C))</f>
        <v>Basic Pesticide Program</v>
      </c>
      <c r="F3" s="209" t="str">
        <f>IF(MID(WorkPlan[[#This Row],[Activity '#]],5,1)="1","OPP",IF(MID(WorkPlan[[#This Row],[Activity '#]],5,1)="2","OECA","OPP &amp; OECA"))</f>
        <v>OPP &amp; OECA</v>
      </c>
      <c r="G3" s="1186" t="s">
        <v>204</v>
      </c>
      <c r="H3" s="209">
        <f>VALUE(LEFT(WorkPlan[[#This Row],[Activity '#]],2))</f>
        <v>1</v>
      </c>
      <c r="I3" s="1253" t="s">
        <v>619</v>
      </c>
      <c r="J3" s="209" t="s">
        <v>271</v>
      </c>
      <c r="K3" s="112"/>
      <c r="L3" s="1187" t="str">
        <f>Start!$AG$22</f>
        <v/>
      </c>
      <c r="M3" s="1188"/>
      <c r="N3" s="1321"/>
      <c r="O3" s="1189" t="s">
        <v>311</v>
      </c>
      <c r="P3" s="167"/>
      <c r="Q3" s="167"/>
      <c r="R3" s="167"/>
    </row>
    <row r="4" spans="1:18" ht="25.5" x14ac:dyDescent="0.2">
      <c r="A4" s="194" t="str">
        <f>Start!$U$12</f>
        <v/>
      </c>
      <c r="B4" s="185" t="str">
        <f>IF(Start!$AB$19=Start!$Z$14,Start!$AB$14,IF(Start!$AB$19=Start!$Z$15,Start!$AB$15, IF(Start!$AB$19=Start!$Z$16,Start!$AB$16, IF(Start!$AB$19=Start!$Z$17,Start!$AB$17,""))))</f>
        <v/>
      </c>
      <c r="C4" s="195" t="str">
        <f>IF(Start!$AB$19=Start!$Z$14,Start!$AE$14,IF(Start!$AB$19=Start!$Z$15,Start!$AE$15, IF(Start!$AB$19=Start!$Z$16,Start!$AE$16, IF(Start!$AB$19=Start!$Z$17,Start!$AE$17,""))))</f>
        <v/>
      </c>
      <c r="D4" s="195"/>
      <c r="E4" s="188" t="str">
        <f>IF(WorkPlan[[#This Row],[Activity '#]]="","",LOOKUP(H:H,Outcomes!B:B,Outcomes!C:C))</f>
        <v>Basic Pesticide Program</v>
      </c>
      <c r="F4" s="209" t="str">
        <f>IF(MID(WorkPlan[[#This Row],[Activity '#]],5,1)="1","OPP",IF(MID(WorkPlan[[#This Row],[Activity '#]],5,1)="2","OECA","OPP &amp; OECA"))</f>
        <v>OPP &amp; OECA</v>
      </c>
      <c r="G4" s="189" t="s">
        <v>205</v>
      </c>
      <c r="H4" s="190">
        <f>VALUE(LEFT(WorkPlan[[#This Row],[Activity '#]],2))</f>
        <v>1</v>
      </c>
      <c r="I4" s="1253" t="s">
        <v>184</v>
      </c>
      <c r="J4" s="192" t="s">
        <v>271</v>
      </c>
      <c r="K4" s="1320"/>
      <c r="L4" s="1187" t="str">
        <f>Start!$AG$22</f>
        <v/>
      </c>
      <c r="M4" s="1188"/>
      <c r="N4" s="1321"/>
      <c r="O4" s="1189" t="s">
        <v>311</v>
      </c>
      <c r="P4" s="1190"/>
      <c r="Q4" s="167"/>
      <c r="R4" s="167"/>
    </row>
    <row r="5" spans="1:18" ht="51" x14ac:dyDescent="0.2">
      <c r="A5" s="194" t="str">
        <f>Start!$U$12</f>
        <v/>
      </c>
      <c r="B5" s="185" t="str">
        <f>IF(Start!$AB$19=Start!$Z$14,Start!$AB$14,IF(Start!$AB$19=Start!$Z$15,Start!$AB$15, IF(Start!$AB$19=Start!$Z$16,Start!$AB$16, IF(Start!$AB$19=Start!$Z$17,Start!$AB$17,""))))</f>
        <v/>
      </c>
      <c r="C5" s="195" t="str">
        <f>IF(Start!$AB$19=Start!$Z$14,Start!$AE$14,IF(Start!$AB$19=Start!$Z$15,Start!$AE$15, IF(Start!$AB$19=Start!$Z$16,Start!$AE$16, IF(Start!$AB$19=Start!$Z$17,Start!$AE$17,""))))</f>
        <v/>
      </c>
      <c r="D5" s="195"/>
      <c r="E5" s="188" t="str">
        <f>IF(WorkPlan[[#This Row],[Activity '#]]="","",LOOKUP(H:H,Outcomes!B:B,Outcomes!C:C))</f>
        <v>Basic Pesticide Program</v>
      </c>
      <c r="F5" s="209" t="str">
        <f>IF(MID(WorkPlan[[#This Row],[Activity '#]],5,1)="1","OPP",IF(MID(WorkPlan[[#This Row],[Activity '#]],5,1)="2","OECA","OPP &amp; OECA"))</f>
        <v>OPP</v>
      </c>
      <c r="G5" s="189" t="s">
        <v>206</v>
      </c>
      <c r="H5" s="190">
        <f>VALUE(LEFT(WorkPlan[[#This Row],[Activity '#]],2))</f>
        <v>1</v>
      </c>
      <c r="I5" s="1253" t="s">
        <v>185</v>
      </c>
      <c r="J5" s="192" t="s">
        <v>271</v>
      </c>
      <c r="K5" s="112" t="s">
        <v>0</v>
      </c>
      <c r="L5" s="1187" t="str">
        <f>Start!$AG$22</f>
        <v/>
      </c>
      <c r="M5" s="1188"/>
      <c r="N5" s="1321"/>
      <c r="O5" s="1189" t="s">
        <v>311</v>
      </c>
      <c r="P5" s="1190"/>
      <c r="Q5" s="167"/>
      <c r="R5" s="167"/>
    </row>
    <row r="6" spans="1:18" ht="38.25" x14ac:dyDescent="0.2">
      <c r="A6" s="194" t="str">
        <f>Start!$U$12</f>
        <v/>
      </c>
      <c r="B6" s="185" t="str">
        <f>IF(Start!$AB$19=Start!$Z$14,Start!$AB$14,IF(Start!$AB$19=Start!$Z$15,Start!$AB$15, IF(Start!$AB$19=Start!$Z$16,Start!$AB$16, IF(Start!$AB$19=Start!$Z$17,Start!$AB$17,""))))</f>
        <v/>
      </c>
      <c r="C6" s="195" t="str">
        <f>IF(Start!$AB$19=Start!$Z$14,Start!$AE$14,IF(Start!$AB$19=Start!$Z$15,Start!$AE$15, IF(Start!$AB$19=Start!$Z$16,Start!$AE$16, IF(Start!$AB$19=Start!$Z$17,Start!$AE$17,""))))</f>
        <v/>
      </c>
      <c r="D6" s="195"/>
      <c r="E6" s="188" t="str">
        <f>IF(WorkPlan[[#This Row],[Activity '#]]="","",LOOKUP(H:H,Outcomes!B:B,Outcomes!C:C))</f>
        <v>Basic Pesticide Program</v>
      </c>
      <c r="F6" s="209" t="str">
        <f>IF(MID(WorkPlan[[#This Row],[Activity '#]],5,1)="1","OPP",IF(MID(WorkPlan[[#This Row],[Activity '#]],5,1)="2","OECA","OPP &amp; OECA"))</f>
        <v>OPP</v>
      </c>
      <c r="G6" s="189" t="s">
        <v>207</v>
      </c>
      <c r="H6" s="190">
        <f>VALUE(LEFT(WorkPlan[[#This Row],[Activity '#]],2))</f>
        <v>1</v>
      </c>
      <c r="I6" s="1253" t="s">
        <v>565</v>
      </c>
      <c r="J6" s="192" t="s">
        <v>271</v>
      </c>
      <c r="K6" s="112" t="s">
        <v>0</v>
      </c>
      <c r="L6" s="1187" t="str">
        <f>Start!$AG$22</f>
        <v/>
      </c>
      <c r="M6" s="1188"/>
      <c r="N6" s="1321"/>
      <c r="O6" s="1189" t="s">
        <v>311</v>
      </c>
      <c r="P6" s="1190"/>
      <c r="Q6" s="167"/>
      <c r="R6" s="167"/>
    </row>
    <row r="7" spans="1:18" ht="63.75" x14ac:dyDescent="0.2">
      <c r="A7" s="194" t="str">
        <f>Start!$U$12</f>
        <v/>
      </c>
      <c r="B7" s="185" t="str">
        <f>IF(Start!$AB$19=Start!$Z$14,Start!$AB$14,IF(Start!$AB$19=Start!$Z$15,Start!$AB$15, IF(Start!$AB$19=Start!$Z$16,Start!$AB$16, IF(Start!$AB$19=Start!$Z$17,Start!$AB$17,""))))</f>
        <v/>
      </c>
      <c r="C7" s="195" t="str">
        <f>IF(Start!$AB$19=Start!$Z$14,Start!$AE$14,IF(Start!$AB$19=Start!$Z$15,Start!$AE$15, IF(Start!$AB$19=Start!$Z$16,Start!$AE$16, IF(Start!$AB$19=Start!$Z$17,Start!$AE$17,""))))</f>
        <v/>
      </c>
      <c r="D7" s="195"/>
      <c r="E7" s="188" t="str">
        <f>IF(WorkPlan[[#This Row],[Activity '#]]="","",LOOKUP(H:H,Outcomes!B:B,Outcomes!C:C))</f>
        <v>Basic Pesticide Program</v>
      </c>
      <c r="F7" s="209" t="str">
        <f>IF(MID(WorkPlan[[#This Row],[Activity '#]],5,1)="1","OPP",IF(MID(WorkPlan[[#This Row],[Activity '#]],5,1)="2","OECA","OPP &amp; OECA"))</f>
        <v>OECA</v>
      </c>
      <c r="G7" s="189" t="s">
        <v>208</v>
      </c>
      <c r="H7" s="190">
        <f>VALUE(LEFT(WorkPlan[[#This Row],[Activity '#]],2))</f>
        <v>1</v>
      </c>
      <c r="I7" s="192" t="s">
        <v>739</v>
      </c>
      <c r="J7" s="192" t="s">
        <v>271</v>
      </c>
      <c r="K7" s="112"/>
      <c r="L7" s="1187" t="str">
        <f>Start!$AG$22</f>
        <v/>
      </c>
      <c r="M7" s="1188"/>
      <c r="N7" s="1321"/>
      <c r="O7" s="1189" t="s">
        <v>311</v>
      </c>
      <c r="P7" s="1190"/>
      <c r="Q7" s="167"/>
      <c r="R7" s="167"/>
    </row>
    <row r="8" spans="1:18" ht="25.5" x14ac:dyDescent="0.2">
      <c r="A8" s="194" t="str">
        <f>Start!$U$12</f>
        <v/>
      </c>
      <c r="B8" s="185" t="str">
        <f>IF(Start!$AB$19=Start!$Z$14,Start!$AB$14,IF(Start!$AB$19=Start!$Z$15,Start!$AB$15, IF(Start!$AB$19=Start!$Z$16,Start!$AB$16, IF(Start!$AB$19=Start!$Z$17,Start!$AB$17,""))))</f>
        <v/>
      </c>
      <c r="C8" s="195" t="str">
        <f>IF(Start!$AB$19=Start!$Z$14,Start!$AE$14,IF(Start!$AB$19=Start!$Z$15,Start!$AE$15, IF(Start!$AB$19=Start!$Z$16,Start!$AE$16, IF(Start!$AB$19=Start!$Z$17,Start!$AE$17,""))))</f>
        <v/>
      </c>
      <c r="D8" s="195"/>
      <c r="E8" s="188" t="str">
        <f>IF(WorkPlan[[#This Row],[Activity '#]]="","",LOOKUP(H:H,Outcomes!B:B,Outcomes!C:C))</f>
        <v>Basic Pesticide Program</v>
      </c>
      <c r="F8" s="209" t="str">
        <f>IF(MID(WorkPlan[[#This Row],[Activity '#]],5,1)="1","OPP",IF(MID(WorkPlan[[#This Row],[Activity '#]],5,1)="2","OECA","OPP &amp; OECA"))</f>
        <v>OECA</v>
      </c>
      <c r="G8" s="189" t="s">
        <v>209</v>
      </c>
      <c r="H8" s="190">
        <f>VALUE(LEFT(WorkPlan[[#This Row],[Activity '#]],2))</f>
        <v>1</v>
      </c>
      <c r="I8" s="1254" t="s">
        <v>186</v>
      </c>
      <c r="J8" s="192" t="s">
        <v>271</v>
      </c>
      <c r="K8" s="112"/>
      <c r="L8" s="1187" t="str">
        <f>Start!$AG$22</f>
        <v/>
      </c>
      <c r="M8" s="1188"/>
      <c r="N8" s="1321"/>
      <c r="O8" s="1189" t="s">
        <v>311</v>
      </c>
      <c r="P8" s="1190"/>
      <c r="Q8" s="167"/>
      <c r="R8" s="167"/>
    </row>
    <row r="9" spans="1:18" ht="25.5" x14ac:dyDescent="0.2">
      <c r="A9" s="194" t="str">
        <f>Start!$U$12</f>
        <v/>
      </c>
      <c r="B9" s="185" t="str">
        <f>IF(Start!$AB$19=Start!$Z$14,Start!$AB$14,IF(Start!$AB$19=Start!$Z$15,Start!$AB$15, IF(Start!$AB$19=Start!$Z$16,Start!$AB$16, IF(Start!$AB$19=Start!$Z$17,Start!$AB$17,""))))</f>
        <v/>
      </c>
      <c r="C9" s="195" t="str">
        <f>IF(Start!$AB$19=Start!$Z$14,Start!$AE$14,IF(Start!$AB$19=Start!$Z$15,Start!$AE$15, IF(Start!$AB$19=Start!$Z$16,Start!$AE$16, IF(Start!$AB$19=Start!$Z$17,Start!$AE$17,""))))</f>
        <v/>
      </c>
      <c r="D9" s="195"/>
      <c r="E9" s="188" t="str">
        <f>IF(WorkPlan[[#This Row],[Activity '#]]="","",LOOKUP(H:H,Outcomes!B:B,Outcomes!C:C))</f>
        <v>Basic Pesticide Program</v>
      </c>
      <c r="F9" s="209" t="str">
        <f>IF(MID(WorkPlan[[#This Row],[Activity '#]],5,1)="1","OPP",IF(MID(WorkPlan[[#This Row],[Activity '#]],5,1)="2","OECA","OPP &amp; OECA"))</f>
        <v>OECA</v>
      </c>
      <c r="G9" s="189" t="s">
        <v>210</v>
      </c>
      <c r="H9" s="190">
        <f>VALUE(LEFT(WorkPlan[[#This Row],[Activity '#]],2))</f>
        <v>1</v>
      </c>
      <c r="I9" s="1253" t="s">
        <v>321</v>
      </c>
      <c r="J9" s="192" t="s">
        <v>271</v>
      </c>
      <c r="K9" s="112"/>
      <c r="L9" s="1187" t="str">
        <f>Start!$AG$22</f>
        <v/>
      </c>
      <c r="M9" s="1188"/>
      <c r="N9" s="1321"/>
      <c r="O9" s="1189" t="s">
        <v>311</v>
      </c>
      <c r="P9" s="1190"/>
      <c r="Q9" s="167"/>
      <c r="R9" s="167"/>
    </row>
    <row r="10" spans="1:18" ht="63.75" x14ac:dyDescent="0.2">
      <c r="A10" s="194" t="str">
        <f>Start!$U$12</f>
        <v/>
      </c>
      <c r="B10" s="185" t="str">
        <f>IF(Start!$AB$19=Start!$Z$14,Start!$AB$14,IF(Start!$AB$19=Start!$Z$15,Start!$AB$15, IF(Start!$AB$19=Start!$Z$16,Start!$AB$16, IF(Start!$AB$19=Start!$Z$17,Start!$AB$17,""))))</f>
        <v/>
      </c>
      <c r="C10" s="195" t="str">
        <f>IF(Start!$AB$19=Start!$Z$14,Start!$AE$14,IF(Start!$AB$19=Start!$Z$15,Start!$AE$15, IF(Start!$AB$19=Start!$Z$16,Start!$AE$16, IF(Start!$AB$19=Start!$Z$17,Start!$AE$17,""))))</f>
        <v/>
      </c>
      <c r="D10" s="195"/>
      <c r="E10" s="188" t="str">
        <f>IF(WorkPlan[[#This Row],[Activity '#]]="","",LOOKUP(H:H,Outcomes!B:B,Outcomes!C:C))</f>
        <v>Basic Pesticide Program</v>
      </c>
      <c r="F10" s="209" t="str">
        <f>IF(MID(WorkPlan[[#This Row],[Activity '#]],5,1)="1","OPP",IF(MID(WorkPlan[[#This Row],[Activity '#]],5,1)="2","OECA","OPP &amp; OECA"))</f>
        <v>OECA</v>
      </c>
      <c r="G10" s="189" t="s">
        <v>211</v>
      </c>
      <c r="H10" s="190">
        <f>VALUE(LEFT(WorkPlan[[#This Row],[Activity '#]],2))</f>
        <v>1</v>
      </c>
      <c r="I10" s="192" t="s">
        <v>740</v>
      </c>
      <c r="J10" s="192" t="s">
        <v>271</v>
      </c>
      <c r="K10" s="112"/>
      <c r="L10" s="1187" t="str">
        <f>Start!$AG$22</f>
        <v/>
      </c>
      <c r="M10" s="1188"/>
      <c r="N10" s="1321"/>
      <c r="O10" s="1189" t="s">
        <v>311</v>
      </c>
      <c r="P10" s="1190"/>
      <c r="Q10" s="167"/>
      <c r="R10" s="167"/>
    </row>
    <row r="11" spans="1:18" ht="25.5" x14ac:dyDescent="0.2">
      <c r="A11" s="194" t="str">
        <f>Start!$U$12</f>
        <v/>
      </c>
      <c r="B11" s="185" t="str">
        <f>IF(Start!$AB$19=Start!$Z$14,Start!$AB$14,IF(Start!$AB$19=Start!$Z$15,Start!$AB$15, IF(Start!$AB$19=Start!$Z$16,Start!$AB$16, IF(Start!$AB$19=Start!$Z$17,Start!$AB$17,""))))</f>
        <v/>
      </c>
      <c r="C11" s="195" t="str">
        <f>IF(Start!$AB$19=Start!$Z$14,Start!$AE$14,IF(Start!$AB$19=Start!$Z$15,Start!$AE$15, IF(Start!$AB$19=Start!$Z$16,Start!$AE$16, IF(Start!$AB$19=Start!$Z$17,Start!$AE$17,""))))</f>
        <v/>
      </c>
      <c r="D11" s="195"/>
      <c r="E11" s="188" t="str">
        <f>IF(WorkPlan[[#This Row],[Activity '#]]="","",LOOKUP(H:H,Outcomes!B:B,Outcomes!C:C))</f>
        <v>Basic Pesticide Program</v>
      </c>
      <c r="F11" s="209" t="str">
        <f>IF(MID(WorkPlan[[#This Row],[Activity '#]],5,1)="1","OPP",IF(MID(WorkPlan[[#This Row],[Activity '#]],5,1)="2","OECA","OPP &amp; OECA"))</f>
        <v>OECA</v>
      </c>
      <c r="G11" s="189" t="s">
        <v>212</v>
      </c>
      <c r="H11" s="190">
        <f>VALUE(LEFT(WorkPlan[[#This Row],[Activity '#]],2))</f>
        <v>1</v>
      </c>
      <c r="I11" s="1253" t="s">
        <v>566</v>
      </c>
      <c r="J11" s="192" t="s">
        <v>271</v>
      </c>
      <c r="K11" s="112"/>
      <c r="L11" s="1187" t="str">
        <f>Start!$AG$22</f>
        <v/>
      </c>
      <c r="M11" s="1188"/>
      <c r="N11" s="1321"/>
      <c r="O11" s="1189" t="s">
        <v>311</v>
      </c>
      <c r="P11" s="1190"/>
      <c r="Q11" s="167"/>
      <c r="R11" s="167"/>
    </row>
    <row r="12" spans="1:18" ht="38.25" x14ac:dyDescent="0.2">
      <c r="A12" s="194" t="str">
        <f>Start!$U$12</f>
        <v/>
      </c>
      <c r="B12" s="185" t="str">
        <f>IF(Start!$AB$19=Start!$Z$14,Start!$AB$14,IF(Start!$AB$19=Start!$Z$15,Start!$AB$15, IF(Start!$AB$19=Start!$Z$16,Start!$AB$16, IF(Start!$AB$19=Start!$Z$17,Start!$AB$17,""))))</f>
        <v/>
      </c>
      <c r="C12" s="195" t="str">
        <f>IF(Start!$AB$19=Start!$Z$14,Start!$AE$14,IF(Start!$AB$19=Start!$Z$15,Start!$AE$15, IF(Start!$AB$19=Start!$Z$16,Start!$AE$16, IF(Start!$AB$19=Start!$Z$17,Start!$AE$17,""))))</f>
        <v/>
      </c>
      <c r="D12" s="195"/>
      <c r="E12" s="188" t="str">
        <f>IF(WorkPlan[[#This Row],[Activity '#]]="","",LOOKUP(H:H,Outcomes!B:B,Outcomes!C:C))</f>
        <v>Basic Pesticide Program</v>
      </c>
      <c r="F12" s="209" t="str">
        <f>IF(MID(WorkPlan[[#This Row],[Activity '#]],5,1)="1","OPP",IF(MID(WorkPlan[[#This Row],[Activity '#]],5,1)="2","OECA","OPP &amp; OECA"))</f>
        <v>OECA</v>
      </c>
      <c r="G12" s="189" t="s">
        <v>213</v>
      </c>
      <c r="H12" s="190">
        <f>VALUE(LEFT(WorkPlan[[#This Row],[Activity '#]],2))</f>
        <v>1</v>
      </c>
      <c r="I12" s="1254" t="s">
        <v>187</v>
      </c>
      <c r="J12" s="192" t="s">
        <v>271</v>
      </c>
      <c r="K12" s="112"/>
      <c r="L12" s="1187" t="str">
        <f>Start!$AG$22</f>
        <v/>
      </c>
      <c r="M12" s="1188"/>
      <c r="N12" s="1321"/>
      <c r="O12" s="1189" t="s">
        <v>311</v>
      </c>
      <c r="P12" s="1190"/>
      <c r="Q12" s="167"/>
      <c r="R12" s="167"/>
    </row>
    <row r="13" spans="1:18" ht="76.5" x14ac:dyDescent="0.2">
      <c r="A13" s="194" t="str">
        <f>Start!$U$12</f>
        <v/>
      </c>
      <c r="B13" s="185" t="str">
        <f>IF(Start!$AB$19=Start!$Z$14,Start!$AB$14,IF(Start!$AB$19=Start!$Z$15,Start!$AB$15, IF(Start!$AB$19=Start!$Z$16,Start!$AB$16, IF(Start!$AB$19=Start!$Z$17,Start!$AB$17,""))))</f>
        <v/>
      </c>
      <c r="C13" s="195" t="str">
        <f>IF(Start!$AB$19=Start!$Z$14,Start!$AE$14,IF(Start!$AB$19=Start!$Z$15,Start!$AE$15, IF(Start!$AB$19=Start!$Z$16,Start!$AE$16, IF(Start!$AB$19=Start!$Z$17,Start!$AE$17,""))))</f>
        <v/>
      </c>
      <c r="D13" s="195"/>
      <c r="E13" s="188" t="str">
        <f>IF(WorkPlan[[#This Row],[Activity '#]]="","",LOOKUP(H:H,Outcomes!B:B,Outcomes!C:C))</f>
        <v>Basic Pesticide Program</v>
      </c>
      <c r="F13" s="209" t="str">
        <f>IF(MID(WorkPlan[[#This Row],[Activity '#]],5,1)="1","OPP",IF(MID(WorkPlan[[#This Row],[Activity '#]],5,1)="2","OECA","OPP &amp; OECA"))</f>
        <v>OECA</v>
      </c>
      <c r="G13" s="189" t="s">
        <v>214</v>
      </c>
      <c r="H13" s="190">
        <f>VALUE(LEFT(WorkPlan[[#This Row],[Activity '#]],2))</f>
        <v>1</v>
      </c>
      <c r="I13" s="1254" t="s">
        <v>567</v>
      </c>
      <c r="J13" s="192" t="s">
        <v>271</v>
      </c>
      <c r="K13" s="112"/>
      <c r="L13" s="1187" t="str">
        <f>Start!$AG$22</f>
        <v/>
      </c>
      <c r="M13" s="1188"/>
      <c r="N13" s="1321"/>
      <c r="O13" s="1189" t="s">
        <v>311</v>
      </c>
      <c r="P13" s="1190"/>
      <c r="Q13" s="167"/>
      <c r="R13" s="167"/>
    </row>
    <row r="14" spans="1:18" ht="25.5" x14ac:dyDescent="0.2">
      <c r="A14" s="194" t="str">
        <f>Start!$U$12</f>
        <v/>
      </c>
      <c r="B14" s="185" t="str">
        <f>IF(Start!$AB$19=Start!$Z$14,Start!$AB$14,IF(Start!$AB$19=Start!$Z$15,Start!$AB$15, IF(Start!$AB$19=Start!$Z$16,Start!$AB$16, IF(Start!$AB$19=Start!$Z$17,Start!$AB$17,""))))</f>
        <v/>
      </c>
      <c r="C14" s="195" t="str">
        <f>IF(Start!$AB$19=Start!$Z$14,Start!$AE$14,IF(Start!$AB$19=Start!$Z$15,Start!$AE$15, IF(Start!$AB$19=Start!$Z$16,Start!$AE$16, IF(Start!$AB$19=Start!$Z$17,Start!$AE$17,""))))</f>
        <v/>
      </c>
      <c r="D14" s="195"/>
      <c r="E14" s="188" t="str">
        <f>IF(WorkPlan[[#This Row],[Activity '#]]="","",LOOKUP(H:H,Outcomes!B:B,Outcomes!C:C))</f>
        <v>Basic Pesticide Program</v>
      </c>
      <c r="F14" s="209" t="str">
        <f>IF(MID(WorkPlan[[#This Row],[Activity '#]],5,1)="1","OPP",IF(MID(WorkPlan[[#This Row],[Activity '#]],5,1)="2","OECA","OPP &amp; OECA"))</f>
        <v>OECA</v>
      </c>
      <c r="G14" s="189" t="s">
        <v>215</v>
      </c>
      <c r="H14" s="190">
        <f>VALUE(LEFT(WorkPlan[[#This Row],[Activity '#]],2))</f>
        <v>1</v>
      </c>
      <c r="I14" s="1253" t="s">
        <v>188</v>
      </c>
      <c r="J14" s="192" t="s">
        <v>271</v>
      </c>
      <c r="K14" s="112"/>
      <c r="L14" s="1187" t="str">
        <f>Start!$AG$22</f>
        <v/>
      </c>
      <c r="M14" s="1188"/>
      <c r="N14" s="1321"/>
      <c r="O14" s="1189" t="s">
        <v>311</v>
      </c>
      <c r="P14" s="1190"/>
      <c r="Q14" s="167"/>
      <c r="R14" s="167"/>
    </row>
    <row r="15" spans="1:18" ht="38.25" x14ac:dyDescent="0.2">
      <c r="A15" s="194" t="str">
        <f>Start!$U$12</f>
        <v/>
      </c>
      <c r="B15" s="185" t="str">
        <f>IF(Start!$AB$19=Start!$Z$14,Start!$AB$14,IF(Start!$AB$19=Start!$Z$15,Start!$AB$15, IF(Start!$AB$19=Start!$Z$16,Start!$AB$16, IF(Start!$AB$19=Start!$Z$17,Start!$AB$17,""))))</f>
        <v/>
      </c>
      <c r="C15" s="195" t="str">
        <f>IF(Start!$AB$19=Start!$Z$14,Start!$AE$14,IF(Start!$AB$19=Start!$Z$15,Start!$AE$15, IF(Start!$AB$19=Start!$Z$16,Start!$AE$16, IF(Start!$AB$19=Start!$Z$17,Start!$AE$17,""))))</f>
        <v/>
      </c>
      <c r="D15" s="195"/>
      <c r="E15" s="188" t="str">
        <f>IF(WorkPlan[[#This Row],[Activity '#]]="","",LOOKUP(H:H,Outcomes!B:B,Outcomes!C:C))</f>
        <v>Basic Pesticide Program</v>
      </c>
      <c r="F15" s="209" t="str">
        <f>IF(MID(WorkPlan[[#This Row],[Activity '#]],5,1)="1","OPP",IF(MID(WorkPlan[[#This Row],[Activity '#]],5,1)="2","OECA","OPP &amp; OECA"))</f>
        <v>OECA</v>
      </c>
      <c r="G15" s="189" t="s">
        <v>216</v>
      </c>
      <c r="H15" s="190">
        <f>VALUE(LEFT(WorkPlan[[#This Row],[Activity '#]],2))</f>
        <v>1</v>
      </c>
      <c r="I15" s="1253" t="s">
        <v>189</v>
      </c>
      <c r="J15" s="192" t="s">
        <v>271</v>
      </c>
      <c r="K15" s="112"/>
      <c r="L15" s="1187" t="str">
        <f>Start!$AG$22</f>
        <v/>
      </c>
      <c r="M15" s="1188"/>
      <c r="N15" s="1321"/>
      <c r="O15" s="1189" t="s">
        <v>311</v>
      </c>
      <c r="P15" s="1190"/>
      <c r="Q15" s="167"/>
      <c r="R15" s="167"/>
    </row>
    <row r="16" spans="1:18" ht="25.5" x14ac:dyDescent="0.2">
      <c r="A16" s="194" t="str">
        <f>Start!$U$12</f>
        <v/>
      </c>
      <c r="B16" s="185" t="str">
        <f>IF(Start!$AB$19=Start!$Z$14,Start!$AB$14,IF(Start!$AB$19=Start!$Z$15,Start!$AB$15, IF(Start!$AB$19=Start!$Z$16,Start!$AB$16, IF(Start!$AB$19=Start!$Z$17,Start!$AB$17,""))))</f>
        <v/>
      </c>
      <c r="C16" s="195" t="str">
        <f>IF(Start!$AB$19=Start!$Z$14,Start!$AE$14,IF(Start!$AB$19=Start!$Z$15,Start!$AE$15, IF(Start!$AB$19=Start!$Z$16,Start!$AE$16, IF(Start!$AB$19=Start!$Z$17,Start!$AE$17,""))))</f>
        <v/>
      </c>
      <c r="D16" s="195"/>
      <c r="E16" s="188" t="str">
        <f>IF(WorkPlan[[#This Row],[Activity '#]]="","",LOOKUP(H:H,Outcomes!B:B,Outcomes!C:C))</f>
        <v>Basic Pesticide Program</v>
      </c>
      <c r="F16" s="209" t="str">
        <f>IF(MID(WorkPlan[[#This Row],[Activity '#]],5,1)="1","OPP",IF(MID(WorkPlan[[#This Row],[Activity '#]],5,1)="2","OECA","OPP &amp; OECA"))</f>
        <v>OECA</v>
      </c>
      <c r="G16" s="189" t="s">
        <v>217</v>
      </c>
      <c r="H16" s="190">
        <f>VALUE(LEFT(WorkPlan[[#This Row],[Activity '#]],2))</f>
        <v>1</v>
      </c>
      <c r="I16" s="192" t="s">
        <v>582</v>
      </c>
      <c r="J16" s="192" t="s">
        <v>271</v>
      </c>
      <c r="K16" s="112"/>
      <c r="L16" s="1187" t="str">
        <f>Start!$AG$22</f>
        <v/>
      </c>
      <c r="M16" s="1188"/>
      <c r="N16" s="1321"/>
      <c r="O16" s="1189" t="s">
        <v>311</v>
      </c>
      <c r="P16" s="1190"/>
      <c r="Q16" s="167"/>
      <c r="R16" s="167"/>
    </row>
    <row r="17" spans="1:18" ht="38.25" x14ac:dyDescent="0.2">
      <c r="A17" s="194" t="str">
        <f>Start!$U$12</f>
        <v/>
      </c>
      <c r="B17" s="185" t="str">
        <f>IF(Start!$AB$19=Start!$Z$14,Start!$AB$14,IF(Start!$AB$19=Start!$Z$15,Start!$AB$15, IF(Start!$AB$19=Start!$Z$16,Start!$AB$16, IF(Start!$AB$19=Start!$Z$17,Start!$AB$17,""))))</f>
        <v/>
      </c>
      <c r="C17" s="195" t="str">
        <f>IF(Start!$AB$19=Start!$Z$14,Start!$AE$14,IF(Start!$AB$19=Start!$Z$15,Start!$AE$15, IF(Start!$AB$19=Start!$Z$16,Start!$AE$16, IF(Start!$AB$19=Start!$Z$17,Start!$AE$17,""))))</f>
        <v/>
      </c>
      <c r="D17" s="195"/>
      <c r="E17" s="188" t="str">
        <f>IF(WorkPlan[[#This Row],[Activity '#]]="","",LOOKUP(H:H,Outcomes!B:B,Outcomes!C:C))</f>
        <v>Basic Pesticide Program</v>
      </c>
      <c r="F17" s="209" t="str">
        <f>IF(MID(WorkPlan[[#This Row],[Activity '#]],5,1)="1","OPP",IF(MID(WorkPlan[[#This Row],[Activity '#]],5,1)="2","OECA","OPP &amp; OECA"))</f>
        <v>OECA</v>
      </c>
      <c r="G17" s="189" t="s">
        <v>218</v>
      </c>
      <c r="H17" s="190">
        <f>VALUE(LEFT(WorkPlan[[#This Row],[Activity '#]],2))</f>
        <v>1</v>
      </c>
      <c r="I17" s="1253" t="s">
        <v>734</v>
      </c>
      <c r="J17" s="192" t="s">
        <v>271</v>
      </c>
      <c r="K17" s="112"/>
      <c r="L17" s="1187" t="str">
        <f>Start!$AG$22</f>
        <v/>
      </c>
      <c r="M17" s="1188"/>
      <c r="N17" s="1321"/>
      <c r="O17" s="1189" t="s">
        <v>311</v>
      </c>
      <c r="P17" s="1190"/>
      <c r="Q17" s="167"/>
      <c r="R17" s="167"/>
    </row>
    <row r="18" spans="1:18" ht="51" x14ac:dyDescent="0.2">
      <c r="A18" s="194" t="str">
        <f>Start!$U$12</f>
        <v/>
      </c>
      <c r="B18" s="185" t="str">
        <f>IF(Start!$AB$19=Start!$Z$14,Start!$AB$14,IF(Start!$AB$19=Start!$Z$15,Start!$AB$15, IF(Start!$AB$19=Start!$Z$16,Start!$AB$16, IF(Start!$AB$19=Start!$Z$17,Start!$AB$17,""))))</f>
        <v/>
      </c>
      <c r="C18" s="195" t="str">
        <f>IF(Start!$AB$19=Start!$Z$14,Start!$AE$14,IF(Start!$AB$19=Start!$Z$15,Start!$AE$15, IF(Start!$AB$19=Start!$Z$16,Start!$AE$16, IF(Start!$AB$19=Start!$Z$17,Start!$AE$17,""))))</f>
        <v/>
      </c>
      <c r="D18" s="195"/>
      <c r="E18" s="188" t="str">
        <f>IF(WorkPlan[[#This Row],[Activity '#]]="","",LOOKUP(H:H,Outcomes!B:B,Outcomes!C:C))</f>
        <v>Basic Pesticide Program</v>
      </c>
      <c r="F18" s="209" t="str">
        <f>IF(MID(WorkPlan[[#This Row],[Activity '#]],5,1)="1","OPP",IF(MID(WorkPlan[[#This Row],[Activity '#]],5,1)="2","OECA","OPP &amp; OECA"))</f>
        <v>OECA</v>
      </c>
      <c r="G18" s="189" t="s">
        <v>219</v>
      </c>
      <c r="H18" s="190">
        <f>VALUE(LEFT(WorkPlan[[#This Row],[Activity '#]],2))</f>
        <v>1</v>
      </c>
      <c r="I18" s="1253" t="s">
        <v>568</v>
      </c>
      <c r="J18" s="192" t="s">
        <v>271</v>
      </c>
      <c r="K18" s="112"/>
      <c r="L18" s="1187" t="str">
        <f>Start!$AG$22</f>
        <v/>
      </c>
      <c r="M18" s="1188"/>
      <c r="N18" s="1321"/>
      <c r="O18" s="1189" t="s">
        <v>311</v>
      </c>
      <c r="P18" s="1190"/>
      <c r="Q18" s="167"/>
      <c r="R18" s="167"/>
    </row>
    <row r="19" spans="1:18" ht="25.5" x14ac:dyDescent="0.2">
      <c r="A19" s="194" t="str">
        <f>Start!$U$12</f>
        <v/>
      </c>
      <c r="B19" s="185" t="str">
        <f>IF(Start!$AB$19=Start!$Z$14,Start!$AB$14,IF(Start!$AB$19=Start!$Z$15,Start!$AB$15, IF(Start!$AB$19=Start!$Z$16,Start!$AB$16, IF(Start!$AB$19=Start!$Z$17,Start!$AB$17,""))))</f>
        <v/>
      </c>
      <c r="C19" s="195" t="str">
        <f>IF(Start!$AB$19=Start!$Z$14,Start!$AE$14,IF(Start!$AB$19=Start!$Z$15,Start!$AE$15, IF(Start!$AB$19=Start!$Z$16,Start!$AE$16, IF(Start!$AB$19=Start!$Z$17,Start!$AE$17,""))))</f>
        <v/>
      </c>
      <c r="D19" s="195"/>
      <c r="E19" s="188" t="str">
        <f>IF(WorkPlan[[#This Row],[Activity '#]]="","",LOOKUP(H:H,Outcomes!B:B,Outcomes!C:C))</f>
        <v>Basic Pesticide Program</v>
      </c>
      <c r="F19" s="209" t="str">
        <f>IF(MID(WorkPlan[[#This Row],[Activity '#]],5,1)="1","OPP",IF(MID(WorkPlan[[#This Row],[Activity '#]],5,1)="2","OECA","OPP &amp; OECA"))</f>
        <v>OECA</v>
      </c>
      <c r="G19" s="189" t="s">
        <v>220</v>
      </c>
      <c r="H19" s="190">
        <f>VALUE(LEFT(WorkPlan[[#This Row],[Activity '#]],2))</f>
        <v>1</v>
      </c>
      <c r="I19" s="1253" t="s">
        <v>569</v>
      </c>
      <c r="J19" s="192" t="s">
        <v>271</v>
      </c>
      <c r="K19" s="112"/>
      <c r="L19" s="1187" t="str">
        <f>Start!$AG$22</f>
        <v/>
      </c>
      <c r="M19" s="1188"/>
      <c r="N19" s="1321"/>
      <c r="O19" s="1189" t="s">
        <v>311</v>
      </c>
      <c r="P19" s="1190"/>
      <c r="Q19" s="167"/>
      <c r="R19" s="167"/>
    </row>
    <row r="20" spans="1:18" ht="25.5" x14ac:dyDescent="0.2">
      <c r="A20" s="194" t="str">
        <f>Start!$U$12</f>
        <v/>
      </c>
      <c r="B20" s="185" t="str">
        <f>IF(Start!$AB$19=Start!$Z$14,Start!$AB$14,IF(Start!$AB$19=Start!$Z$15,Start!$AB$15, IF(Start!$AB$19=Start!$Z$16,Start!$AB$16, IF(Start!$AB$19=Start!$Z$17,Start!$AB$17,""))))</f>
        <v/>
      </c>
      <c r="C20" s="195" t="str">
        <f>IF(Start!$AB$19=Start!$Z$14,Start!$AE$14,IF(Start!$AB$19=Start!$Z$15,Start!$AE$15, IF(Start!$AB$19=Start!$Z$16,Start!$AE$16, IF(Start!$AB$19=Start!$Z$17,Start!$AE$17,""))))</f>
        <v/>
      </c>
      <c r="D20" s="195"/>
      <c r="E20" s="188" t="str">
        <f>IF(WorkPlan[[#This Row],[Activity '#]]="","",LOOKUP(H:H,Outcomes!B:B,Outcomes!C:C))</f>
        <v>Basic Pesticide Program</v>
      </c>
      <c r="F20" s="209" t="str">
        <f>IF(MID(WorkPlan[[#This Row],[Activity '#]],5,1)="1","OPP",IF(MID(WorkPlan[[#This Row],[Activity '#]],5,1)="2","OECA","OPP &amp; OECA"))</f>
        <v>OECA</v>
      </c>
      <c r="G20" s="189" t="s">
        <v>221</v>
      </c>
      <c r="H20" s="190">
        <f>VALUE(LEFT(WorkPlan[[#This Row],[Activity '#]],2))</f>
        <v>1</v>
      </c>
      <c r="I20" s="1253" t="s">
        <v>190</v>
      </c>
      <c r="J20" s="192" t="s">
        <v>271</v>
      </c>
      <c r="K20" s="112"/>
      <c r="L20" s="1187" t="str">
        <f>Start!$AG$22</f>
        <v/>
      </c>
      <c r="M20" s="1188"/>
      <c r="N20" s="1321"/>
      <c r="O20" s="1189" t="s">
        <v>311</v>
      </c>
      <c r="P20" s="1190"/>
      <c r="Q20" s="167"/>
      <c r="R20" s="167"/>
    </row>
    <row r="21" spans="1:18" ht="25.5" x14ac:dyDescent="0.2">
      <c r="A21" s="194" t="str">
        <f>Start!$U$12</f>
        <v/>
      </c>
      <c r="B21" s="185" t="str">
        <f>IF(Start!$AB$19=Start!$Z$14,Start!$AB$14,IF(Start!$AB$19=Start!$Z$15,Start!$AB$15, IF(Start!$AB$19=Start!$Z$16,Start!$AB$16, IF(Start!$AB$19=Start!$Z$17,Start!$AB$17,""))))</f>
        <v/>
      </c>
      <c r="C21" s="195" t="str">
        <f>IF(Start!$AB$19=Start!$Z$14,Start!$AE$14,IF(Start!$AB$19=Start!$Z$15,Start!$AE$15, IF(Start!$AB$19=Start!$Z$16,Start!$AE$16, IF(Start!$AB$19=Start!$Z$17,Start!$AE$17,""))))</f>
        <v/>
      </c>
      <c r="D21" s="195"/>
      <c r="E21" s="188" t="str">
        <f>IF(WorkPlan[[#This Row],[Activity '#]]="","",LOOKUP(H:H,Outcomes!B:B,Outcomes!C:C))</f>
        <v>Basic Pesticide Program</v>
      </c>
      <c r="F21" s="209" t="str">
        <f>IF(MID(WorkPlan[[#This Row],[Activity '#]],5,1)="1","OPP",IF(MID(WorkPlan[[#This Row],[Activity '#]],5,1)="2","OECA","OPP &amp; OECA"))</f>
        <v>OECA</v>
      </c>
      <c r="G21" s="189" t="s">
        <v>222</v>
      </c>
      <c r="H21" s="190">
        <f>VALUE(LEFT(WorkPlan[[#This Row],[Activity '#]],2))</f>
        <v>1</v>
      </c>
      <c r="I21" s="1254" t="s">
        <v>290</v>
      </c>
      <c r="J21" s="192" t="s">
        <v>271</v>
      </c>
      <c r="K21" s="112"/>
      <c r="L21" s="1187" t="str">
        <f>Start!$AG$22</f>
        <v/>
      </c>
      <c r="M21" s="1188"/>
      <c r="N21" s="1321"/>
      <c r="O21" s="1189" t="s">
        <v>311</v>
      </c>
      <c r="P21" s="1190"/>
      <c r="Q21" s="167"/>
      <c r="R21" s="167"/>
    </row>
    <row r="22" spans="1:18" ht="38.25" x14ac:dyDescent="0.2">
      <c r="A22" s="194" t="str">
        <f>Start!$U$12</f>
        <v/>
      </c>
      <c r="B22" s="185" t="str">
        <f>IF(Start!$AB$19=Start!$Z$14,Start!$AB$14,IF(Start!$AB$19=Start!$Z$15,Start!$AB$15, IF(Start!$AB$19=Start!$Z$16,Start!$AB$16, IF(Start!$AB$19=Start!$Z$17,Start!$AB$17,""))))</f>
        <v/>
      </c>
      <c r="C22" s="195" t="str">
        <f>IF(Start!$AB$19=Start!$Z$14,Start!$AE$14,IF(Start!$AB$19=Start!$Z$15,Start!$AE$15, IF(Start!$AB$19=Start!$Z$16,Start!$AE$16, IF(Start!$AB$19=Start!$Z$17,Start!$AE$17,""))))</f>
        <v/>
      </c>
      <c r="D22" s="195"/>
      <c r="E22" s="188" t="str">
        <f>IF(WorkPlan[[#This Row],[Activity '#]]="","",LOOKUP(H:H,Outcomes!B:B,Outcomes!C:C))</f>
        <v>Basic Pesticide Program</v>
      </c>
      <c r="F22" s="209" t="str">
        <f>IF(MID(WorkPlan[[#This Row],[Activity '#]],5,1)="1","OPP",IF(MID(WorkPlan[[#This Row],[Activity '#]],5,1)="2","OECA","OPP &amp; OECA"))</f>
        <v>OECA</v>
      </c>
      <c r="G22" s="189" t="s">
        <v>223</v>
      </c>
      <c r="H22" s="190">
        <f>VALUE(LEFT(WorkPlan[[#This Row],[Activity '#]],2))</f>
        <v>1</v>
      </c>
      <c r="I22" s="1254" t="s">
        <v>291</v>
      </c>
      <c r="J22" s="192" t="s">
        <v>271</v>
      </c>
      <c r="K22" s="112"/>
      <c r="L22" s="1187" t="str">
        <f>Start!$AG$22</f>
        <v/>
      </c>
      <c r="M22" s="1188"/>
      <c r="N22" s="1321"/>
      <c r="O22" s="1189" t="s">
        <v>311</v>
      </c>
      <c r="P22" s="1190"/>
      <c r="Q22" s="167"/>
      <c r="R22" s="167"/>
    </row>
    <row r="23" spans="1:18" ht="38.25" x14ac:dyDescent="0.2">
      <c r="A23" s="194" t="str">
        <f>Start!$U$12</f>
        <v/>
      </c>
      <c r="B23" s="185" t="str">
        <f>IF(Start!$AB$19=Start!$Z$14,Start!$AB$14,IF(Start!$AB$19=Start!$Z$15,Start!$AB$15, IF(Start!$AB$19=Start!$Z$16,Start!$AB$16, IF(Start!$AB$19=Start!$Z$17,Start!$AB$17,""))))</f>
        <v/>
      </c>
      <c r="C23" s="195" t="str">
        <f>IF(Start!$AB$19=Start!$Z$14,Start!$AE$14,IF(Start!$AB$19=Start!$Z$15,Start!$AE$15, IF(Start!$AB$19=Start!$Z$16,Start!$AE$16, IF(Start!$AB$19=Start!$Z$17,Start!$AE$17,""))))</f>
        <v/>
      </c>
      <c r="D23" s="195"/>
      <c r="E23" s="188" t="str">
        <f>IF(WorkPlan[[#This Row],[Activity '#]]="","",LOOKUP(H:H,Outcomes!B:B,Outcomes!C:C))</f>
        <v>Worker Safety: Worker Protection Standard</v>
      </c>
      <c r="F23" s="209" t="str">
        <f>IF(MID(WorkPlan[[#This Row],[Activity '#]],5,1)="1","OPP",IF(MID(WorkPlan[[#This Row],[Activity '#]],5,1)="2","OECA","OPP &amp; OECA"))</f>
        <v>OPP</v>
      </c>
      <c r="G23" s="189" t="s">
        <v>224</v>
      </c>
      <c r="H23" s="190">
        <f>VALUE(LEFT(WorkPlan[[#This Row],[Activity '#]],2))</f>
        <v>2</v>
      </c>
      <c r="I23" s="1253" t="s">
        <v>570</v>
      </c>
      <c r="J23" s="192" t="s">
        <v>271</v>
      </c>
      <c r="K23" s="112"/>
      <c r="L23" s="1187" t="str">
        <f>Start!$AG$22</f>
        <v/>
      </c>
      <c r="M23" s="1188"/>
      <c r="N23" s="1321"/>
      <c r="O23" s="1189" t="s">
        <v>311</v>
      </c>
      <c r="P23" s="1190"/>
      <c r="Q23" s="167"/>
      <c r="R23" s="167"/>
    </row>
    <row r="24" spans="1:18" ht="63.75" x14ac:dyDescent="0.2">
      <c r="A24" s="194" t="str">
        <f>Start!$U$12</f>
        <v/>
      </c>
      <c r="B24" s="185" t="str">
        <f>IF(Start!$AB$19=Start!$Z$14,Start!$AB$14,IF(Start!$AB$19=Start!$Z$15,Start!$AB$15, IF(Start!$AB$19=Start!$Z$16,Start!$AB$16, IF(Start!$AB$19=Start!$Z$17,Start!$AB$17,""))))</f>
        <v/>
      </c>
      <c r="C24" s="195" t="str">
        <f>IF(Start!$AB$19=Start!$Z$14,Start!$AE$14,IF(Start!$AB$19=Start!$Z$15,Start!$AE$15, IF(Start!$AB$19=Start!$Z$16,Start!$AE$16, IF(Start!$AB$19=Start!$Z$17,Start!$AE$17,""))))</f>
        <v/>
      </c>
      <c r="D24" s="195"/>
      <c r="E24" s="188" t="str">
        <f>IF(WorkPlan[[#This Row],[Activity '#]]="","",LOOKUP(H:H,Outcomes!B:B,Outcomes!C:C))</f>
        <v>Worker Safety: Worker Protection Standard</v>
      </c>
      <c r="F24" s="209" t="str">
        <f>IF(MID(WorkPlan[[#This Row],[Activity '#]],5,1)="1","OPP",IF(MID(WorkPlan[[#This Row],[Activity '#]],5,1)="2","OECA","OPP &amp; OECA"))</f>
        <v>OPP</v>
      </c>
      <c r="G24" s="189" t="s">
        <v>225</v>
      </c>
      <c r="H24" s="190">
        <f>VALUE(LEFT(WorkPlan[[#This Row],[Activity '#]],2))</f>
        <v>2</v>
      </c>
      <c r="I24" s="1253" t="s">
        <v>191</v>
      </c>
      <c r="J24" s="192" t="s">
        <v>271</v>
      </c>
      <c r="K24" s="112"/>
      <c r="L24" s="1187" t="str">
        <f>Start!$AG$22</f>
        <v/>
      </c>
      <c r="M24" s="1188"/>
      <c r="N24" s="1321"/>
      <c r="O24" s="1189" t="s">
        <v>311</v>
      </c>
      <c r="P24" s="1190"/>
      <c r="Q24" s="167"/>
      <c r="R24" s="167"/>
    </row>
    <row r="25" spans="1:18" ht="38.25" x14ac:dyDescent="0.2">
      <c r="A25" s="194" t="str">
        <f>Start!$U$12</f>
        <v/>
      </c>
      <c r="B25" s="185" t="str">
        <f>IF(Start!$AB$19=Start!$Z$14,Start!$AB$14,IF(Start!$AB$19=Start!$Z$15,Start!$AB$15, IF(Start!$AB$19=Start!$Z$16,Start!$AB$16, IF(Start!$AB$19=Start!$Z$17,Start!$AB$17,""))))</f>
        <v/>
      </c>
      <c r="C25" s="195" t="str">
        <f>IF(Start!$AB$19=Start!$Z$14,Start!$AE$14,IF(Start!$AB$19=Start!$Z$15,Start!$AE$15, IF(Start!$AB$19=Start!$Z$16,Start!$AE$16, IF(Start!$AB$19=Start!$Z$17,Start!$AE$17,""))))</f>
        <v/>
      </c>
      <c r="D25" s="195"/>
      <c r="E25" s="188" t="str">
        <f>IF(WorkPlan[[#This Row],[Activity '#]]="","",LOOKUP(H:H,Outcomes!B:B,Outcomes!C:C))</f>
        <v>Worker Safety: Worker Protection Standard</v>
      </c>
      <c r="F25" s="209" t="str">
        <f>IF(MID(WorkPlan[[#This Row],[Activity '#]],5,1)="1","OPP",IF(MID(WorkPlan[[#This Row],[Activity '#]],5,1)="2","OECA","OPP &amp; OECA"))</f>
        <v>OPP</v>
      </c>
      <c r="G25" s="189" t="s">
        <v>226</v>
      </c>
      <c r="H25" s="190">
        <f>VALUE(LEFT(WorkPlan[[#This Row],[Activity '#]],2))</f>
        <v>2</v>
      </c>
      <c r="I25" s="1253" t="s">
        <v>669</v>
      </c>
      <c r="J25" s="192" t="s">
        <v>271</v>
      </c>
      <c r="K25" s="112"/>
      <c r="L25" s="1187" t="str">
        <f>Start!$AG$22</f>
        <v/>
      </c>
      <c r="M25" s="1188"/>
      <c r="N25" s="1321"/>
      <c r="O25" s="1189" t="s">
        <v>311</v>
      </c>
      <c r="P25" s="1190"/>
      <c r="Q25" s="167"/>
      <c r="R25" s="167"/>
    </row>
    <row r="26" spans="1:18" ht="63.75" x14ac:dyDescent="0.2">
      <c r="A26" s="194" t="str">
        <f>Start!$U$12</f>
        <v/>
      </c>
      <c r="B26" s="185" t="str">
        <f>IF(Start!$AB$19=Start!$Z$14,Start!$AB$14,IF(Start!$AB$19=Start!$Z$15,Start!$AB$15, IF(Start!$AB$19=Start!$Z$16,Start!$AB$16, IF(Start!$AB$19=Start!$Z$17,Start!$AB$17,""))))</f>
        <v/>
      </c>
      <c r="C26" s="195" t="str">
        <f>IF(Start!$AB$19=Start!$Z$14,Start!$AE$14,IF(Start!$AB$19=Start!$Z$15,Start!$AE$15, IF(Start!$AB$19=Start!$Z$16,Start!$AE$16, IF(Start!$AB$19=Start!$Z$17,Start!$AE$17,""))))</f>
        <v/>
      </c>
      <c r="D26" s="195"/>
      <c r="E26" s="188" t="str">
        <f>IF(WorkPlan[[#This Row],[Activity '#]]="","",LOOKUP(H:H,Outcomes!B:B,Outcomes!C:C))</f>
        <v>Worker Safety: Worker Protection Standard</v>
      </c>
      <c r="F26" s="209" t="str">
        <f>IF(MID(WorkPlan[[#This Row],[Activity '#]],5,1)="1","OPP",IF(MID(WorkPlan[[#This Row],[Activity '#]],5,1)="2","OECA","OPP &amp; OECA"))</f>
        <v>OPP</v>
      </c>
      <c r="G26" s="189" t="s">
        <v>227</v>
      </c>
      <c r="H26" s="190">
        <f>VALUE(LEFT(WorkPlan[[#This Row],[Activity '#]],2))</f>
        <v>2</v>
      </c>
      <c r="I26" s="1253" t="s">
        <v>192</v>
      </c>
      <c r="J26" s="192" t="s">
        <v>271</v>
      </c>
      <c r="K26" s="112"/>
      <c r="L26" s="1187" t="str">
        <f>Start!$AG$22</f>
        <v/>
      </c>
      <c r="M26" s="1188"/>
      <c r="N26" s="1321"/>
      <c r="O26" s="1189" t="s">
        <v>311</v>
      </c>
      <c r="P26" s="1190"/>
      <c r="Q26" s="167"/>
      <c r="R26" s="167"/>
    </row>
    <row r="27" spans="1:18" ht="51" x14ac:dyDescent="0.2">
      <c r="A27" s="194" t="str">
        <f>Start!$U$12</f>
        <v/>
      </c>
      <c r="B27" s="185" t="str">
        <f>IF(Start!$AB$19=Start!$Z$14,Start!$AB$14,IF(Start!$AB$19=Start!$Z$15,Start!$AB$15, IF(Start!$AB$19=Start!$Z$16,Start!$AB$16, IF(Start!$AB$19=Start!$Z$17,Start!$AB$17,""))))</f>
        <v/>
      </c>
      <c r="C27" s="195" t="str">
        <f>IF(Start!$AB$19=Start!$Z$14,Start!$AE$14,IF(Start!$AB$19=Start!$Z$15,Start!$AE$15, IF(Start!$AB$19=Start!$Z$16,Start!$AE$16, IF(Start!$AB$19=Start!$Z$17,Start!$AE$17,""))))</f>
        <v/>
      </c>
      <c r="D27" s="195"/>
      <c r="E27" s="188" t="str">
        <f>IF(WorkPlan[[#This Row],[Activity '#]]="","",LOOKUP(H:H,Outcomes!B:B,Outcomes!C:C))</f>
        <v>Worker Safety: Worker Protection Standard</v>
      </c>
      <c r="F27" s="209" t="str">
        <f>IF(MID(WorkPlan[[#This Row],[Activity '#]],5,1)="1","OPP",IF(MID(WorkPlan[[#This Row],[Activity '#]],5,1)="2","OECA","OPP &amp; OECA"))</f>
        <v>OECA</v>
      </c>
      <c r="G27" s="189" t="s">
        <v>228</v>
      </c>
      <c r="H27" s="190">
        <f>VALUE(LEFT(WorkPlan[[#This Row],[Activity '#]],2))</f>
        <v>2</v>
      </c>
      <c r="I27" s="1253" t="s">
        <v>620</v>
      </c>
      <c r="J27" s="192" t="s">
        <v>271</v>
      </c>
      <c r="K27" s="112"/>
      <c r="L27" s="1187" t="str">
        <f>Start!$AG$22</f>
        <v/>
      </c>
      <c r="M27" s="1188"/>
      <c r="N27" s="1321"/>
      <c r="O27" s="1189" t="s">
        <v>311</v>
      </c>
      <c r="P27" s="1190"/>
      <c r="Q27" s="167"/>
      <c r="R27" s="167"/>
    </row>
    <row r="28" spans="1:18" ht="38.25" x14ac:dyDescent="0.2">
      <c r="A28" s="194" t="str">
        <f>Start!$U$12</f>
        <v/>
      </c>
      <c r="B28" s="185" t="str">
        <f>IF(Start!$AB$19=Start!$Z$14,Start!$AB$14,IF(Start!$AB$19=Start!$Z$15,Start!$AB$15, IF(Start!$AB$19=Start!$Z$16,Start!$AB$16, IF(Start!$AB$19=Start!$Z$17,Start!$AB$17,""))))</f>
        <v/>
      </c>
      <c r="C28" s="195" t="str">
        <f>IF(Start!$AB$19=Start!$Z$14,Start!$AE$14,IF(Start!$AB$19=Start!$Z$15,Start!$AE$15, IF(Start!$AB$19=Start!$Z$16,Start!$AE$16, IF(Start!$AB$19=Start!$Z$17,Start!$AE$17,""))))</f>
        <v/>
      </c>
      <c r="D28" s="195"/>
      <c r="E28" s="188" t="str">
        <f>IF(WorkPlan[[#This Row],[Activity '#]]="","",LOOKUP(H:H,Outcomes!B:B,Outcomes!C:C))</f>
        <v>Worker Safety: Worker Protection Standard</v>
      </c>
      <c r="F28" s="209" t="str">
        <f>IF(MID(WorkPlan[[#This Row],[Activity '#]],5,1)="1","OPP",IF(MID(WorkPlan[[#This Row],[Activity '#]],5,1)="2","OECA","OPP &amp; OECA"))</f>
        <v>OECA</v>
      </c>
      <c r="G28" s="189" t="s">
        <v>571</v>
      </c>
      <c r="H28" s="190">
        <f>VALUE(LEFT(WorkPlan[[#This Row],[Activity '#]],2))</f>
        <v>2</v>
      </c>
      <c r="I28" s="1253" t="s">
        <v>670</v>
      </c>
      <c r="J28" s="192" t="s">
        <v>271</v>
      </c>
      <c r="K28" s="112"/>
      <c r="L28" s="1029" t="str">
        <f>Start!$AG$22</f>
        <v/>
      </c>
      <c r="M28" s="1030"/>
      <c r="N28" s="1321"/>
      <c r="O28" s="1189"/>
      <c r="P28" s="1190"/>
      <c r="Q28" s="167"/>
      <c r="R28" s="167"/>
    </row>
    <row r="29" spans="1:18" ht="76.5" x14ac:dyDescent="0.2">
      <c r="A29" s="194" t="str">
        <f>Start!$U$12</f>
        <v/>
      </c>
      <c r="B29" s="185" t="str">
        <f>IF(Start!$AB$19=Start!$Z$14,Start!$AB$14,IF(Start!$AB$19=Start!$Z$15,Start!$AB$15, IF(Start!$AB$19=Start!$Z$16,Start!$AB$16, IF(Start!$AB$19=Start!$Z$17,Start!$AB$17,""))))</f>
        <v/>
      </c>
      <c r="C29" s="195" t="str">
        <f>IF(Start!$AB$19=Start!$Z$14,Start!$AE$14,IF(Start!$AB$19=Start!$Z$15,Start!$AE$15, IF(Start!$AB$19=Start!$Z$16,Start!$AE$16, IF(Start!$AB$19=Start!$Z$17,Start!$AE$17,""))))</f>
        <v/>
      </c>
      <c r="D29" s="195"/>
      <c r="E29" s="188" t="str">
        <f>IF(WorkPlan[[#This Row],[Activity '#]]="","",LOOKUP(H:H,Outcomes!B:B,Outcomes!C:C))</f>
        <v>Worker Safety: Pesticide Applicator Certification</v>
      </c>
      <c r="F29" s="209" t="str">
        <f>IF(MID(WorkPlan[[#This Row],[Activity '#]],5,1)="1","OPP",IF(MID(WorkPlan[[#This Row],[Activity '#]],5,1)="2","OECA","OPP &amp; OECA"))</f>
        <v>OPP</v>
      </c>
      <c r="G29" s="189" t="s">
        <v>229</v>
      </c>
      <c r="H29" s="190">
        <f>VALUE(LEFT(WorkPlan[[#This Row],[Activity '#]],2))</f>
        <v>3</v>
      </c>
      <c r="I29" s="1253" t="s">
        <v>641</v>
      </c>
      <c r="J29" s="192" t="s">
        <v>271</v>
      </c>
      <c r="K29" s="112"/>
      <c r="L29" s="1187" t="str">
        <f>Start!$AG$22</f>
        <v/>
      </c>
      <c r="M29" s="1188"/>
      <c r="N29" s="1321"/>
      <c r="O29" s="1189" t="s">
        <v>311</v>
      </c>
      <c r="P29" s="1190"/>
      <c r="Q29" s="167"/>
      <c r="R29" s="167"/>
    </row>
    <row r="30" spans="1:18" ht="38.25" x14ac:dyDescent="0.2">
      <c r="A30" s="194" t="str">
        <f>Start!$U$12</f>
        <v/>
      </c>
      <c r="B30" s="185" t="str">
        <f>IF(Start!$AB$19=Start!$Z$14,Start!$AB$14,IF(Start!$AB$19=Start!$Z$15,Start!$AB$15, IF(Start!$AB$19=Start!$Z$16,Start!$AB$16, IF(Start!$AB$19=Start!$Z$17,Start!$AB$17,""))))</f>
        <v/>
      </c>
      <c r="C30" s="195" t="str">
        <f>IF(Start!$AB$19=Start!$Z$14,Start!$AE$14,IF(Start!$AB$19=Start!$Z$15,Start!$AE$15, IF(Start!$AB$19=Start!$Z$16,Start!$AE$16, IF(Start!$AB$19=Start!$Z$17,Start!$AE$17,""))))</f>
        <v/>
      </c>
      <c r="D30" s="195"/>
      <c r="E30" s="188" t="str">
        <f>IF(WorkPlan[[#This Row],[Activity '#]]="","",LOOKUP(H:H,Outcomes!B:B,Outcomes!C:C))</f>
        <v>Worker Safety: Pesticide Applicator Certification</v>
      </c>
      <c r="F30" s="209" t="str">
        <f>IF(MID(WorkPlan[[#This Row],[Activity '#]],5,1)="1","OPP",IF(MID(WorkPlan[[#This Row],[Activity '#]],5,1)="2","OECA","OPP &amp; OECA"))</f>
        <v>OPP</v>
      </c>
      <c r="G30" s="189" t="s">
        <v>230</v>
      </c>
      <c r="H30" s="190">
        <f>VALUE(LEFT(WorkPlan[[#This Row],[Activity '#]],2))</f>
        <v>3</v>
      </c>
      <c r="I30" s="1255" t="s">
        <v>671</v>
      </c>
      <c r="J30" s="192" t="s">
        <v>271</v>
      </c>
      <c r="K30" s="112"/>
      <c r="L30" s="1187" t="str">
        <f>Start!$AG$22</f>
        <v/>
      </c>
      <c r="M30" s="1188"/>
      <c r="N30" s="1321"/>
      <c r="O30" s="1189" t="s">
        <v>311</v>
      </c>
      <c r="P30" s="1190"/>
      <c r="Q30" s="167"/>
      <c r="R30" s="167"/>
    </row>
    <row r="31" spans="1:18" ht="38.25" x14ac:dyDescent="0.2">
      <c r="A31" s="194" t="str">
        <f>Start!$U$12</f>
        <v/>
      </c>
      <c r="B31" s="185" t="str">
        <f>IF(Start!$AB$19=Start!$Z$14,Start!$AB$14,IF(Start!$AB$19=Start!$Z$15,Start!$AB$15, IF(Start!$AB$19=Start!$Z$16,Start!$AB$16, IF(Start!$AB$19=Start!$Z$17,Start!$AB$17,""))))</f>
        <v/>
      </c>
      <c r="C31" s="195" t="str">
        <f>IF(Start!$AB$19=Start!$Z$14,Start!$AE$14,IF(Start!$AB$19=Start!$Z$15,Start!$AE$15, IF(Start!$AB$19=Start!$Z$16,Start!$AE$16, IF(Start!$AB$19=Start!$Z$17,Start!$AE$17,""))))</f>
        <v/>
      </c>
      <c r="D31" s="195"/>
      <c r="E31" s="188" t="str">
        <f>IF(WorkPlan[[#This Row],[Activity '#]]="","",LOOKUP(H:H,Outcomes!B:B,Outcomes!C:C))</f>
        <v>Worker Safety: Pesticide Applicator Certification</v>
      </c>
      <c r="F31" s="209" t="str">
        <f>IF(MID(WorkPlan[[#This Row],[Activity '#]],5,1)="1","OPP",IF(MID(WorkPlan[[#This Row],[Activity '#]],5,1)="2","OECA","OPP &amp; OECA"))</f>
        <v>OPP</v>
      </c>
      <c r="G31" s="189" t="s">
        <v>273</v>
      </c>
      <c r="H31" s="190">
        <f>VALUE(LEFT(WorkPlan[[#This Row],[Activity '#]],2))</f>
        <v>3</v>
      </c>
      <c r="I31" s="1253" t="s">
        <v>193</v>
      </c>
      <c r="J31" s="192" t="s">
        <v>271</v>
      </c>
      <c r="K31" s="112"/>
      <c r="L31" s="1187" t="str">
        <f>Start!$AG$22</f>
        <v/>
      </c>
      <c r="M31" s="1188"/>
      <c r="N31" s="1321"/>
      <c r="O31" s="1189" t="s">
        <v>311</v>
      </c>
      <c r="P31" s="1190"/>
      <c r="Q31" s="167"/>
      <c r="R31" s="167"/>
    </row>
    <row r="32" spans="1:18" ht="51" x14ac:dyDescent="0.2">
      <c r="A32" s="194" t="str">
        <f>Start!$U$12</f>
        <v/>
      </c>
      <c r="B32" s="185" t="str">
        <f>IF(Start!$AB$19=Start!$Z$14,Start!$AB$14,IF(Start!$AB$19=Start!$Z$15,Start!$AB$15, IF(Start!$AB$19=Start!$Z$16,Start!$AB$16, IF(Start!$AB$19=Start!$Z$17,Start!$AB$17,""))))</f>
        <v/>
      </c>
      <c r="C32" s="195" t="str">
        <f>IF(Start!$AB$19=Start!$Z$14,Start!$AE$14,IF(Start!$AB$19=Start!$Z$15,Start!$AE$15, IF(Start!$AB$19=Start!$Z$16,Start!$AE$16, IF(Start!$AB$19=Start!$Z$17,Start!$AE$17,""))))</f>
        <v/>
      </c>
      <c r="D32" s="195"/>
      <c r="E32" s="188" t="str">
        <f>IF(WorkPlan[[#This Row],[Activity '#]]="","",LOOKUP(H:H,Outcomes!B:B,Outcomes!C:C))</f>
        <v>Worker Safety: Pesticide Applicator Certification</v>
      </c>
      <c r="F32" s="209" t="str">
        <f>IF(MID(WorkPlan[[#This Row],[Activity '#]],5,1)="1","OPP",IF(MID(WorkPlan[[#This Row],[Activity '#]],5,1)="2","OECA","OPP &amp; OECA"))</f>
        <v>OECA</v>
      </c>
      <c r="G32" s="189" t="s">
        <v>231</v>
      </c>
      <c r="H32" s="190">
        <f>VALUE(LEFT(WorkPlan[[#This Row],[Activity '#]],2))</f>
        <v>3</v>
      </c>
      <c r="I32" s="1253" t="s">
        <v>621</v>
      </c>
      <c r="J32" s="192" t="s">
        <v>271</v>
      </c>
      <c r="K32" s="112"/>
      <c r="L32" s="1187" t="str">
        <f>Start!$AG$22</f>
        <v/>
      </c>
      <c r="M32" s="1188"/>
      <c r="N32" s="1321"/>
      <c r="O32" s="1189" t="s">
        <v>311</v>
      </c>
      <c r="P32" s="1190"/>
      <c r="Q32" s="167"/>
      <c r="R32" s="167"/>
    </row>
    <row r="33" spans="1:18" ht="25.5" x14ac:dyDescent="0.2">
      <c r="A33" s="194" t="str">
        <f>Start!$U$12</f>
        <v/>
      </c>
      <c r="B33" s="185" t="str">
        <f>IF(Start!$AB$19=Start!$Z$14,Start!$AB$14,IF(Start!$AB$19=Start!$Z$15,Start!$AB$15, IF(Start!$AB$19=Start!$Z$16,Start!$AB$16, IF(Start!$AB$19=Start!$Z$17,Start!$AB$17,""))))</f>
        <v/>
      </c>
      <c r="C33" s="195" t="str">
        <f>IF(Start!$AB$19=Start!$Z$14,Start!$AE$14,IF(Start!$AB$19=Start!$Z$15,Start!$AE$15, IF(Start!$AB$19=Start!$Z$16,Start!$AE$16, IF(Start!$AB$19=Start!$Z$17,Start!$AE$17,""))))</f>
        <v/>
      </c>
      <c r="D33" s="195"/>
      <c r="E33" s="188" t="str">
        <f>IF(WorkPlan[[#This Row],[Activity '#]]="","",LOOKUP(H:H,Outcomes!B:B,Outcomes!C:C))</f>
        <v>Container Containment</v>
      </c>
      <c r="F33" s="209" t="str">
        <f>IF(MID(WorkPlan[[#This Row],[Activity '#]],5,1)="1","OPP",IF(MID(WorkPlan[[#This Row],[Activity '#]],5,1)="2","OECA","OPP &amp; OECA"))</f>
        <v>OPP</v>
      </c>
      <c r="G33" s="189" t="s">
        <v>232</v>
      </c>
      <c r="H33" s="190">
        <f>VALUE(LEFT(WorkPlan[[#This Row],[Activity '#]],2))</f>
        <v>4</v>
      </c>
      <c r="I33" s="1253" t="s">
        <v>194</v>
      </c>
      <c r="J33" s="192" t="s">
        <v>271</v>
      </c>
      <c r="K33" s="112"/>
      <c r="L33" s="1187" t="str">
        <f>Start!$AG$22</f>
        <v/>
      </c>
      <c r="M33" s="1188"/>
      <c r="N33" s="1321"/>
      <c r="O33" s="1189" t="s">
        <v>311</v>
      </c>
      <c r="P33" s="1190"/>
      <c r="Q33" s="167"/>
      <c r="R33" s="167"/>
    </row>
    <row r="34" spans="1:18" ht="25.5" x14ac:dyDescent="0.2">
      <c r="A34" s="194" t="str">
        <f>Start!$U$12</f>
        <v/>
      </c>
      <c r="B34" s="185" t="str">
        <f>IF(Start!$AB$19=Start!$Z$14,Start!$AB$14,IF(Start!$AB$19=Start!$Z$15,Start!$AB$15, IF(Start!$AB$19=Start!$Z$16,Start!$AB$16, IF(Start!$AB$19=Start!$Z$17,Start!$AB$17,""))))</f>
        <v/>
      </c>
      <c r="C34" s="195" t="str">
        <f>IF(Start!$AB$19=Start!$Z$14,Start!$AE$14,IF(Start!$AB$19=Start!$Z$15,Start!$AE$15, IF(Start!$AB$19=Start!$Z$16,Start!$AE$16, IF(Start!$AB$19=Start!$Z$17,Start!$AE$17,""))))</f>
        <v/>
      </c>
      <c r="D34" s="195"/>
      <c r="E34" s="188" t="str">
        <f>IF(WorkPlan[[#This Row],[Activity '#]]="","",LOOKUP(H:H,Outcomes!B:B,Outcomes!C:C))</f>
        <v>Container Containment</v>
      </c>
      <c r="F34" s="209" t="str">
        <f>IF(MID(WorkPlan[[#This Row],[Activity '#]],5,1)="1","OPP",IF(MID(WorkPlan[[#This Row],[Activity '#]],5,1)="2","OECA","OPP &amp; OECA"))</f>
        <v>OPP</v>
      </c>
      <c r="G34" s="189" t="s">
        <v>233</v>
      </c>
      <c r="H34" s="190">
        <f>VALUE(LEFT(WorkPlan[[#This Row],[Activity '#]],2))</f>
        <v>4</v>
      </c>
      <c r="I34" s="1253" t="s">
        <v>642</v>
      </c>
      <c r="J34" s="192" t="s">
        <v>271</v>
      </c>
      <c r="K34" s="112"/>
      <c r="L34" s="1187" t="str">
        <f>Start!$AG$22</f>
        <v/>
      </c>
      <c r="M34" s="1188"/>
      <c r="N34" s="1321"/>
      <c r="O34" s="1189" t="s">
        <v>311</v>
      </c>
      <c r="P34" s="1190"/>
      <c r="Q34" s="167"/>
      <c r="R34" s="167"/>
    </row>
    <row r="35" spans="1:18" ht="63.75" x14ac:dyDescent="0.2">
      <c r="A35" s="194" t="str">
        <f>Start!$U$12</f>
        <v/>
      </c>
      <c r="B35" s="185" t="str">
        <f>IF(Start!$AB$19=Start!$Z$14,Start!$AB$14,IF(Start!$AB$19=Start!$Z$15,Start!$AB$15, IF(Start!$AB$19=Start!$Z$16,Start!$AB$16, IF(Start!$AB$19=Start!$Z$17,Start!$AB$17,""))))</f>
        <v/>
      </c>
      <c r="C35" s="195" t="str">
        <f>IF(Start!$AB$19=Start!$Z$14,Start!$AE$14,IF(Start!$AB$19=Start!$Z$15,Start!$AE$15, IF(Start!$AB$19=Start!$Z$16,Start!$AE$16, IF(Start!$AB$19=Start!$Z$17,Start!$AE$17,""))))</f>
        <v/>
      </c>
      <c r="D35" s="195"/>
      <c r="E35" s="188" t="str">
        <f>IF(WorkPlan[[#This Row],[Activity '#]]="","",LOOKUP(H:H,Outcomes!B:B,Outcomes!C:C))</f>
        <v>Container Containment</v>
      </c>
      <c r="F35" s="209" t="str">
        <f>IF(MID(WorkPlan[[#This Row],[Activity '#]],5,1)="1","OPP",IF(MID(WorkPlan[[#This Row],[Activity '#]],5,1)="2","OECA","OPP &amp; OECA"))</f>
        <v>OECA</v>
      </c>
      <c r="G35" s="189" t="s">
        <v>234</v>
      </c>
      <c r="H35" s="190">
        <f>VALUE(LEFT(WorkPlan[[#This Row],[Activity '#]],2))</f>
        <v>4</v>
      </c>
      <c r="I35" s="1253" t="s">
        <v>622</v>
      </c>
      <c r="J35" s="192" t="s">
        <v>271</v>
      </c>
      <c r="K35" s="112"/>
      <c r="L35" s="1187" t="str">
        <f>Start!$AG$22</f>
        <v/>
      </c>
      <c r="M35" s="1188"/>
      <c r="N35" s="1321"/>
      <c r="O35" s="1189" t="s">
        <v>311</v>
      </c>
      <c r="P35" s="1190"/>
      <c r="Q35" s="167"/>
      <c r="R35" s="167"/>
    </row>
    <row r="36" spans="1:18" ht="51" x14ac:dyDescent="0.2">
      <c r="A36" s="194" t="str">
        <f>Start!$U$12</f>
        <v/>
      </c>
      <c r="B36" s="185" t="str">
        <f>IF(Start!$AB$19=Start!$Z$14,Start!$AB$14,IF(Start!$AB$19=Start!$Z$15,Start!$AB$15, IF(Start!$AB$19=Start!$Z$16,Start!$AB$16, IF(Start!$AB$19=Start!$Z$17,Start!$AB$17,""))))</f>
        <v/>
      </c>
      <c r="C36" s="195" t="str">
        <f>IF(Start!$AB$19=Start!$Z$14,Start!$AE$14,IF(Start!$AB$19=Start!$Z$15,Start!$AE$15, IF(Start!$AB$19=Start!$Z$16,Start!$AE$16, IF(Start!$AB$19=Start!$Z$17,Start!$AE$17,""))))</f>
        <v/>
      </c>
      <c r="D36" s="195"/>
      <c r="E36" s="188" t="str">
        <f>IF(WorkPlan[[#This Row],[Activity '#]]="","",LOOKUP(H:H,Outcomes!B:B,Outcomes!C:C))</f>
        <v>Soil Fumigation &amp; Soil Fumigants</v>
      </c>
      <c r="F36" s="209" t="str">
        <f>IF(MID(WorkPlan[[#This Row],[Activity '#]],5,1)="1","OPP",IF(MID(WorkPlan[[#This Row],[Activity '#]],5,1)="2","OECA","OPP &amp; OECA"))</f>
        <v>OPP</v>
      </c>
      <c r="G36" s="189" t="s">
        <v>235</v>
      </c>
      <c r="H36" s="190">
        <f>VALUE(LEFT(WorkPlan[[#This Row],[Activity '#]],2))</f>
        <v>5</v>
      </c>
      <c r="I36" s="1253" t="s">
        <v>741</v>
      </c>
      <c r="J36" s="192" t="s">
        <v>271</v>
      </c>
      <c r="K36" s="112"/>
      <c r="L36" s="1187" t="str">
        <f>Start!$AG$22</f>
        <v/>
      </c>
      <c r="M36" s="1188"/>
      <c r="N36" s="1321"/>
      <c r="O36" s="1189" t="s">
        <v>311</v>
      </c>
      <c r="P36" s="1190"/>
      <c r="Q36" s="167"/>
      <c r="R36" s="167"/>
    </row>
    <row r="37" spans="1:18" ht="38.25" x14ac:dyDescent="0.2">
      <c r="A37" s="194" t="str">
        <f>Start!$U$12</f>
        <v/>
      </c>
      <c r="B37" s="185" t="str">
        <f>IF(Start!$AB$19=Start!$Z$14,Start!$AB$14,IF(Start!$AB$19=Start!$Z$15,Start!$AB$15, IF(Start!$AB$19=Start!$Z$16,Start!$AB$16, IF(Start!$AB$19=Start!$Z$17,Start!$AB$17,""))))</f>
        <v/>
      </c>
      <c r="C37" s="195" t="str">
        <f>IF(Start!$AB$19=Start!$Z$14,Start!$AE$14,IF(Start!$AB$19=Start!$Z$15,Start!$AE$15, IF(Start!$AB$19=Start!$Z$16,Start!$AE$16, IF(Start!$AB$19=Start!$Z$17,Start!$AE$17,""))))</f>
        <v/>
      </c>
      <c r="D37" s="195"/>
      <c r="E37" s="188" t="str">
        <f>IF(WorkPlan[[#This Row],[Activity '#]]="","",LOOKUP(H:H,Outcomes!B:B,Outcomes!C:C))</f>
        <v>Soil Fumigation &amp; Soil Fumigants</v>
      </c>
      <c r="F37" s="209" t="str">
        <f>IF(MID(WorkPlan[[#This Row],[Activity '#]],5,1)="1","OPP",IF(MID(WorkPlan[[#This Row],[Activity '#]],5,1)="2","OECA","OPP &amp; OECA"))</f>
        <v>OECA</v>
      </c>
      <c r="G37" s="189" t="s">
        <v>236</v>
      </c>
      <c r="H37" s="190">
        <f>VALUE(LEFT(WorkPlan[[#This Row],[Activity '#]],2))</f>
        <v>5</v>
      </c>
      <c r="I37" s="1253" t="s">
        <v>623</v>
      </c>
      <c r="J37" s="192" t="s">
        <v>271</v>
      </c>
      <c r="K37" s="112"/>
      <c r="L37" s="1187" t="str">
        <f>Start!$AG$22</f>
        <v/>
      </c>
      <c r="M37" s="1188"/>
      <c r="N37" s="1321"/>
      <c r="O37" s="1189" t="s">
        <v>311</v>
      </c>
      <c r="P37" s="1190"/>
      <c r="Q37" s="167"/>
      <c r="R37" s="167"/>
    </row>
    <row r="38" spans="1:18" ht="102" x14ac:dyDescent="0.2">
      <c r="A38" s="194" t="str">
        <f>Start!$U$12</f>
        <v/>
      </c>
      <c r="B38" s="185" t="str">
        <f>IF(Start!$AB$19=Start!$Z$14,Start!$AB$14,IF(Start!$AB$19=Start!$Z$15,Start!$AB$15, IF(Start!$AB$19=Start!$Z$16,Start!$AB$16, IF(Start!$AB$19=Start!$Z$17,Start!$AB$17,""))))</f>
        <v/>
      </c>
      <c r="C38" s="195" t="str">
        <f>IF(Start!$AB$19=Start!$Z$14,Start!$AE$14,IF(Start!$AB$19=Start!$Z$15,Start!$AE$15, IF(Start!$AB$19=Start!$Z$16,Start!$AE$16, IF(Start!$AB$19=Start!$Z$17,Start!$AE$17,""))))</f>
        <v/>
      </c>
      <c r="D38" s="195"/>
      <c r="E38" s="188" t="str">
        <f>IF(WorkPlan[[#This Row],[Activity '#]]="","",LOOKUP(H:H,Outcomes!B:B,Outcomes!C:C))</f>
        <v>Pesticides in Water</v>
      </c>
      <c r="F38" s="209" t="str">
        <f>IF(MID(WorkPlan[[#This Row],[Activity '#]],5,1)="1","OPP",IF(MID(WorkPlan[[#This Row],[Activity '#]],5,1)="2","OECA","OPP &amp; OECA"))</f>
        <v>OPP</v>
      </c>
      <c r="G38" s="189" t="s">
        <v>237</v>
      </c>
      <c r="H38" s="190">
        <f>VALUE(LEFT(WorkPlan[[#This Row],[Activity '#]],2))</f>
        <v>6</v>
      </c>
      <c r="I38" s="1253" t="s">
        <v>729</v>
      </c>
      <c r="J38" s="192" t="s">
        <v>271</v>
      </c>
      <c r="K38" s="112"/>
      <c r="L38" s="1187" t="str">
        <f>Start!$AG$22</f>
        <v/>
      </c>
      <c r="M38" s="1188"/>
      <c r="N38" s="1321"/>
      <c r="O38" s="1189" t="s">
        <v>311</v>
      </c>
      <c r="P38" s="1190"/>
      <c r="Q38" s="167"/>
      <c r="R38" s="167"/>
    </row>
    <row r="39" spans="1:18" ht="102" x14ac:dyDescent="0.2">
      <c r="A39" s="194" t="str">
        <f>Start!$U$12</f>
        <v/>
      </c>
      <c r="B39" s="185" t="str">
        <f>IF(Start!$AB$19=Start!$Z$14,Start!$AB$14,IF(Start!$AB$19=Start!$Z$15,Start!$AB$15, IF(Start!$AB$19=Start!$Z$16,Start!$AB$16, IF(Start!$AB$19=Start!$Z$17,Start!$AB$17,""))))</f>
        <v/>
      </c>
      <c r="C39" s="195" t="str">
        <f>IF(Start!$AB$19=Start!$Z$14,Start!$AE$14,IF(Start!$AB$19=Start!$Z$15,Start!$AE$15, IF(Start!$AB$19=Start!$Z$16,Start!$AE$16, IF(Start!$AB$19=Start!$Z$17,Start!$AE$17,""))))</f>
        <v/>
      </c>
      <c r="D39" s="195"/>
      <c r="E39" s="188" t="str">
        <f>IF(WorkPlan[[#This Row],[Activity '#]]="","",LOOKUP(H:H,Outcomes!B:B,Outcomes!C:C))</f>
        <v>Pesticides in Water</v>
      </c>
      <c r="F39" s="209" t="str">
        <f>IF(MID(WorkPlan[[#This Row],[Activity '#]],5,1)="1","OPP",IF(MID(WorkPlan[[#This Row],[Activity '#]],5,1)="2","OECA","OPP &amp; OECA"))</f>
        <v>OPP</v>
      </c>
      <c r="G39" s="189" t="s">
        <v>624</v>
      </c>
      <c r="H39" s="190">
        <f>VALUE(LEFT(WorkPlan[[#This Row],[Activity '#]],2))</f>
        <v>6</v>
      </c>
      <c r="I39" s="1253" t="s">
        <v>672</v>
      </c>
      <c r="J39" s="192" t="s">
        <v>271</v>
      </c>
      <c r="K39" s="112"/>
      <c r="L39" s="1029" t="str">
        <f>Start!$AG$22</f>
        <v/>
      </c>
      <c r="M39" s="1030"/>
      <c r="N39" s="1321"/>
      <c r="O39" s="1189" t="s">
        <v>311</v>
      </c>
      <c r="P39" s="1190"/>
      <c r="Q39" s="167"/>
      <c r="R39" s="167"/>
    </row>
    <row r="40" spans="1:18" ht="38.25" x14ac:dyDescent="0.2">
      <c r="A40" s="194" t="str">
        <f>Start!$U$12</f>
        <v/>
      </c>
      <c r="B40" s="185" t="str">
        <f>IF(Start!$AB$19=Start!$Z$14,Start!$AB$14,IF(Start!$AB$19=Start!$Z$15,Start!$AB$15, IF(Start!$AB$19=Start!$Z$16,Start!$AB$16, IF(Start!$AB$19=Start!$Z$17,Start!$AB$17,""))))</f>
        <v/>
      </c>
      <c r="C40" s="195" t="str">
        <f>IF(Start!$AB$19=Start!$Z$14,Start!$AE$14,IF(Start!$AB$19=Start!$Z$15,Start!$AE$15, IF(Start!$AB$19=Start!$Z$16,Start!$AE$16, IF(Start!$AB$19=Start!$Z$17,Start!$AE$17,""))))</f>
        <v/>
      </c>
      <c r="D40" s="195"/>
      <c r="E40" s="188" t="str">
        <f>IF(WorkPlan[[#This Row],[Activity '#]]="","",LOOKUP(H:H,Outcomes!B:B,Outcomes!C:C))</f>
        <v>Pesticides in Water</v>
      </c>
      <c r="F40" s="209" t="str">
        <f>IF(MID(WorkPlan[[#This Row],[Activity '#]],5,1)="1","OPP",IF(MID(WorkPlan[[#This Row],[Activity '#]],5,1)="2","OECA","OPP &amp; OECA"))</f>
        <v>OPP</v>
      </c>
      <c r="G40" s="189" t="s">
        <v>625</v>
      </c>
      <c r="H40" s="190">
        <f>VALUE(LEFT(WorkPlan[[#This Row],[Activity '#]],2))</f>
        <v>6</v>
      </c>
      <c r="I40" s="1253" t="s">
        <v>673</v>
      </c>
      <c r="J40" s="192" t="s">
        <v>271</v>
      </c>
      <c r="K40" s="112"/>
      <c r="L40" s="1029" t="str">
        <f>Start!$AG$22</f>
        <v/>
      </c>
      <c r="M40" s="1030"/>
      <c r="N40" s="1321"/>
      <c r="O40" s="1189" t="s">
        <v>311</v>
      </c>
      <c r="P40" s="1190"/>
      <c r="Q40" s="167"/>
      <c r="R40" s="167"/>
    </row>
    <row r="41" spans="1:18" ht="38.25" x14ac:dyDescent="0.2">
      <c r="A41" s="194" t="str">
        <f>Start!$U$12</f>
        <v/>
      </c>
      <c r="B41" s="185" t="str">
        <f>IF(Start!$AB$19=Start!$Z$14,Start!$AB$14,IF(Start!$AB$19=Start!$Z$15,Start!$AB$15, IF(Start!$AB$19=Start!$Z$16,Start!$AB$16, IF(Start!$AB$19=Start!$Z$17,Start!$AB$17,""))))</f>
        <v/>
      </c>
      <c r="C41" s="195" t="str">
        <f>IF(Start!$AB$19=Start!$Z$14,Start!$AE$14,IF(Start!$AB$19=Start!$Z$15,Start!$AE$15, IF(Start!$AB$19=Start!$Z$16,Start!$AE$16, IF(Start!$AB$19=Start!$Z$17,Start!$AE$17,""))))</f>
        <v/>
      </c>
      <c r="D41" s="195"/>
      <c r="E41" s="188" t="str">
        <f>IF(WorkPlan[[#This Row],[Activity '#]]="","",LOOKUP(H:H,Outcomes!B:B,Outcomes!C:C))</f>
        <v>Pesticides in Water</v>
      </c>
      <c r="F41" s="209" t="str">
        <f>IF(MID(WorkPlan[[#This Row],[Activity '#]],5,1)="1","OPP",IF(MID(WorkPlan[[#This Row],[Activity '#]],5,1)="2","OECA","OPP &amp; OECA"))</f>
        <v>OPP</v>
      </c>
      <c r="G41" s="189" t="s">
        <v>626</v>
      </c>
      <c r="H41" s="190">
        <f>VALUE(LEFT(WorkPlan[[#This Row],[Activity '#]],2))</f>
        <v>6</v>
      </c>
      <c r="I41" s="1253" t="s">
        <v>674</v>
      </c>
      <c r="J41" s="192" t="s">
        <v>271</v>
      </c>
      <c r="K41" s="112"/>
      <c r="L41" s="1029" t="str">
        <f>Start!$AG$22</f>
        <v/>
      </c>
      <c r="M41" s="1030"/>
      <c r="N41" s="1321"/>
      <c r="O41" s="1189" t="s">
        <v>311</v>
      </c>
      <c r="P41" s="1190"/>
      <c r="Q41" s="167"/>
      <c r="R41" s="167"/>
    </row>
    <row r="42" spans="1:18" ht="51" x14ac:dyDescent="0.2">
      <c r="A42" s="194" t="str">
        <f>Start!$U$12</f>
        <v/>
      </c>
      <c r="B42" s="185" t="str">
        <f>IF(Start!$AB$19=Start!$Z$14,Start!$AB$14,IF(Start!$AB$19=Start!$Z$15,Start!$AB$15, IF(Start!$AB$19=Start!$Z$16,Start!$AB$16, IF(Start!$AB$19=Start!$Z$17,Start!$AB$17,""))))</f>
        <v/>
      </c>
      <c r="C42" s="195" t="str">
        <f>IF(Start!$AB$19=Start!$Z$14,Start!$AE$14,IF(Start!$AB$19=Start!$Z$15,Start!$AE$15, IF(Start!$AB$19=Start!$Z$16,Start!$AE$16, IF(Start!$AB$19=Start!$Z$17,Start!$AE$17,""))))</f>
        <v/>
      </c>
      <c r="D42" s="195"/>
      <c r="E42" s="188" t="str">
        <f>IF(WorkPlan[[#This Row],[Activity '#]]="","",LOOKUP(H:H,Outcomes!B:B,Outcomes!C:C))</f>
        <v>Pesticides in Water</v>
      </c>
      <c r="F42" s="209" t="str">
        <f>IF(MID(WorkPlan[[#This Row],[Activity '#]],5,1)="1","OPP",IF(MID(WorkPlan[[#This Row],[Activity '#]],5,1)="2","OECA","OPP &amp; OECA"))</f>
        <v>OPP</v>
      </c>
      <c r="G42" s="189" t="s">
        <v>627</v>
      </c>
      <c r="H42" s="190">
        <f>VALUE(LEFT(WorkPlan[[#This Row],[Activity '#]],2))</f>
        <v>6</v>
      </c>
      <c r="I42" s="1253" t="s">
        <v>675</v>
      </c>
      <c r="J42" s="192" t="s">
        <v>271</v>
      </c>
      <c r="K42" s="112"/>
      <c r="L42" s="1029" t="str">
        <f>Start!$AG$22</f>
        <v/>
      </c>
      <c r="M42" s="1030"/>
      <c r="N42" s="1321"/>
      <c r="O42" s="1189" t="s">
        <v>311</v>
      </c>
      <c r="P42" s="1190"/>
      <c r="Q42" s="167"/>
      <c r="R42" s="167"/>
    </row>
    <row r="43" spans="1:18" ht="15" x14ac:dyDescent="0.2">
      <c r="A43" s="194" t="str">
        <f>Start!$U$12</f>
        <v/>
      </c>
      <c r="B43" s="185" t="str">
        <f>IF(Start!$AB$19=Start!$Z$14,Start!$AB$14,IF(Start!$AB$19=Start!$Z$15,Start!$AB$15, IF(Start!$AB$19=Start!$Z$16,Start!$AB$16, IF(Start!$AB$19=Start!$Z$17,Start!$AB$17,""))))</f>
        <v/>
      </c>
      <c r="C43" s="195" t="str">
        <f>IF(Start!$AB$19=Start!$Z$14,Start!$AE$14,IF(Start!$AB$19=Start!$Z$15,Start!$AE$15, IF(Start!$AB$19=Start!$Z$16,Start!$AE$16, IF(Start!$AB$19=Start!$Z$17,Start!$AE$17,""))))</f>
        <v/>
      </c>
      <c r="D43" s="195"/>
      <c r="E43" s="188" t="str">
        <f>IF(WorkPlan[[#This Row],[Activity '#]]="","",LOOKUP(H:H,Outcomes!B:B,Outcomes!C:C))</f>
        <v>Pesticides in Water</v>
      </c>
      <c r="F43" s="209" t="str">
        <f>IF(MID(WorkPlan[[#This Row],[Activity '#]],5,1)="1","OPP",IF(MID(WorkPlan[[#This Row],[Activity '#]],5,1)="2","OECA","OPP &amp; OECA"))</f>
        <v>OPP</v>
      </c>
      <c r="G43" s="189" t="s">
        <v>628</v>
      </c>
      <c r="H43" s="190">
        <f>VALUE(LEFT(WorkPlan[[#This Row],[Activity '#]],2))</f>
        <v>6</v>
      </c>
      <c r="I43" s="1255" t="s">
        <v>712</v>
      </c>
      <c r="J43" s="192" t="s">
        <v>271</v>
      </c>
      <c r="K43" s="112"/>
      <c r="L43" s="1029" t="str">
        <f>Start!$AG$22</f>
        <v/>
      </c>
      <c r="M43" s="1030"/>
      <c r="N43" s="1321"/>
      <c r="O43" s="1189" t="s">
        <v>311</v>
      </c>
      <c r="P43" s="1190"/>
      <c r="Q43" s="167"/>
      <c r="R43" s="167"/>
    </row>
    <row r="44" spans="1:18" ht="38.25" x14ac:dyDescent="0.2">
      <c r="A44" s="194" t="str">
        <f>Start!$U$12</f>
        <v/>
      </c>
      <c r="B44" s="185" t="str">
        <f>IF(Start!$AB$19=Start!$Z$14,Start!$AB$14,IF(Start!$AB$19=Start!$Z$15,Start!$AB$15, IF(Start!$AB$19=Start!$Z$16,Start!$AB$16, IF(Start!$AB$19=Start!$Z$17,Start!$AB$17,""))))</f>
        <v/>
      </c>
      <c r="C44" s="195" t="str">
        <f>IF(Start!$AB$19=Start!$Z$14,Start!$AE$14,IF(Start!$AB$19=Start!$Z$15,Start!$AE$15, IF(Start!$AB$19=Start!$Z$16,Start!$AE$16, IF(Start!$AB$19=Start!$Z$17,Start!$AE$17,""))))</f>
        <v/>
      </c>
      <c r="D44" s="195"/>
      <c r="E44" s="188" t="str">
        <f>IF(WorkPlan[[#This Row],[Activity '#]]="","",LOOKUP(H:H,Outcomes!B:B,Outcomes!C:C))</f>
        <v>Pesticides in Water</v>
      </c>
      <c r="F44" s="209" t="str">
        <f>IF(MID(WorkPlan[[#This Row],[Activity '#]],5,1)="1","OPP",IF(MID(WorkPlan[[#This Row],[Activity '#]],5,1)="2","OECA","OPP &amp; OECA"))</f>
        <v>OPP</v>
      </c>
      <c r="G44" s="189" t="s">
        <v>662</v>
      </c>
      <c r="H44" s="190">
        <f>VALUE(LEFT(WorkPlan[[#This Row],[Activity '#]],2))</f>
        <v>6</v>
      </c>
      <c r="I44" s="1253" t="s">
        <v>629</v>
      </c>
      <c r="J44" s="192" t="s">
        <v>271</v>
      </c>
      <c r="K44" s="112"/>
      <c r="L44" s="1029" t="str">
        <f>Start!$AG$22</f>
        <v/>
      </c>
      <c r="M44" s="1030"/>
      <c r="N44" s="1321"/>
      <c r="O44" s="1189" t="s">
        <v>311</v>
      </c>
      <c r="P44" s="1190"/>
      <c r="Q44" s="167"/>
      <c r="R44" s="167"/>
    </row>
    <row r="45" spans="1:18" s="1197" customFormat="1" ht="51" x14ac:dyDescent="0.2">
      <c r="A45" s="1193" t="str">
        <f>Start!$U$12</f>
        <v/>
      </c>
      <c r="B45" s="1194" t="str">
        <f>IF(Start!$AB$19=Start!$Z$14,Start!$AB$14,IF(Start!$AB$19=Start!$Z$15,Start!$AB$15, IF(Start!$AB$19=Start!$Z$16,Start!$AB$16, IF(Start!$AB$19=Start!$Z$17,Start!$AB$17,""))))</f>
        <v/>
      </c>
      <c r="C45" s="1195" t="str">
        <f>IF(Start!$AB$19=Start!$Z$14,Start!$AE$14,IF(Start!$AB$19=Start!$Z$15,Start!$AE$15, IF(Start!$AB$19=Start!$Z$16,Start!$AE$16, IF(Start!$AB$19=Start!$Z$17,Start!$AE$17,""))))</f>
        <v/>
      </c>
      <c r="D45" s="1195"/>
      <c r="E45" s="188" t="str">
        <f>IF(WorkPlan[[#This Row],[Activity '#]]="","",LOOKUP(H:H,Outcomes!B:B,Outcomes!C:C))</f>
        <v>Pesticides in Water</v>
      </c>
      <c r="F45" s="209" t="str">
        <f>IF(MID(WorkPlan[[#This Row],[Activity '#]],5,1)="1","OPP",IF(MID(WorkPlan[[#This Row],[Activity '#]],5,1)="2","OECA","OPP &amp; OECA"))</f>
        <v>OECA</v>
      </c>
      <c r="G45" s="1186" t="s">
        <v>238</v>
      </c>
      <c r="H45" s="1196">
        <f>VALUE(LEFT(WorkPlan[[#This Row],[Activity '#]],2))</f>
        <v>6</v>
      </c>
      <c r="I45" s="1253" t="s">
        <v>663</v>
      </c>
      <c r="J45" s="192" t="s">
        <v>271</v>
      </c>
      <c r="K45" s="112"/>
      <c r="L45" s="1187" t="str">
        <f>Start!$AG$22</f>
        <v/>
      </c>
      <c r="M45" s="1188"/>
      <c r="N45" s="1321"/>
      <c r="O45" s="1189" t="s">
        <v>311</v>
      </c>
      <c r="P45" s="167"/>
      <c r="Q45" s="167"/>
      <c r="R45" s="167"/>
    </row>
    <row r="46" spans="1:18" ht="38.25" x14ac:dyDescent="0.2">
      <c r="A46" s="194" t="str">
        <f>Start!$U$12</f>
        <v/>
      </c>
      <c r="B46" s="185" t="str">
        <f>IF(Start!$AB$19=Start!$Z$14,Start!$AB$14,IF(Start!$AB$19=Start!$Z$15,Start!$AB$15, IF(Start!$AB$19=Start!$Z$16,Start!$AB$16, IF(Start!$AB$19=Start!$Z$17,Start!$AB$17,""))))</f>
        <v/>
      </c>
      <c r="C46" s="195" t="str">
        <f>IF(Start!$AB$19=Start!$Z$14,Start!$AE$14,IF(Start!$AB$19=Start!$Z$15,Start!$AE$15, IF(Start!$AB$19=Start!$Z$16,Start!$AE$16, IF(Start!$AB$19=Start!$Z$17,Start!$AE$17,""))))</f>
        <v/>
      </c>
      <c r="D46" s="195"/>
      <c r="E46" s="188" t="str">
        <f>IF(WorkPlan[[#This Row],[Activity '#]]="","",LOOKUP(H:H,Outcomes!B:B,Outcomes!C:C))</f>
        <v>Endangered Species Protection</v>
      </c>
      <c r="F46" s="209" t="str">
        <f>IF(MID(WorkPlan[[#This Row],[Activity '#]],5,1)="1","OPP",IF(MID(WorkPlan[[#This Row],[Activity '#]],5,1)="2","OECA","OPP &amp; OECA"))</f>
        <v>OPP</v>
      </c>
      <c r="G46" s="189" t="s">
        <v>239</v>
      </c>
      <c r="H46" s="190">
        <f>VALUE(LEFT(WorkPlan[[#This Row],[Activity '#]],2))</f>
        <v>7</v>
      </c>
      <c r="I46" s="1253" t="s">
        <v>643</v>
      </c>
      <c r="J46" s="163" t="s">
        <v>389</v>
      </c>
      <c r="K46" s="112"/>
      <c r="L46" s="1187" t="str">
        <f>Start!$AG$22</f>
        <v/>
      </c>
      <c r="M46" s="1188"/>
      <c r="N46" s="1321"/>
      <c r="O46" s="1189" t="s">
        <v>311</v>
      </c>
      <c r="P46" s="1190"/>
      <c r="Q46" s="167"/>
      <c r="R46" s="167"/>
    </row>
    <row r="47" spans="1:18" ht="48" x14ac:dyDescent="0.2">
      <c r="A47" s="194" t="str">
        <f>Start!$U$12</f>
        <v/>
      </c>
      <c r="B47" s="185" t="str">
        <f>IF(Start!$AB$19=Start!$Z$14,Start!$AB$14,IF(Start!$AB$19=Start!$Z$15,Start!$AB$15, IF(Start!$AB$19=Start!$Z$16,Start!$AB$16, IF(Start!$AB$19=Start!$Z$17,Start!$AB$17,""))))</f>
        <v/>
      </c>
      <c r="C47" s="195" t="str">
        <f>IF(Start!$AB$19=Start!$Z$14,Start!$AE$14,IF(Start!$AB$19=Start!$Z$15,Start!$AE$15, IF(Start!$AB$19=Start!$Z$16,Start!$AE$16, IF(Start!$AB$19=Start!$Z$17,Start!$AE$17,""))))</f>
        <v/>
      </c>
      <c r="D47" s="195"/>
      <c r="E47" s="188" t="str">
        <f>IF(WorkPlan[[#This Row],[Activity '#]]="","",LOOKUP(H:H,Outcomes!B:B,Outcomes!C:C))</f>
        <v>Endangered Species Protection</v>
      </c>
      <c r="F47" s="209" t="str">
        <f>IF(MID(WorkPlan[[#This Row],[Activity '#]],5,1)="1","OPP",IF(MID(WorkPlan[[#This Row],[Activity '#]],5,1)="2","OECA","OPP &amp; OECA"))</f>
        <v>OPP</v>
      </c>
      <c r="G47" s="189" t="s">
        <v>274</v>
      </c>
      <c r="H47" s="190">
        <f>VALUE(LEFT(WorkPlan[[#This Row],[Activity '#]],2))</f>
        <v>7</v>
      </c>
      <c r="I47" s="1255" t="s">
        <v>644</v>
      </c>
      <c r="J47" s="163" t="s">
        <v>389</v>
      </c>
      <c r="K47" s="112"/>
      <c r="L47" s="1187" t="str">
        <f>Start!$AG$22</f>
        <v/>
      </c>
      <c r="M47" s="1188"/>
      <c r="N47" s="1321"/>
      <c r="O47" s="1189" t="s">
        <v>311</v>
      </c>
      <c r="P47" s="1190"/>
      <c r="Q47" s="167"/>
      <c r="R47" s="167"/>
    </row>
    <row r="48" spans="1:18" ht="51" x14ac:dyDescent="0.2">
      <c r="A48" s="194" t="str">
        <f>Start!$U$12</f>
        <v/>
      </c>
      <c r="B48" s="185" t="str">
        <f>IF(Start!$AB$19=Start!$Z$14,Start!$AB$14,IF(Start!$AB$19=Start!$Z$15,Start!$AB$15, IF(Start!$AB$19=Start!$Z$16,Start!$AB$16, IF(Start!$AB$19=Start!$Z$17,Start!$AB$17,""))))</f>
        <v/>
      </c>
      <c r="C48" s="195" t="str">
        <f>IF(Start!$AB$19=Start!$Z$14,Start!$AE$14,IF(Start!$AB$19=Start!$Z$15,Start!$AE$15, IF(Start!$AB$19=Start!$Z$16,Start!$AE$16, IF(Start!$AB$19=Start!$Z$17,Start!$AE$17,""))))</f>
        <v/>
      </c>
      <c r="D48" s="195"/>
      <c r="E48" s="188" t="str">
        <f>IF(WorkPlan[[#This Row],[Activity '#]]="","",LOOKUP(H:H,Outcomes!B:B,Outcomes!C:C))</f>
        <v>Endangered Species Protection</v>
      </c>
      <c r="F48" s="209" t="str">
        <f>IF(MID(WorkPlan[[#This Row],[Activity '#]],5,1)="1","OPP",IF(MID(WorkPlan[[#This Row],[Activity '#]],5,1)="2","OECA","OPP &amp; OECA"))</f>
        <v>OPP</v>
      </c>
      <c r="G48" s="189" t="s">
        <v>275</v>
      </c>
      <c r="H48" s="190">
        <f>VALUE(LEFT(WorkPlan[[#This Row],[Activity '#]],2))</f>
        <v>7</v>
      </c>
      <c r="I48" s="192" t="s">
        <v>578</v>
      </c>
      <c r="J48" s="163" t="s">
        <v>389</v>
      </c>
      <c r="K48" s="112"/>
      <c r="L48" s="1187" t="str">
        <f>Start!$AG$22</f>
        <v/>
      </c>
      <c r="M48" s="1188"/>
      <c r="N48" s="1321"/>
      <c r="O48" s="1189" t="s">
        <v>311</v>
      </c>
      <c r="P48" s="1190"/>
      <c r="Q48" s="167"/>
      <c r="R48" s="167"/>
    </row>
    <row r="49" spans="1:18" ht="25.5" x14ac:dyDescent="0.2">
      <c r="A49" s="194" t="str">
        <f>Start!$U$12</f>
        <v/>
      </c>
      <c r="B49" s="185" t="str">
        <f>IF(Start!$AB$19=Start!$Z$14,Start!$AB$14,IF(Start!$AB$19=Start!$Z$15,Start!$AB$15, IF(Start!$AB$19=Start!$Z$16,Start!$AB$16, IF(Start!$AB$19=Start!$Z$17,Start!$AB$17,""))))</f>
        <v/>
      </c>
      <c r="C49" s="195" t="str">
        <f>IF(Start!$AB$19=Start!$Z$14,Start!$AE$14,IF(Start!$AB$19=Start!$Z$15,Start!$AE$15, IF(Start!$AB$19=Start!$Z$16,Start!$AE$16, IF(Start!$AB$19=Start!$Z$17,Start!$AE$17,""))))</f>
        <v/>
      </c>
      <c r="D49" s="195"/>
      <c r="E49" s="188" t="str">
        <f>IF(WorkPlan[[#This Row],[Activity '#]]="","",LOOKUP(H:H,Outcomes!B:B,Outcomes!C:C))</f>
        <v>Endangered Species Protection</v>
      </c>
      <c r="F49" s="209" t="str">
        <f>IF(MID(WorkPlan[[#This Row],[Activity '#]],5,1)="1","OPP",IF(MID(WorkPlan[[#This Row],[Activity '#]],5,1)="2","OECA","OPP &amp; OECA"))</f>
        <v>OPP</v>
      </c>
      <c r="G49" s="189" t="s">
        <v>276</v>
      </c>
      <c r="H49" s="190">
        <f>VALUE(LEFT(WorkPlan[[#This Row],[Activity '#]],2))</f>
        <v>7</v>
      </c>
      <c r="I49" s="192" t="s">
        <v>579</v>
      </c>
      <c r="J49" s="163" t="s">
        <v>389</v>
      </c>
      <c r="K49" s="112"/>
      <c r="L49" s="1187" t="str">
        <f>Start!$AG$22</f>
        <v/>
      </c>
      <c r="M49" s="1188"/>
      <c r="N49" s="1321"/>
      <c r="O49" s="1189" t="s">
        <v>311</v>
      </c>
      <c r="P49" s="1190"/>
      <c r="Q49" s="167"/>
      <c r="R49" s="167"/>
    </row>
    <row r="50" spans="1:18" ht="38.25" x14ac:dyDescent="0.2">
      <c r="A50" s="194" t="str">
        <f>Start!$U$12</f>
        <v/>
      </c>
      <c r="B50" s="185" t="str">
        <f>IF(Start!$AB$19=Start!$Z$14,Start!$AB$14,IF(Start!$AB$19=Start!$Z$15,Start!$AB$15, IF(Start!$AB$19=Start!$Z$16,Start!$AB$16, IF(Start!$AB$19=Start!$Z$17,Start!$AB$17,""))))</f>
        <v/>
      </c>
      <c r="C50" s="195" t="str">
        <f>IF(Start!$AB$19=Start!$Z$14,Start!$AE$14,IF(Start!$AB$19=Start!$Z$15,Start!$AE$15, IF(Start!$AB$19=Start!$Z$16,Start!$AE$16, IF(Start!$AB$19=Start!$Z$17,Start!$AE$17,""))))</f>
        <v/>
      </c>
      <c r="D50" s="195"/>
      <c r="E50" s="188" t="str">
        <f>IF(WorkPlan[[#This Row],[Activity '#]]="","",LOOKUP(H:H,Outcomes!B:B,Outcomes!C:C))</f>
        <v>Endangered Species Protection</v>
      </c>
      <c r="F50" s="209" t="str">
        <f>IF(MID(WorkPlan[[#This Row],[Activity '#]],5,1)="1","OPP",IF(MID(WorkPlan[[#This Row],[Activity '#]],5,1)="2","OECA","OPP &amp; OECA"))</f>
        <v>OPP</v>
      </c>
      <c r="G50" s="189" t="s">
        <v>277</v>
      </c>
      <c r="H50" s="190">
        <f>VALUE(LEFT(WorkPlan[[#This Row],[Activity '#]],2))</f>
        <v>7</v>
      </c>
      <c r="I50" s="192" t="s">
        <v>580</v>
      </c>
      <c r="J50" s="163" t="s">
        <v>389</v>
      </c>
      <c r="K50" s="112"/>
      <c r="L50" s="1187" t="str">
        <f>Start!$AG$22</f>
        <v/>
      </c>
      <c r="M50" s="1188"/>
      <c r="N50" s="1321"/>
      <c r="O50" s="1189" t="s">
        <v>311</v>
      </c>
      <c r="P50" s="1190"/>
      <c r="Q50" s="167"/>
      <c r="R50" s="167"/>
    </row>
    <row r="51" spans="1:18" ht="25.5" x14ac:dyDescent="0.2">
      <c r="A51" s="194" t="str">
        <f>Start!$U$12</f>
        <v/>
      </c>
      <c r="B51" s="185" t="str">
        <f>IF(Start!$AB$19=Start!$Z$14,Start!$AB$14,IF(Start!$AB$19=Start!$Z$15,Start!$AB$15, IF(Start!$AB$19=Start!$Z$16,Start!$AB$16, IF(Start!$AB$19=Start!$Z$17,Start!$AB$17,""))))</f>
        <v/>
      </c>
      <c r="C51" s="195" t="str">
        <f>IF(Start!$AB$19=Start!$Z$14,Start!$AE$14,IF(Start!$AB$19=Start!$Z$15,Start!$AE$15, IF(Start!$AB$19=Start!$Z$16,Start!$AE$16, IF(Start!$AB$19=Start!$Z$17,Start!$AE$17,""))))</f>
        <v/>
      </c>
      <c r="D51" s="195"/>
      <c r="E51" s="188" t="str">
        <f>IF(WorkPlan[[#This Row],[Activity '#]]="","",LOOKUP(H:H,Outcomes!B:B,Outcomes!C:C))</f>
        <v>Endangered Species Protection</v>
      </c>
      <c r="F51" s="209" t="str">
        <f>IF(MID(WorkPlan[[#This Row],[Activity '#]],5,1)="1","OPP",IF(MID(WorkPlan[[#This Row],[Activity '#]],5,1)="2","OECA","OPP &amp; OECA"))</f>
        <v>OPP</v>
      </c>
      <c r="G51" s="189" t="s">
        <v>278</v>
      </c>
      <c r="H51" s="190">
        <f>VALUE(LEFT(WorkPlan[[#This Row],[Activity '#]],2))</f>
        <v>7</v>
      </c>
      <c r="I51" s="192" t="s">
        <v>581</v>
      </c>
      <c r="J51" s="163" t="s">
        <v>389</v>
      </c>
      <c r="K51" s="112"/>
      <c r="L51" s="1187" t="str">
        <f>Start!$AG$22</f>
        <v/>
      </c>
      <c r="M51" s="1188"/>
      <c r="N51" s="1321"/>
      <c r="O51" s="1189" t="s">
        <v>311</v>
      </c>
      <c r="P51" s="1190"/>
      <c r="Q51" s="167"/>
      <c r="R51" s="167"/>
    </row>
    <row r="52" spans="1:18" ht="25.5" x14ac:dyDescent="0.2">
      <c r="A52" s="194" t="str">
        <f>Start!$U$12</f>
        <v/>
      </c>
      <c r="B52" s="185" t="str">
        <f>IF(Start!$AB$19=Start!$Z$14,Start!$AB$14,IF(Start!$AB$19=Start!$Z$15,Start!$AB$15, IF(Start!$AB$19=Start!$Z$16,Start!$AB$16, IF(Start!$AB$19=Start!$Z$17,Start!$AB$17,""))))</f>
        <v/>
      </c>
      <c r="C52" s="195" t="str">
        <f>IF(Start!$AB$19=Start!$Z$14,Start!$AE$14,IF(Start!$AB$19=Start!$Z$15,Start!$AE$15, IF(Start!$AB$19=Start!$Z$16,Start!$AE$16, IF(Start!$AB$19=Start!$Z$17,Start!$AE$17,""))))</f>
        <v/>
      </c>
      <c r="D52" s="195"/>
      <c r="E52" s="188" t="str">
        <f>IF(WorkPlan[[#This Row],[Activity '#]]="","",LOOKUP(H:H,Outcomes!B:B,Outcomes!C:C))</f>
        <v>Endangered Species Protection</v>
      </c>
      <c r="F52" s="209" t="str">
        <f>IF(MID(WorkPlan[[#This Row],[Activity '#]],5,1)="1","OPP",IF(MID(WorkPlan[[#This Row],[Activity '#]],5,1)="2","OECA","OPP &amp; OECA"))</f>
        <v>OPP</v>
      </c>
      <c r="G52" s="189" t="s">
        <v>279</v>
      </c>
      <c r="H52" s="190">
        <f>VALUE(LEFT(WorkPlan[[#This Row],[Activity '#]],2))</f>
        <v>7</v>
      </c>
      <c r="I52" s="1254" t="s">
        <v>195</v>
      </c>
      <c r="J52" s="163" t="s">
        <v>389</v>
      </c>
      <c r="K52" s="112"/>
      <c r="L52" s="1187" t="str">
        <f>Start!$AG$22</f>
        <v/>
      </c>
      <c r="M52" s="1188"/>
      <c r="N52" s="1321"/>
      <c r="O52" s="1189" t="s">
        <v>311</v>
      </c>
      <c r="P52" s="1190"/>
      <c r="Q52" s="167"/>
      <c r="R52" s="167"/>
    </row>
    <row r="53" spans="1:18" ht="38.25" x14ac:dyDescent="0.2">
      <c r="A53" s="194" t="str">
        <f>Start!$U$12</f>
        <v/>
      </c>
      <c r="B53" s="185" t="str">
        <f>IF(Start!$AB$19=Start!$Z$14,Start!$AB$14,IF(Start!$AB$19=Start!$Z$15,Start!$AB$15, IF(Start!$AB$19=Start!$Z$16,Start!$AB$16, IF(Start!$AB$19=Start!$Z$17,Start!$AB$17,""))))</f>
        <v/>
      </c>
      <c r="C53" s="195" t="str">
        <f>IF(Start!$AB$19=Start!$Z$14,Start!$AE$14,IF(Start!$AB$19=Start!$Z$15,Start!$AE$15, IF(Start!$AB$19=Start!$Z$16,Start!$AE$16, IF(Start!$AB$19=Start!$Z$17,Start!$AE$17,""))))</f>
        <v/>
      </c>
      <c r="D53" s="195"/>
      <c r="E53" s="188" t="str">
        <f>IF(WorkPlan[[#This Row],[Activity '#]]="","",LOOKUP(H:H,Outcomes!B:B,Outcomes!C:C))</f>
        <v>Endangered Species Protection</v>
      </c>
      <c r="F53" s="209" t="str">
        <f>IF(MID(WorkPlan[[#This Row],[Activity '#]],5,1)="1","OPP",IF(MID(WorkPlan[[#This Row],[Activity '#]],5,1)="2","OECA","OPP &amp; OECA"))</f>
        <v>OPP</v>
      </c>
      <c r="G53" s="189" t="s">
        <v>240</v>
      </c>
      <c r="H53" s="190">
        <f>VALUE(LEFT(WorkPlan[[#This Row],[Activity '#]],2))</f>
        <v>7</v>
      </c>
      <c r="I53" s="1253" t="s">
        <v>645</v>
      </c>
      <c r="J53" s="163" t="s">
        <v>389</v>
      </c>
      <c r="K53" s="112"/>
      <c r="L53" s="1187" t="str">
        <f>Start!$AG$22</f>
        <v/>
      </c>
      <c r="M53" s="1188"/>
      <c r="N53" s="1321"/>
      <c r="O53" s="1189" t="s">
        <v>311</v>
      </c>
      <c r="P53" s="1190"/>
      <c r="Q53" s="167"/>
      <c r="R53" s="167"/>
    </row>
    <row r="54" spans="1:18" ht="76.5" x14ac:dyDescent="0.2">
      <c r="A54" s="194" t="str">
        <f>Start!$U$12</f>
        <v/>
      </c>
      <c r="B54" s="185" t="str">
        <f>IF(Start!$AB$19=Start!$Z$14,Start!$AB$14,IF(Start!$AB$19=Start!$Z$15,Start!$AB$15, IF(Start!$AB$19=Start!$Z$16,Start!$AB$16, IF(Start!$AB$19=Start!$Z$17,Start!$AB$17,""))))</f>
        <v/>
      </c>
      <c r="C54" s="195" t="str">
        <f>IF(Start!$AB$19=Start!$Z$14,Start!$AE$14,IF(Start!$AB$19=Start!$Z$15,Start!$AE$15, IF(Start!$AB$19=Start!$Z$16,Start!$AE$16, IF(Start!$AB$19=Start!$Z$17,Start!$AE$17,""))))</f>
        <v/>
      </c>
      <c r="D54" s="195"/>
      <c r="E54" s="188" t="str">
        <f>IF(WorkPlan[[#This Row],[Activity '#]]="","",LOOKUP(H:H,Outcomes!B:B,Outcomes!C:C))</f>
        <v>Endangered Species Protection</v>
      </c>
      <c r="F54" s="209" t="str">
        <f>IF(MID(WorkPlan[[#This Row],[Activity '#]],5,1)="1","OPP",IF(MID(WorkPlan[[#This Row],[Activity '#]],5,1)="2","OECA","OPP &amp; OECA"))</f>
        <v>OECA</v>
      </c>
      <c r="G54" s="189" t="s">
        <v>241</v>
      </c>
      <c r="H54" s="190">
        <f>VALUE(LEFT(WorkPlan[[#This Row],[Activity '#]],2))</f>
        <v>7</v>
      </c>
      <c r="I54" s="1253" t="s">
        <v>747</v>
      </c>
      <c r="J54" s="163" t="s">
        <v>389</v>
      </c>
      <c r="K54" s="112"/>
      <c r="L54" s="1187" t="str">
        <f>Start!$AG$22</f>
        <v/>
      </c>
      <c r="M54" s="1188"/>
      <c r="N54" s="1321"/>
      <c r="O54" s="1189" t="s">
        <v>311</v>
      </c>
      <c r="P54" s="1190"/>
      <c r="Q54" s="167"/>
      <c r="R54" s="167"/>
    </row>
    <row r="55" spans="1:18" ht="51" x14ac:dyDescent="0.2">
      <c r="A55" s="194" t="str">
        <f>Start!$U$12</f>
        <v/>
      </c>
      <c r="B55" s="185" t="str">
        <f>IF(Start!$AB$19=Start!$Z$14,Start!$AB$14,IF(Start!$AB$19=Start!$Z$15,Start!$AB$15, IF(Start!$AB$19=Start!$Z$16,Start!$AB$16, IF(Start!$AB$19=Start!$Z$17,Start!$AB$17,""))))</f>
        <v/>
      </c>
      <c r="C55" s="195" t="str">
        <f>IF(Start!$AB$19=Start!$Z$14,Start!$AE$14,IF(Start!$AB$19=Start!$Z$15,Start!$AE$15, IF(Start!$AB$19=Start!$Z$16,Start!$AE$16, IF(Start!$AB$19=Start!$Z$17,Start!$AE$17,""))))</f>
        <v/>
      </c>
      <c r="D55" s="195"/>
      <c r="E55" s="188" t="str">
        <f>IF(WorkPlan[[#This Row],[Activity '#]]="","",LOOKUP(H:H,Outcomes!B:B,Outcomes!C:C))</f>
        <v>Bed Bugs</v>
      </c>
      <c r="F55" s="209" t="str">
        <f>IF(MID(WorkPlan[[#This Row],[Activity '#]],5,1)="1","OPP",IF(MID(WorkPlan[[#This Row],[Activity '#]],5,1)="2","OECA","OPP &amp; OECA"))</f>
        <v>OPP</v>
      </c>
      <c r="G55" s="189" t="s">
        <v>242</v>
      </c>
      <c r="H55" s="190">
        <f>VALUE(LEFT(WorkPlan[[#This Row],[Activity '#]],2))</f>
        <v>8</v>
      </c>
      <c r="I55" s="1253" t="s">
        <v>730</v>
      </c>
      <c r="J55" s="163" t="s">
        <v>389</v>
      </c>
      <c r="K55" s="112"/>
      <c r="L55" s="1187" t="str">
        <f>Start!$AG$22</f>
        <v/>
      </c>
      <c r="M55" s="1188"/>
      <c r="N55" s="1321"/>
      <c r="O55" s="1189" t="s">
        <v>311</v>
      </c>
      <c r="P55" s="1190"/>
      <c r="Q55" s="167"/>
      <c r="R55" s="167"/>
    </row>
    <row r="56" spans="1:18" ht="51" x14ac:dyDescent="0.2">
      <c r="A56" s="194" t="str">
        <f>Start!$U$12</f>
        <v/>
      </c>
      <c r="B56" s="185" t="str">
        <f>IF(Start!$AB$19=Start!$Z$14,Start!$AB$14,IF(Start!$AB$19=Start!$Z$15,Start!$AB$15, IF(Start!$AB$19=Start!$Z$16,Start!$AB$16, IF(Start!$AB$19=Start!$Z$17,Start!$AB$17,""))))</f>
        <v/>
      </c>
      <c r="C56" s="195" t="str">
        <f>IF(Start!$AB$19=Start!$Z$14,Start!$AE$14,IF(Start!$AB$19=Start!$Z$15,Start!$AE$15, IF(Start!$AB$19=Start!$Z$16,Start!$AE$16, IF(Start!$AB$19=Start!$Z$17,Start!$AE$17,""))))</f>
        <v/>
      </c>
      <c r="D56" s="195"/>
      <c r="E56" s="188" t="str">
        <f>IF(WorkPlan[[#This Row],[Activity '#]]="","",LOOKUP(H:H,Outcomes!B:B,Outcomes!C:C))</f>
        <v>Bed Bugs</v>
      </c>
      <c r="F56" s="209" t="str">
        <f>IF(MID(WorkPlan[[#This Row],[Activity '#]],5,1)="1","OPP",IF(MID(WorkPlan[[#This Row],[Activity '#]],5,1)="2","OECA","OPP &amp; OECA"))</f>
        <v>OECA</v>
      </c>
      <c r="G56" s="189" t="s">
        <v>280</v>
      </c>
      <c r="H56" s="190">
        <f>VALUE(LEFT(WorkPlan[[#This Row],[Activity '#]],2))</f>
        <v>8</v>
      </c>
      <c r="I56" s="1253" t="s">
        <v>731</v>
      </c>
      <c r="J56" s="163" t="s">
        <v>389</v>
      </c>
      <c r="K56" s="112"/>
      <c r="L56" s="1187" t="str">
        <f>Start!$AG$22</f>
        <v/>
      </c>
      <c r="M56" s="1188"/>
      <c r="N56" s="1321"/>
      <c r="O56" s="1189" t="s">
        <v>311</v>
      </c>
      <c r="P56" s="1190"/>
      <c r="Q56" s="167"/>
      <c r="R56" s="167"/>
    </row>
    <row r="57" spans="1:18" ht="76.5" x14ac:dyDescent="0.2">
      <c r="A57" s="194" t="str">
        <f>Start!$U$12</f>
        <v/>
      </c>
      <c r="B57" s="185" t="str">
        <f>IF(Start!$AB$19=Start!$Z$14,Start!$AB$14,IF(Start!$AB$19=Start!$Z$15,Start!$AB$15, IF(Start!$AB$19=Start!$Z$16,Start!$AB$16, IF(Start!$AB$19=Start!$Z$17,Start!$AB$17,""))))</f>
        <v/>
      </c>
      <c r="C57" s="195" t="str">
        <f>IF(Start!$AB$19=Start!$Z$14,Start!$AE$14,IF(Start!$AB$19=Start!$Z$15,Start!$AE$15, IF(Start!$AB$19=Start!$Z$16,Start!$AE$16, IF(Start!$AB$19=Start!$Z$17,Start!$AE$17,""))))</f>
        <v/>
      </c>
      <c r="D57" s="195"/>
      <c r="E57" s="188" t="str">
        <f>IF(WorkPlan[[#This Row],[Activity '#]]="","",LOOKUP(H:H,Outcomes!B:B,Outcomes!C:C))</f>
        <v>Pollinator Protection</v>
      </c>
      <c r="F57" s="209" t="str">
        <f>IF(MID(WorkPlan[[#This Row],[Activity '#]],5,1)="1","OPP",IF(MID(WorkPlan[[#This Row],[Activity '#]],5,1)="2","OECA","OPP &amp; OECA"))</f>
        <v>OPP</v>
      </c>
      <c r="G57" s="189" t="s">
        <v>243</v>
      </c>
      <c r="H57" s="190">
        <f>VALUE(LEFT(WorkPlan[[#This Row],[Activity '#]],2))</f>
        <v>9</v>
      </c>
      <c r="I57" s="1253" t="s">
        <v>292</v>
      </c>
      <c r="J57" s="163" t="s">
        <v>389</v>
      </c>
      <c r="K57" s="112"/>
      <c r="L57" s="1187" t="str">
        <f>Start!$AG$22</f>
        <v/>
      </c>
      <c r="M57" s="1188"/>
      <c r="N57" s="1321"/>
      <c r="O57" s="1189" t="s">
        <v>311</v>
      </c>
      <c r="P57" s="1190"/>
      <c r="Q57" s="167"/>
      <c r="R57" s="167"/>
    </row>
    <row r="58" spans="1:18" ht="51" x14ac:dyDescent="0.2">
      <c r="A58" s="194" t="str">
        <f>Start!$U$12</f>
        <v/>
      </c>
      <c r="B58" s="185" t="str">
        <f>IF(Start!$AB$19=Start!$Z$14,Start!$AB$14,IF(Start!$AB$19=Start!$Z$15,Start!$AB$15, IF(Start!$AB$19=Start!$Z$16,Start!$AB$16, IF(Start!$AB$19=Start!$Z$17,Start!$AB$17,""))))</f>
        <v/>
      </c>
      <c r="C58" s="195" t="str">
        <f>IF(Start!$AB$19=Start!$Z$14,Start!$AE$14,IF(Start!$AB$19=Start!$Z$15,Start!$AE$15, IF(Start!$AB$19=Start!$Z$16,Start!$AE$16, IF(Start!$AB$19=Start!$Z$17,Start!$AE$17,""))))</f>
        <v/>
      </c>
      <c r="D58" s="195"/>
      <c r="E58" s="188" t="str">
        <f>IF(WorkPlan[[#This Row],[Activity '#]]="","",LOOKUP(H:H,Outcomes!B:B,Outcomes!C:C))</f>
        <v>Pollinator Protection</v>
      </c>
      <c r="F58" s="209" t="str">
        <f>IF(MID(WorkPlan[[#This Row],[Activity '#]],5,1)="1","OPP",IF(MID(WorkPlan[[#This Row],[Activity '#]],5,1)="2","OECA","OPP &amp; OECA"))</f>
        <v>OPP</v>
      </c>
      <c r="G58" s="189" t="s">
        <v>282</v>
      </c>
      <c r="H58" s="190">
        <f>VALUE(LEFT(WorkPlan[[#This Row],[Activity '#]],2))</f>
        <v>9</v>
      </c>
      <c r="I58" s="1253" t="s">
        <v>572</v>
      </c>
      <c r="J58" s="163" t="s">
        <v>389</v>
      </c>
      <c r="K58" s="112"/>
      <c r="L58" s="1187" t="str">
        <f>Start!$AG$22</f>
        <v/>
      </c>
      <c r="M58" s="1188"/>
      <c r="N58" s="1321"/>
      <c r="O58" s="1189" t="s">
        <v>311</v>
      </c>
      <c r="P58" s="1190"/>
      <c r="Q58" s="167"/>
      <c r="R58" s="167"/>
    </row>
    <row r="59" spans="1:18" ht="84" x14ac:dyDescent="0.2">
      <c r="A59" s="194" t="str">
        <f>Start!$U$12</f>
        <v/>
      </c>
      <c r="B59" s="185" t="str">
        <f>IF(Start!$AB$19=Start!$Z$14,Start!$AB$14,IF(Start!$AB$19=Start!$Z$15,Start!$AB$15, IF(Start!$AB$19=Start!$Z$16,Start!$AB$16, IF(Start!$AB$19=Start!$Z$17,Start!$AB$17,""))))</f>
        <v/>
      </c>
      <c r="C59" s="195" t="str">
        <f>IF(Start!$AB$19=Start!$Z$14,Start!$AE$14,IF(Start!$AB$19=Start!$Z$15,Start!$AE$15, IF(Start!$AB$19=Start!$Z$16,Start!$AE$16, IF(Start!$AB$19=Start!$Z$17,Start!$AE$17,""))))</f>
        <v/>
      </c>
      <c r="D59" s="195"/>
      <c r="E59" s="188" t="str">
        <f>IF(WorkPlan[[#This Row],[Activity '#]]="","",LOOKUP(H:H,Outcomes!B:B,Outcomes!C:C))</f>
        <v>Pollinator Protection</v>
      </c>
      <c r="F59" s="209" t="str">
        <f>IF(MID(WorkPlan[[#This Row],[Activity '#]],5,1)="1","OPP",IF(MID(WorkPlan[[#This Row],[Activity '#]],5,1)="2","OECA","OPP &amp; OECA"))</f>
        <v>OECA</v>
      </c>
      <c r="G59" s="189" t="s">
        <v>283</v>
      </c>
      <c r="H59" s="190">
        <f>VALUE(LEFT(WorkPlan[[#This Row],[Activity '#]],2))</f>
        <v>9</v>
      </c>
      <c r="I59" s="1256" t="s">
        <v>735</v>
      </c>
      <c r="J59" s="163" t="s">
        <v>389</v>
      </c>
      <c r="K59" s="112"/>
      <c r="L59" s="1187" t="str">
        <f>Start!$AG$22</f>
        <v/>
      </c>
      <c r="M59" s="1188"/>
      <c r="N59" s="1321"/>
      <c r="O59" s="1189" t="s">
        <v>311</v>
      </c>
      <c r="P59" s="1190"/>
      <c r="Q59" s="167"/>
      <c r="R59" s="167"/>
    </row>
    <row r="60" spans="1:18" ht="63.75" x14ac:dyDescent="0.2">
      <c r="A60" s="194" t="str">
        <f>Start!$U$12</f>
        <v/>
      </c>
      <c r="B60" s="185" t="str">
        <f>IF(Start!$AB$19=Start!$Z$14,Start!$AB$14,IF(Start!$AB$19=Start!$Z$15,Start!$AB$15, IF(Start!$AB$19=Start!$Z$16,Start!$AB$16, IF(Start!$AB$19=Start!$Z$17,Start!$AB$17,""))))</f>
        <v/>
      </c>
      <c r="C60" s="195" t="str">
        <f>IF(Start!$AB$19=Start!$Z$14,Start!$AE$14,IF(Start!$AB$19=Start!$Z$15,Start!$AE$15, IF(Start!$AB$19=Start!$Z$16,Start!$AE$16, IF(Start!$AB$19=Start!$Z$17,Start!$AE$17,""))))</f>
        <v/>
      </c>
      <c r="D60" s="195"/>
      <c r="E60" s="188" t="str">
        <f>IF(WorkPlan[[#This Row],[Activity '#]]="","",LOOKUP(H:H,Outcomes!B:B,Outcomes!C:C))</f>
        <v>Pollinator Protection</v>
      </c>
      <c r="F60" s="209" t="str">
        <f>IF(MID(WorkPlan[[#This Row],[Activity '#]],5,1)="1","OPP",IF(MID(WorkPlan[[#This Row],[Activity '#]],5,1)="2","OECA","OPP &amp; OECA"))</f>
        <v>OECA</v>
      </c>
      <c r="G60" s="189" t="s">
        <v>244</v>
      </c>
      <c r="H60" s="190">
        <f>VALUE(LEFT(WorkPlan[[#This Row],[Activity '#]],2))</f>
        <v>9</v>
      </c>
      <c r="I60" s="1253" t="s">
        <v>573</v>
      </c>
      <c r="J60" s="163" t="s">
        <v>389</v>
      </c>
      <c r="K60" s="112"/>
      <c r="L60" s="1187" t="str">
        <f>Start!$AG$22</f>
        <v/>
      </c>
      <c r="M60" s="1188"/>
      <c r="N60" s="1321"/>
      <c r="O60" s="1189" t="s">
        <v>311</v>
      </c>
      <c r="P60" s="1190"/>
      <c r="Q60" s="167"/>
      <c r="R60" s="167"/>
    </row>
    <row r="61" spans="1:18" ht="38.25" x14ac:dyDescent="0.2">
      <c r="A61" s="194" t="str">
        <f>Start!$U$12</f>
        <v/>
      </c>
      <c r="B61" s="185" t="str">
        <f>IF(Start!$AB$19=Start!$Z$14,Start!$AB$14,IF(Start!$AB$19=Start!$Z$15,Start!$AB$15, IF(Start!$AB$19=Start!$Z$16,Start!$AB$16, IF(Start!$AB$19=Start!$Z$17,Start!$AB$17,""))))</f>
        <v/>
      </c>
      <c r="C61" s="195" t="str">
        <f>IF(Start!$AB$19=Start!$Z$14,Start!$AE$14,IF(Start!$AB$19=Start!$Z$15,Start!$AE$15, IF(Start!$AB$19=Start!$Z$16,Start!$AE$16, IF(Start!$AB$19=Start!$Z$17,Start!$AE$17,""))))</f>
        <v/>
      </c>
      <c r="D61" s="195"/>
      <c r="E61" s="188" t="str">
        <f>IF(WorkPlan[[#This Row],[Activity '#]]="","",LOOKUP(H:H,Outcomes!B:B,Outcomes!C:C))</f>
        <v>School Integrated Pest Management</v>
      </c>
      <c r="F61" s="209" t="str">
        <f>IF(MID(WorkPlan[[#This Row],[Activity '#]],5,1)="1","OPP",IF(MID(WorkPlan[[#This Row],[Activity '#]],5,1)="2","OECA","OPP &amp; OECA"))</f>
        <v>OPP</v>
      </c>
      <c r="G61" s="189" t="s">
        <v>245</v>
      </c>
      <c r="H61" s="190">
        <f>VALUE(LEFT(WorkPlan[[#This Row],[Activity '#]],2))</f>
        <v>10</v>
      </c>
      <c r="I61" s="1253" t="s">
        <v>664</v>
      </c>
      <c r="J61" s="163" t="s">
        <v>389</v>
      </c>
      <c r="K61" s="112"/>
      <c r="L61" s="1187" t="str">
        <f>Start!$AG$22</f>
        <v/>
      </c>
      <c r="M61" s="1188"/>
      <c r="N61" s="1321"/>
      <c r="O61" s="1189" t="s">
        <v>311</v>
      </c>
      <c r="P61" s="1190"/>
      <c r="Q61" s="167"/>
      <c r="R61" s="167"/>
    </row>
    <row r="62" spans="1:18" ht="38.25" x14ac:dyDescent="0.2">
      <c r="A62" s="194" t="str">
        <f>Start!$U$12</f>
        <v/>
      </c>
      <c r="B62" s="185" t="str">
        <f>IF(Start!$AB$19=Start!$Z$14,Start!$AB$14,IF(Start!$AB$19=Start!$Z$15,Start!$AB$15, IF(Start!$AB$19=Start!$Z$16,Start!$AB$16, IF(Start!$AB$19=Start!$Z$17,Start!$AB$17,""))))</f>
        <v/>
      </c>
      <c r="C62" s="195" t="str">
        <f>IF(Start!$AB$19=Start!$Z$14,Start!$AE$14,IF(Start!$AB$19=Start!$Z$15,Start!$AE$15, IF(Start!$AB$19=Start!$Z$16,Start!$AE$16, IF(Start!$AB$19=Start!$Z$17,Start!$AE$17,""))))</f>
        <v/>
      </c>
      <c r="D62" s="195"/>
      <c r="E62" s="188" t="str">
        <f>IF(WorkPlan[[#This Row],[Activity '#]]="","",LOOKUP(H:H,Outcomes!B:B,Outcomes!C:C))</f>
        <v>School Integrated Pest Management</v>
      </c>
      <c r="F62" s="209" t="str">
        <f>IF(MID(WorkPlan[[#This Row],[Activity '#]],5,1)="1","OPP",IF(MID(WorkPlan[[#This Row],[Activity '#]],5,1)="2","OECA","OPP &amp; OECA"))</f>
        <v>OPP</v>
      </c>
      <c r="G62" s="189" t="s">
        <v>246</v>
      </c>
      <c r="H62" s="190">
        <f>VALUE(LEFT(WorkPlan[[#This Row],[Activity '#]],2))</f>
        <v>10</v>
      </c>
      <c r="I62" s="1253" t="s">
        <v>574</v>
      </c>
      <c r="J62" s="163" t="s">
        <v>389</v>
      </c>
      <c r="K62" s="112"/>
      <c r="L62" s="1187" t="str">
        <f>Start!$AG$22</f>
        <v/>
      </c>
      <c r="M62" s="1188"/>
      <c r="N62" s="1321"/>
      <c r="O62" s="1189" t="s">
        <v>311</v>
      </c>
      <c r="P62" s="1190"/>
      <c r="Q62" s="167"/>
      <c r="R62" s="167"/>
    </row>
    <row r="63" spans="1:18" ht="38.25" x14ac:dyDescent="0.2">
      <c r="A63" s="194" t="str">
        <f>Start!$U$12</f>
        <v/>
      </c>
      <c r="B63" s="185" t="str">
        <f>IF(Start!$AB$19=Start!$Z$14,Start!$AB$14,IF(Start!$AB$19=Start!$Z$15,Start!$AB$15, IF(Start!$AB$19=Start!$Z$16,Start!$AB$16, IF(Start!$AB$19=Start!$Z$17,Start!$AB$17,""))))</f>
        <v/>
      </c>
      <c r="C63" s="195" t="str">
        <f>IF(Start!$AB$19=Start!$Z$14,Start!$AE$14,IF(Start!$AB$19=Start!$Z$15,Start!$AE$15, IF(Start!$AB$19=Start!$Z$16,Start!$AE$16, IF(Start!$AB$19=Start!$Z$17,Start!$AE$17,""))))</f>
        <v/>
      </c>
      <c r="D63" s="195"/>
      <c r="E63" s="188" t="str">
        <f>IF(WorkPlan[[#This Row],[Activity '#]]="","",LOOKUP(H:H,Outcomes!B:B,Outcomes!C:C))</f>
        <v>Spray Drift</v>
      </c>
      <c r="F63" s="209" t="str">
        <f>IF(MID(WorkPlan[[#This Row],[Activity '#]],5,1)="1","OPP",IF(MID(WorkPlan[[#This Row],[Activity '#]],5,1)="2","OECA","OPP &amp; OECA"))</f>
        <v>OPP</v>
      </c>
      <c r="G63" s="189" t="s">
        <v>247</v>
      </c>
      <c r="H63" s="190">
        <f>VALUE(LEFT(WorkPlan[[#This Row],[Activity '#]],2))</f>
        <v>11</v>
      </c>
      <c r="I63" s="1253" t="s">
        <v>196</v>
      </c>
      <c r="J63" s="163" t="s">
        <v>389</v>
      </c>
      <c r="K63" s="112"/>
      <c r="L63" s="1187" t="str">
        <f>Start!$AG$22</f>
        <v/>
      </c>
      <c r="M63" s="1188"/>
      <c r="N63" s="1321"/>
      <c r="O63" s="1189" t="s">
        <v>311</v>
      </c>
      <c r="P63" s="1190"/>
      <c r="Q63" s="167"/>
      <c r="R63" s="167"/>
    </row>
    <row r="64" spans="1:18" ht="38.25" x14ac:dyDescent="0.2">
      <c r="A64" s="194" t="str">
        <f>Start!$U$12</f>
        <v/>
      </c>
      <c r="B64" s="185" t="str">
        <f>IF(Start!$AB$19=Start!$Z$14,Start!$AB$14,IF(Start!$AB$19=Start!$Z$15,Start!$AB$15, IF(Start!$AB$19=Start!$Z$16,Start!$AB$16, IF(Start!$AB$19=Start!$Z$17,Start!$AB$17,""))))</f>
        <v/>
      </c>
      <c r="C64" s="195" t="str">
        <f>IF(Start!$AB$19=Start!$Z$14,Start!$AE$14,IF(Start!$AB$19=Start!$Z$15,Start!$AE$15, IF(Start!$AB$19=Start!$Z$16,Start!$AE$16, IF(Start!$AB$19=Start!$Z$17,Start!$AE$17,""))))</f>
        <v/>
      </c>
      <c r="D64" s="195"/>
      <c r="E64" s="188" t="str">
        <f>IF(WorkPlan[[#This Row],[Activity '#]]="","",LOOKUP(H:H,Outcomes!B:B,Outcomes!C:C))</f>
        <v>Spray Drift</v>
      </c>
      <c r="F64" s="209" t="str">
        <f>IF(MID(WorkPlan[[#This Row],[Activity '#]],5,1)="1","OPP",IF(MID(WorkPlan[[#This Row],[Activity '#]],5,1)="2","OECA","OPP &amp; OECA"))</f>
        <v>OPP</v>
      </c>
      <c r="G64" s="189" t="s">
        <v>248</v>
      </c>
      <c r="H64" s="190">
        <f>VALUE(LEFT(WorkPlan[[#This Row],[Activity '#]],2))</f>
        <v>11</v>
      </c>
      <c r="I64" s="1253" t="s">
        <v>575</v>
      </c>
      <c r="J64" s="163" t="s">
        <v>389</v>
      </c>
      <c r="K64" s="112"/>
      <c r="L64" s="1187" t="str">
        <f>Start!$AG$22</f>
        <v/>
      </c>
      <c r="M64" s="1188"/>
      <c r="N64" s="1321"/>
      <c r="O64" s="1189" t="s">
        <v>311</v>
      </c>
      <c r="P64" s="1190"/>
      <c r="Q64" s="167"/>
      <c r="R64" s="167"/>
    </row>
    <row r="65" spans="1:18" ht="25.5" x14ac:dyDescent="0.2">
      <c r="A65" s="194" t="str">
        <f>Start!$U$12</f>
        <v/>
      </c>
      <c r="B65" s="185" t="str">
        <f>IF(Start!$AB$19=Start!$Z$14,Start!$AB$14,IF(Start!$AB$19=Start!$Z$15,Start!$AB$15, IF(Start!$AB$19=Start!$Z$16,Start!$AB$16, IF(Start!$AB$19=Start!$Z$17,Start!$AB$17,""))))</f>
        <v/>
      </c>
      <c r="C65" s="195" t="str">
        <f>IF(Start!$AB$19=Start!$Z$14,Start!$AE$14,IF(Start!$AB$19=Start!$Z$15,Start!$AE$15, IF(Start!$AB$19=Start!$Z$16,Start!$AE$16, IF(Start!$AB$19=Start!$Z$17,Start!$AE$17,""))))</f>
        <v/>
      </c>
      <c r="D65" s="195"/>
      <c r="E65" s="188" t="str">
        <f>IF(WorkPlan[[#This Row],[Activity '#]]="","",LOOKUP(H:H,Outcomes!B:B,Outcomes!C:C))</f>
        <v>Spray Drift</v>
      </c>
      <c r="F65" s="209" t="str">
        <f>IF(MID(WorkPlan[[#This Row],[Activity '#]],5,1)="1","OPP",IF(MID(WorkPlan[[#This Row],[Activity '#]],5,1)="2","OECA","OPP &amp; OECA"))</f>
        <v>OPP</v>
      </c>
      <c r="G65" s="189" t="s">
        <v>630</v>
      </c>
      <c r="H65" s="190">
        <f>VALUE(LEFT(WorkPlan[[#This Row],[Activity '#]],2))</f>
        <v>11</v>
      </c>
      <c r="I65" s="1253" t="s">
        <v>742</v>
      </c>
      <c r="J65" s="163" t="s">
        <v>389</v>
      </c>
      <c r="K65" s="112"/>
      <c r="L65" s="1029" t="str">
        <f>Start!$AG$22</f>
        <v/>
      </c>
      <c r="M65" s="1030"/>
      <c r="N65" s="1321"/>
      <c r="O65" s="1189"/>
      <c r="P65" s="1190"/>
      <c r="Q65" s="167"/>
      <c r="R65" s="167"/>
    </row>
    <row r="66" spans="1:18" ht="25.5" x14ac:dyDescent="0.2">
      <c r="A66" s="194" t="str">
        <f>Start!$U$12</f>
        <v/>
      </c>
      <c r="B66" s="185" t="str">
        <f>IF(Start!$AB$19=Start!$Z$14,Start!$AB$14,IF(Start!$AB$19=Start!$Z$15,Start!$AB$15, IF(Start!$AB$19=Start!$Z$16,Start!$AB$16, IF(Start!$AB$19=Start!$Z$17,Start!$AB$17,""))))</f>
        <v/>
      </c>
      <c r="C66" s="195" t="str">
        <f>IF(Start!$AB$19=Start!$Z$14,Start!$AE$14,IF(Start!$AB$19=Start!$Z$15,Start!$AE$15, IF(Start!$AB$19=Start!$Z$16,Start!$AE$16, IF(Start!$AB$19=Start!$Z$17,Start!$AE$17,""))))</f>
        <v/>
      </c>
      <c r="D66" s="195"/>
      <c r="E66" s="188" t="str">
        <f>IF(WorkPlan[[#This Row],[Activity '#]]="","",LOOKUP(H:H,Outcomes!B:B,Outcomes!C:C))</f>
        <v>Spray Drift</v>
      </c>
      <c r="F66" s="209" t="str">
        <f>IF(MID(WorkPlan[[#This Row],[Activity '#]],5,1)="1","OPP",IF(MID(WorkPlan[[#This Row],[Activity '#]],5,1)="2","OECA","OPP &amp; OECA"))</f>
        <v>OECA</v>
      </c>
      <c r="G66" s="189" t="s">
        <v>632</v>
      </c>
      <c r="H66" s="190">
        <f>VALUE(LEFT(WorkPlan[[#This Row],[Activity '#]],2))</f>
        <v>11</v>
      </c>
      <c r="I66" s="1253" t="s">
        <v>631</v>
      </c>
      <c r="J66" s="163" t="s">
        <v>389</v>
      </c>
      <c r="K66" s="112"/>
      <c r="L66" s="1187" t="str">
        <f>Start!$AG$22</f>
        <v/>
      </c>
      <c r="M66" s="1188"/>
      <c r="N66" s="1321"/>
      <c r="O66" s="1189" t="s">
        <v>311</v>
      </c>
      <c r="P66" s="1190"/>
      <c r="Q66" s="167"/>
      <c r="R66" s="167"/>
    </row>
    <row r="67" spans="1:18" ht="38.25" x14ac:dyDescent="0.2">
      <c r="A67" s="194" t="str">
        <f>Start!$U$12</f>
        <v/>
      </c>
      <c r="B67" s="185" t="str">
        <f>IF(Start!$AB$19=Start!$Z$14,Start!$AB$14,IF(Start!$AB$19=Start!$Z$15,Start!$AB$15, IF(Start!$AB$19=Start!$Z$16,Start!$AB$16, IF(Start!$AB$19=Start!$Z$17,Start!$AB$17,""))))</f>
        <v/>
      </c>
      <c r="C67" s="195" t="str">
        <f>IF(Start!$AB$19=Start!$Z$14,Start!$AE$14,IF(Start!$AB$19=Start!$Z$15,Start!$AE$15, IF(Start!$AB$19=Start!$Z$16,Start!$AE$16, IF(Start!$AB$19=Start!$Z$17,Start!$AE$17,""))))</f>
        <v/>
      </c>
      <c r="D67" s="195"/>
      <c r="E67" s="188" t="str">
        <f>IF(WorkPlan[[#This Row],[Activity '#]]="","",LOOKUP(H:H,Outcomes!B:B,Outcomes!C:C))</f>
        <v>State and Tribal Coordination and Communication</v>
      </c>
      <c r="F67" s="209" t="str">
        <f>IF(MID(WorkPlan[[#This Row],[Activity '#]],5,1)="1","OPP",IF(MID(WorkPlan[[#This Row],[Activity '#]],5,1)="2","OECA","OPP &amp; OECA"))</f>
        <v>OPP</v>
      </c>
      <c r="G67" s="189" t="s">
        <v>249</v>
      </c>
      <c r="H67" s="190">
        <f>VALUE(LEFT(WorkPlan[[#This Row],[Activity '#]],2))</f>
        <v>12</v>
      </c>
      <c r="I67" s="1253" t="s">
        <v>197</v>
      </c>
      <c r="J67" s="163" t="s">
        <v>389</v>
      </c>
      <c r="K67" s="112"/>
      <c r="L67" s="1187" t="str">
        <f>Start!$AG$22</f>
        <v/>
      </c>
      <c r="M67" s="1188"/>
      <c r="N67" s="1321"/>
      <c r="O67" s="1189" t="s">
        <v>311</v>
      </c>
      <c r="P67" s="1190"/>
      <c r="Q67" s="167"/>
      <c r="R67" s="167"/>
    </row>
    <row r="68" spans="1:18" ht="38.25" x14ac:dyDescent="0.2">
      <c r="A68" s="194" t="str">
        <f>Start!$U$12</f>
        <v/>
      </c>
      <c r="B68" s="185" t="str">
        <f>IF(Start!$AB$19=Start!$Z$14,Start!$AB$14,IF(Start!$AB$19=Start!$Z$15,Start!$AB$15, IF(Start!$AB$19=Start!$Z$16,Start!$AB$16, IF(Start!$AB$19=Start!$Z$17,Start!$AB$17,""))))</f>
        <v/>
      </c>
      <c r="C68" s="195" t="str">
        <f>IF(Start!$AB$19=Start!$Z$14,Start!$AE$14,IF(Start!$AB$19=Start!$Z$15,Start!$AE$15, IF(Start!$AB$19=Start!$Z$16,Start!$AE$16, IF(Start!$AB$19=Start!$Z$17,Start!$AE$17,""))))</f>
        <v/>
      </c>
      <c r="D68" s="195"/>
      <c r="E68" s="188" t="str">
        <f>IF(WorkPlan[[#This Row],[Activity '#]]="","",LOOKUP(H:H,Outcomes!B:B,Outcomes!C:C))</f>
        <v>State and Tribal Coordination and Communication</v>
      </c>
      <c r="F68" s="209" t="str">
        <f>IF(MID(WorkPlan[[#This Row],[Activity '#]],5,1)="1","OPP",IF(MID(WorkPlan[[#This Row],[Activity '#]],5,1)="2","OECA","OPP &amp; OECA"))</f>
        <v>OPP</v>
      </c>
      <c r="G68" s="189" t="s">
        <v>250</v>
      </c>
      <c r="H68" s="190">
        <f>VALUE(LEFT(WorkPlan[[#This Row],[Activity '#]],2))</f>
        <v>12</v>
      </c>
      <c r="I68" s="1253" t="s">
        <v>198</v>
      </c>
      <c r="J68" s="163" t="s">
        <v>389</v>
      </c>
      <c r="K68" s="112"/>
      <c r="L68" s="1187" t="str">
        <f>Start!$AG$22</f>
        <v/>
      </c>
      <c r="M68" s="1188"/>
      <c r="N68" s="1321"/>
      <c r="O68" s="1189" t="s">
        <v>311</v>
      </c>
      <c r="P68" s="1190"/>
      <c r="Q68" s="167"/>
      <c r="R68" s="167"/>
    </row>
    <row r="69" spans="1:18" ht="38.25" x14ac:dyDescent="0.2">
      <c r="A69" s="194" t="str">
        <f>Start!$U$12</f>
        <v/>
      </c>
      <c r="B69" s="185" t="str">
        <f>IF(Start!$AB$19=Start!$Z$14,Start!$AB$14,IF(Start!$AB$19=Start!$Z$15,Start!$AB$15, IF(Start!$AB$19=Start!$Z$16,Start!$AB$16, IF(Start!$AB$19=Start!$Z$17,Start!$AB$17,""))))</f>
        <v/>
      </c>
      <c r="C69" s="195" t="str">
        <f>IF(Start!$AB$19=Start!$Z$14,Start!$AE$14,IF(Start!$AB$19=Start!$Z$15,Start!$AE$15, IF(Start!$AB$19=Start!$Z$16,Start!$AE$16, IF(Start!$AB$19=Start!$Z$17,Start!$AE$17,""))))</f>
        <v/>
      </c>
      <c r="D69" s="195"/>
      <c r="E69" s="188" t="str">
        <f>IF(WorkPlan[[#This Row],[Activity '#]]="","",LOOKUP(H:H,Outcomes!B:B,Outcomes!C:C))</f>
        <v>State and Tribal Coordination and Communication</v>
      </c>
      <c r="F69" s="209" t="str">
        <f>IF(MID(WorkPlan[[#This Row],[Activity '#]],5,1)="1","OPP",IF(MID(WorkPlan[[#This Row],[Activity '#]],5,1)="2","OECA","OPP &amp; OECA"))</f>
        <v>OPP</v>
      </c>
      <c r="G69" s="189" t="s">
        <v>576</v>
      </c>
      <c r="H69" s="190">
        <f>VALUE(LEFT(WorkPlan[[#This Row],[Activity '#]],2))</f>
        <v>12</v>
      </c>
      <c r="I69" s="1253" t="s">
        <v>199</v>
      </c>
      <c r="J69" s="163" t="s">
        <v>389</v>
      </c>
      <c r="K69" s="112"/>
      <c r="L69" s="1187" t="str">
        <f>Start!$AG$22</f>
        <v/>
      </c>
      <c r="M69" s="1188"/>
      <c r="N69" s="1321"/>
      <c r="O69" s="1189" t="s">
        <v>311</v>
      </c>
      <c r="P69" s="1190"/>
      <c r="Q69" s="167"/>
      <c r="R69" s="167"/>
    </row>
    <row r="70" spans="1:18" ht="38.25" x14ac:dyDescent="0.2">
      <c r="A70" s="194" t="str">
        <f>Start!$U$12</f>
        <v/>
      </c>
      <c r="B70" s="185" t="str">
        <f>IF(Start!$AB$19=Start!$Z$14,Start!$AB$14,IF(Start!$AB$19=Start!$Z$15,Start!$AB$15, IF(Start!$AB$19=Start!$Z$16,Start!$AB$16, IF(Start!$AB$19=Start!$Z$17,Start!$AB$17,""))))</f>
        <v/>
      </c>
      <c r="C70" s="195" t="str">
        <f>IF(Start!$AB$19=Start!$Z$14,Start!$AE$14,IF(Start!$AB$19=Start!$Z$15,Start!$AE$15, IF(Start!$AB$19=Start!$Z$16,Start!$AE$16, IF(Start!$AB$19=Start!$Z$17,Start!$AE$17,""))))</f>
        <v/>
      </c>
      <c r="D70" s="195"/>
      <c r="E70" s="188" t="str">
        <f>IF(WorkPlan[[#This Row],[Activity '#]]="","",LOOKUP(H:H,Outcomes!B:B,Outcomes!C:C))</f>
        <v>State and Tribal Coordination and Communication</v>
      </c>
      <c r="F70" s="209" t="str">
        <f>IF(MID(WorkPlan[[#This Row],[Activity '#]],5,1)="1","OPP",IF(MID(WorkPlan[[#This Row],[Activity '#]],5,1)="2","OECA","OPP &amp; OECA"))</f>
        <v>OPP</v>
      </c>
      <c r="G70" s="189" t="s">
        <v>633</v>
      </c>
      <c r="H70" s="190">
        <f>VALUE(LEFT(WorkPlan[[#This Row],[Activity '#]],2))</f>
        <v>12</v>
      </c>
      <c r="I70" s="1253" t="s">
        <v>634</v>
      </c>
      <c r="J70" s="163" t="s">
        <v>389</v>
      </c>
      <c r="K70" s="112"/>
      <c r="L70" s="1187" t="str">
        <f>Start!$AG$22</f>
        <v/>
      </c>
      <c r="M70" s="1188"/>
      <c r="N70" s="1321"/>
      <c r="O70" s="1189" t="s">
        <v>311</v>
      </c>
      <c r="P70" s="1190"/>
      <c r="Q70" s="167"/>
      <c r="R70" s="167"/>
    </row>
    <row r="71" spans="1:18" ht="38.25" x14ac:dyDescent="0.2">
      <c r="A71" s="194" t="str">
        <f>Start!$U$12</f>
        <v/>
      </c>
      <c r="B71" s="185" t="str">
        <f>IF(Start!$AB$19=Start!$Z$14,Start!$AB$14,IF(Start!$AB$19=Start!$Z$15,Start!$AB$15, IF(Start!$AB$19=Start!$Z$16,Start!$AB$16, IF(Start!$AB$19=Start!$Z$17,Start!$AB$17,""))))</f>
        <v/>
      </c>
      <c r="C71" s="195" t="str">
        <f>IF(Start!$AB$19=Start!$Z$14,Start!$AE$14,IF(Start!$AB$19=Start!$Z$15,Start!$AE$15, IF(Start!$AB$19=Start!$Z$16,Start!$AE$16, IF(Start!$AB$19=Start!$Z$17,Start!$AE$17,""))))</f>
        <v/>
      </c>
      <c r="D71" s="195"/>
      <c r="E71" s="188" t="str">
        <f>IF(WorkPlan[[#This Row],[Activity '#]]="","",LOOKUP(H:H,Outcomes!B:B,Outcomes!C:C))</f>
        <v>State and Tribal Coordination and Communication</v>
      </c>
      <c r="F71" s="209" t="str">
        <f>IF(MID(WorkPlan[[#This Row],[Activity '#]],5,1)="1","OPP",IF(MID(WorkPlan[[#This Row],[Activity '#]],5,1)="2","OECA","OPP &amp; OECA"))</f>
        <v>OPP</v>
      </c>
      <c r="G71" s="189" t="s">
        <v>635</v>
      </c>
      <c r="H71" s="190">
        <f>VALUE(LEFT(WorkPlan[[#This Row],[Activity '#]],2))</f>
        <v>12</v>
      </c>
      <c r="I71" s="1253" t="s">
        <v>200</v>
      </c>
      <c r="J71" s="163" t="s">
        <v>389</v>
      </c>
      <c r="K71" s="112"/>
      <c r="L71" s="1187" t="str">
        <f>Start!$AG$22</f>
        <v/>
      </c>
      <c r="M71" s="1188"/>
      <c r="N71" s="1321"/>
      <c r="O71" s="1189" t="s">
        <v>311</v>
      </c>
      <c r="P71" s="1190"/>
      <c r="Q71" s="167"/>
      <c r="R71" s="167"/>
    </row>
    <row r="72" spans="1:18" ht="38.25" x14ac:dyDescent="0.2">
      <c r="A72" s="194" t="str">
        <f>Start!$U$12</f>
        <v/>
      </c>
      <c r="B72" s="185" t="str">
        <f>IF(Start!$AB$19=Start!$Z$14,Start!$AB$14,IF(Start!$AB$19=Start!$Z$15,Start!$AB$15, IF(Start!$AB$19=Start!$Z$16,Start!$AB$16, IF(Start!$AB$19=Start!$Z$17,Start!$AB$17,""))))</f>
        <v/>
      </c>
      <c r="C72" s="195" t="str">
        <f>IF(Start!$AB$19=Start!$Z$14,Start!$AE$14,IF(Start!$AB$19=Start!$Z$15,Start!$AE$15, IF(Start!$AB$19=Start!$Z$16,Start!$AE$16, IF(Start!$AB$19=Start!$Z$17,Start!$AE$17,""))))</f>
        <v/>
      </c>
      <c r="D72" s="195"/>
      <c r="E72" s="188" t="str">
        <f>IF(WorkPlan[[#This Row],[Activity '#]]="","",LOOKUP(H:H,Outcomes!B:B,Outcomes!C:C))</f>
        <v>State and Tribal Coordination and Communication</v>
      </c>
      <c r="F72" s="209" t="str">
        <f>IF(MID(WorkPlan[[#This Row],[Activity '#]],5,1)="1","OPP",IF(MID(WorkPlan[[#This Row],[Activity '#]],5,1)="2","OECA","OPP &amp; OECA"))</f>
        <v>OPP</v>
      </c>
      <c r="G72" s="189" t="s">
        <v>636</v>
      </c>
      <c r="H72" s="190">
        <f>VALUE(LEFT(WorkPlan[[#This Row],[Activity '#]],2))</f>
        <v>12</v>
      </c>
      <c r="I72" s="1253" t="s">
        <v>201</v>
      </c>
      <c r="J72" s="163" t="s">
        <v>389</v>
      </c>
      <c r="K72" s="112"/>
      <c r="L72" s="1187" t="str">
        <f>Start!$AG$22</f>
        <v/>
      </c>
      <c r="M72" s="1188"/>
      <c r="N72" s="1321"/>
      <c r="O72" s="1189" t="s">
        <v>311</v>
      </c>
      <c r="P72" s="1190"/>
      <c r="Q72" s="167"/>
      <c r="R72" s="167"/>
    </row>
    <row r="73" spans="1:18" ht="38.25" x14ac:dyDescent="0.2">
      <c r="A73" s="194" t="str">
        <f>Start!$U$12</f>
        <v/>
      </c>
      <c r="B73" s="185" t="str">
        <f>IF(Start!$AB$19=Start!$Z$14,Start!$AB$14,IF(Start!$AB$19=Start!$Z$15,Start!$AB$15, IF(Start!$AB$19=Start!$Z$16,Start!$AB$16, IF(Start!$AB$19=Start!$Z$17,Start!$AB$17,""))))</f>
        <v/>
      </c>
      <c r="C73" s="195" t="str">
        <f>IF(Start!$AB$19=Start!$Z$14,Start!$AE$14,IF(Start!$AB$19=Start!$Z$15,Start!$AE$15, IF(Start!$AB$19=Start!$Z$16,Start!$AE$16, IF(Start!$AB$19=Start!$Z$17,Start!$AE$17,""))))</f>
        <v/>
      </c>
      <c r="D73" s="195"/>
      <c r="E73" s="188" t="str">
        <f>IF(WorkPlan[[#This Row],[Activity '#]]="","",LOOKUP(H:H,Outcomes!B:B,Outcomes!C:C))</f>
        <v>State and Tribal Coordination and Communication</v>
      </c>
      <c r="F73" s="209" t="str">
        <f>IF(MID(WorkPlan[[#This Row],[Activity '#]],5,1)="1","OPP",IF(MID(WorkPlan[[#This Row],[Activity '#]],5,1)="2","OECA","OPP &amp; OECA"))</f>
        <v>OECA</v>
      </c>
      <c r="G73" s="189" t="s">
        <v>285</v>
      </c>
      <c r="H73" s="190">
        <f>VALUE(LEFT(WorkPlan[[#This Row],[Activity '#]],2))</f>
        <v>12</v>
      </c>
      <c r="I73" s="1253" t="s">
        <v>637</v>
      </c>
      <c r="J73" s="163" t="s">
        <v>389</v>
      </c>
      <c r="K73" s="112"/>
      <c r="L73" s="1187" t="str">
        <f>Start!$AG$22</f>
        <v/>
      </c>
      <c r="M73" s="1188"/>
      <c r="N73" s="1321"/>
      <c r="O73" s="1189" t="s">
        <v>311</v>
      </c>
      <c r="P73" s="1190"/>
      <c r="Q73" s="167"/>
      <c r="R73" s="167"/>
    </row>
    <row r="74" spans="1:18" ht="140.25" x14ac:dyDescent="0.2">
      <c r="A74" s="194" t="str">
        <f>Start!$U$12</f>
        <v/>
      </c>
      <c r="B74" s="185" t="str">
        <f>IF(Start!$AB$19=Start!$Z$14,Start!$AB$14,IF(Start!$AB$19=Start!$Z$15,Start!$AB$15, IF(Start!$AB$19=Start!$Z$16,Start!$AB$16, IF(Start!$AB$19=Start!$Z$17,Start!$AB$17,""))))</f>
        <v/>
      </c>
      <c r="C74" s="195" t="str">
        <f>IF(Start!$AB$19=Start!$Z$14,Start!$AE$14,IF(Start!$AB$19=Start!$Z$15,Start!$AE$15, IF(Start!$AB$19=Start!$Z$16,Start!$AE$16, IF(Start!$AB$19=Start!$Z$17,Start!$AE$17,""))))</f>
        <v/>
      </c>
      <c r="D74" s="195"/>
      <c r="E74" s="188" t="str">
        <f>IF(WorkPlan[[#This Row],[Activity '#]]="","",LOOKUP(H:H,Outcomes!B:B,Outcomes!C:C))</f>
        <v>Supplemental Distributors</v>
      </c>
      <c r="F74" s="209" t="str">
        <f>IF(MID(WorkPlan[[#This Row],[Activity '#]],5,1)="1","OPP",IF(MID(WorkPlan[[#This Row],[Activity '#]],5,1)="2","OECA","OPP &amp; OECA"))</f>
        <v>OECA</v>
      </c>
      <c r="G74" s="189" t="s">
        <v>251</v>
      </c>
      <c r="H74" s="190">
        <f>VALUE(LEFT(WorkPlan[[#This Row],[Activity '#]],2))</f>
        <v>13</v>
      </c>
      <c r="I74" s="1253" t="s">
        <v>638</v>
      </c>
      <c r="J74" s="163" t="s">
        <v>389</v>
      </c>
      <c r="K74" s="112"/>
      <c r="L74" s="1187" t="str">
        <f>Start!$AG$22</f>
        <v/>
      </c>
      <c r="M74" s="1188"/>
      <c r="N74" s="1321"/>
      <c r="O74" s="1189" t="s">
        <v>311</v>
      </c>
      <c r="P74" s="1190"/>
      <c r="Q74" s="167"/>
      <c r="R74" s="167"/>
    </row>
    <row r="75" spans="1:18" ht="63.75" x14ac:dyDescent="0.2">
      <c r="A75" s="194" t="str">
        <f>Start!$U$12</f>
        <v/>
      </c>
      <c r="B75" s="185" t="str">
        <f>IF(Start!$AB$19=Start!$Z$14,Start!$AB$14,IF(Start!$AB$19=Start!$Z$15,Start!$AB$15, IF(Start!$AB$19=Start!$Z$16,Start!$AB$16, IF(Start!$AB$19=Start!$Z$17,Start!$AB$17,""))))</f>
        <v/>
      </c>
      <c r="C75" s="195" t="str">
        <f>IF(Start!$AB$19=Start!$Z$14,Start!$AE$14,IF(Start!$AB$19=Start!$Z$15,Start!$AE$15, IF(Start!$AB$19=Start!$Z$16,Start!$AE$16, IF(Start!$AB$19=Start!$Z$17,Start!$AE$17,""))))</f>
        <v/>
      </c>
      <c r="D75" s="195"/>
      <c r="E75" s="188" t="str">
        <f>IF(WorkPlan[[#This Row],[Activity '#]]="","",LOOKUP(H:H,Outcomes!B:B,Outcomes!C:C))</f>
        <v>Contract Manufacturers</v>
      </c>
      <c r="F75" s="209" t="str">
        <f>IF(MID(WorkPlan[[#This Row],[Activity '#]],5,1)="1","OPP",IF(MID(WorkPlan[[#This Row],[Activity '#]],5,1)="2","OECA","OPP &amp; OECA"))</f>
        <v>OECA</v>
      </c>
      <c r="G75" s="189" t="s">
        <v>252</v>
      </c>
      <c r="H75" s="190">
        <f>VALUE(LEFT(WorkPlan[[#This Row],[Activity '#]],2))</f>
        <v>14</v>
      </c>
      <c r="I75" s="1253" t="s">
        <v>639</v>
      </c>
      <c r="J75" s="163" t="s">
        <v>389</v>
      </c>
      <c r="K75" s="112"/>
      <c r="L75" s="1187" t="str">
        <f>Start!$AG$22</f>
        <v/>
      </c>
      <c r="M75" s="1188"/>
      <c r="N75" s="1321"/>
      <c r="O75" s="1189" t="s">
        <v>311</v>
      </c>
      <c r="P75" s="1190"/>
      <c r="Q75" s="167"/>
      <c r="R75" s="167"/>
    </row>
    <row r="76" spans="1:18" ht="25.5" x14ac:dyDescent="0.2">
      <c r="A76" s="194" t="str">
        <f>Start!$U$12</f>
        <v/>
      </c>
      <c r="B76" s="185" t="str">
        <f>IF(Start!$AB$19=Start!$Z$14,Start!$AB$14,IF(Start!$AB$19=Start!$Z$15,Start!$AB$15, IF(Start!$AB$19=Start!$Z$16,Start!$AB$16, IF(Start!$AB$19=Start!$Z$17,Start!$AB$17,""))))</f>
        <v/>
      </c>
      <c r="C76" s="195" t="str">
        <f>IF(Start!$AB$19=Start!$Z$14,Start!$AE$14,IF(Start!$AB$19=Start!$Z$15,Start!$AE$15, IF(Start!$AB$19=Start!$Z$16,Start!$AE$16, IF(Start!$AB$19=Start!$Z$17,Start!$AE$17,""))))</f>
        <v/>
      </c>
      <c r="D76" s="195"/>
      <c r="E76" s="188" t="str">
        <f>IF(WorkPlan[[#This Row],[Activity '#]]="","",LOOKUP(H:H,Outcomes!B:B,Outcomes!C:C))</f>
        <v>Imports</v>
      </c>
      <c r="F76" s="209" t="str">
        <f>IF(MID(WorkPlan[[#This Row],[Activity '#]],5,1)="1","OPP",IF(MID(WorkPlan[[#This Row],[Activity '#]],5,1)="2","OECA","OPP &amp; OECA"))</f>
        <v>OECA</v>
      </c>
      <c r="G76" s="189" t="s">
        <v>288</v>
      </c>
      <c r="H76" s="190">
        <f>VALUE(LEFT(WorkPlan[[#This Row],[Activity '#]],2))</f>
        <v>15</v>
      </c>
      <c r="I76" s="1253" t="s">
        <v>577</v>
      </c>
      <c r="J76" s="163" t="s">
        <v>389</v>
      </c>
      <c r="K76" s="112"/>
      <c r="L76" s="1187" t="str">
        <f>Start!$AG$22</f>
        <v/>
      </c>
      <c r="M76" s="1188"/>
      <c r="N76" s="1321"/>
      <c r="O76" s="1189" t="s">
        <v>311</v>
      </c>
      <c r="P76" s="1190"/>
      <c r="Q76" s="167"/>
      <c r="R76" s="167"/>
    </row>
    <row r="77" spans="1:18" ht="63.75" x14ac:dyDescent="0.2">
      <c r="A77" s="196" t="str">
        <f>Start!$U$12</f>
        <v/>
      </c>
      <c r="B77" s="185" t="str">
        <f>IF(Start!$AB$19=Start!$Z$14,Start!$AB$14,IF(Start!$AB$19=Start!$Z$15,Start!$AB$15, IF(Start!$AB$19=Start!$Z$16,Start!$AB$16, IF(Start!$AB$19=Start!$Z$17,Start!$AB$17,""))))</f>
        <v/>
      </c>
      <c r="C77" s="185" t="str">
        <f>IF(Start!$AB$19=Start!$Z$14,Start!$AE$14,IF(Start!$AB$19=Start!$Z$15,Start!$AE$15, IF(Start!$AB$19=Start!$Z$16,Start!$AE$16, IF(Start!$AB$19=Start!$Z$17,Start!$AE$17,""))))</f>
        <v/>
      </c>
      <c r="D77" s="185"/>
      <c r="E77" s="188" t="str">
        <f>IF(WorkPlan[[#This Row],[Activity '#]]="","",LOOKUP(H:H,Outcomes!B:B,Outcomes!C:C))</f>
        <v>National Data System</v>
      </c>
      <c r="F77" s="209" t="str">
        <f>IF(MID(WorkPlan[[#This Row],[Activity '#]],5,1)="1","OPP",IF(MID(WorkPlan[[#This Row],[Activity '#]],5,1)="2","OECA","OPP &amp; OECA"))</f>
        <v>OECA</v>
      </c>
      <c r="G77" s="191" t="s">
        <v>253</v>
      </c>
      <c r="H77" s="190">
        <f>VALUE(LEFT(WorkPlan[[#This Row],[Activity '#]],2))</f>
        <v>16</v>
      </c>
      <c r="I77" s="1257" t="s">
        <v>202</v>
      </c>
      <c r="J77" s="163" t="s">
        <v>389</v>
      </c>
      <c r="K77" s="112"/>
      <c r="L77" s="1187" t="str">
        <f>Start!$AG$22</f>
        <v/>
      </c>
      <c r="M77" s="1188"/>
      <c r="N77" s="1322"/>
      <c r="O77" s="1189" t="s">
        <v>311</v>
      </c>
      <c r="P77" s="1190"/>
      <c r="Q77" s="168"/>
      <c r="R77" s="167"/>
    </row>
    <row r="78" spans="1:18" ht="25.5" x14ac:dyDescent="0.2">
      <c r="A78" s="196" t="str">
        <f>Start!$U$12</f>
        <v/>
      </c>
      <c r="B78" s="185" t="str">
        <f>IF(Start!$AB$19=Start!$Z$14,Start!$AB$14,IF(Start!$AB$19=Start!$Z$15,Start!$AB$15, IF(Start!$AB$19=Start!$Z$16,Start!$AB$16, IF(Start!$AB$19=Start!$Z$17,Start!$AB$17,""))))</f>
        <v/>
      </c>
      <c r="C78" s="185" t="str">
        <f>IF(Start!$AB$19=Start!$Z$14,Start!$AE$14,IF(Start!$AB$19=Start!$Z$15,Start!$AE$15, IF(Start!$AB$19=Start!$Z$16,Start!$AE$16, IF(Start!$AB$19=Start!$Z$17,Start!$AE$17,""))))</f>
        <v/>
      </c>
      <c r="D78" s="185"/>
      <c r="E78" s="188" t="str">
        <f>IF(WorkPlan[[#This Row],[Activity '#]]="","",LOOKUP(H:H,Outcomes!B:B,Outcomes!C:C))</f>
        <v xml:space="preserve">Supplemental/ Special Project </v>
      </c>
      <c r="F78" s="209" t="str">
        <f>IF(MID(WorkPlan[[#This Row],[Activity '#]],5,1)="1","OPP",IF(MID(WorkPlan[[#This Row],[Activity '#]],5,1)="2","OECA","OPP &amp; OECA"))</f>
        <v>OPP</v>
      </c>
      <c r="G78" s="191" t="s">
        <v>640</v>
      </c>
      <c r="H78" s="190">
        <f>VALUE(LEFT(WorkPlan[[#This Row],[Activity '#]],2))</f>
        <v>17</v>
      </c>
      <c r="I78" s="1257" t="s">
        <v>323</v>
      </c>
      <c r="J78" s="163" t="s">
        <v>272</v>
      </c>
      <c r="K78" s="112"/>
      <c r="L78" s="1187" t="str">
        <f>Start!$AG$22</f>
        <v/>
      </c>
      <c r="M78" s="1188"/>
      <c r="N78" s="1322"/>
      <c r="O78" s="1189" t="s">
        <v>311</v>
      </c>
      <c r="P78" s="1191"/>
      <c r="Q78" s="168"/>
      <c r="R78" s="168"/>
    </row>
    <row r="79" spans="1:18" ht="25.5" x14ac:dyDescent="0.2">
      <c r="A79" s="1198" t="str">
        <f>Start!$U$12</f>
        <v/>
      </c>
      <c r="B79" s="1199" t="str">
        <f>IF(Start!$AB$19=Start!$Z$14,Start!$AB$14,IF(Start!$AB$19=Start!$Z$15,Start!$AB$15, IF(Start!$AB$19=Start!$Z$16,Start!$AB$16, IF(Start!$AB$19=Start!$Z$17,Start!$AB$17,""))))</f>
        <v/>
      </c>
      <c r="C79" s="1199" t="str">
        <f>IF(Start!$AB$19=Start!$Z$14,Start!$AE$14,IF(Start!$AB$19=Start!$Z$15,Start!$AE$15, IF(Start!$AB$19=Start!$Z$16,Start!$AE$16, IF(Start!$AB$19=Start!$Z$17,Start!$AE$17,""))))</f>
        <v/>
      </c>
      <c r="D79" s="1199"/>
      <c r="E79" s="1200" t="str">
        <f>IF(WorkPlan[[#This Row],[Activity '#]]="","",LOOKUP(H:H,Outcomes!B:B,Outcomes!C:C))</f>
        <v xml:space="preserve">Supplemental/ Special Project </v>
      </c>
      <c r="F79" s="1201" t="str">
        <f>IF(MID(WorkPlan[[#This Row],[Activity '#]],5,1)="1","OPP",IF(MID(WorkPlan[[#This Row],[Activity '#]],5,1)="2","OECA","OPP &amp; OECA"))</f>
        <v>OECA</v>
      </c>
      <c r="G79" s="191" t="s">
        <v>661</v>
      </c>
      <c r="H79" s="1202">
        <f>VALUE(LEFT(WorkPlan[[#This Row],[Activity '#]],2))</f>
        <v>17</v>
      </c>
      <c r="I79" s="1253" t="s">
        <v>324</v>
      </c>
      <c r="J79" s="1203" t="s">
        <v>272</v>
      </c>
      <c r="K79" s="112"/>
      <c r="L79" s="1205" t="str">
        <f>Start!$AG$22</f>
        <v/>
      </c>
      <c r="M79" s="1204"/>
      <c r="N79" s="1322"/>
      <c r="O79" s="1206"/>
      <c r="P79" s="1207"/>
      <c r="Q79" s="1208"/>
      <c r="R79" s="1208"/>
    </row>
    <row r="80" spans="1:18" ht="25.5" x14ac:dyDescent="0.2">
      <c r="A80" s="196" t="str">
        <f>Start!$U$12</f>
        <v/>
      </c>
      <c r="B80" s="185" t="str">
        <f>IF(Start!$AB$19=Start!$Z$14,Start!$AB$14,IF(Start!$AB$19=Start!$Z$15,Start!$AB$15, IF(Start!$AB$19=Start!$Z$16,Start!$AB$16, IF(Start!$AB$19=Start!$Z$17,Start!$AB$17,""))))</f>
        <v/>
      </c>
      <c r="C80" s="185" t="str">
        <f>IF(Start!$AB$19=Start!$Z$14,Start!$AE$14,IF(Start!$AB$19=Start!$Z$15,Start!$AE$15, IF(Start!$AB$19=Start!$Z$16,Start!$AE$16, IF(Start!$AB$19=Start!$Z$17,Start!$AE$17,""))))</f>
        <v/>
      </c>
      <c r="D80" s="185"/>
      <c r="E80" s="188" t="str">
        <f>IF(WorkPlan[[#This Row],[Activity '#]]="","",LOOKUP(H:H,Outcomes!B:B,Outcomes!C:C))</f>
        <v>Regional Guidance Activity</v>
      </c>
      <c r="F80" s="209" t="str">
        <f>IF(MID(WorkPlan[[#This Row],[Activity '#]],5,1)="1","OPP",IF(MID(WorkPlan[[#This Row],[Activity '#]],5,1)="2","OECA","OPP &amp; OECA"))</f>
        <v>OPP</v>
      </c>
      <c r="G80" s="191" t="s">
        <v>658</v>
      </c>
      <c r="H80" s="190">
        <f>VALUE(LEFT(WorkPlan[[#This Row],[Activity '#]],2))</f>
        <v>18</v>
      </c>
      <c r="I80" s="1257" t="s">
        <v>660</v>
      </c>
      <c r="J80" s="163" t="s">
        <v>272</v>
      </c>
      <c r="K80" s="112"/>
      <c r="L80" s="1187" t="str">
        <f>Start!$AG$22</f>
        <v/>
      </c>
      <c r="M80" s="1188"/>
      <c r="N80" s="1322"/>
      <c r="O80" s="1189" t="s">
        <v>311</v>
      </c>
      <c r="P80" s="1191"/>
      <c r="Q80" s="168"/>
      <c r="R80" s="168"/>
    </row>
    <row r="81" spans="1:18" ht="25.5" x14ac:dyDescent="0.2">
      <c r="A81" s="196" t="str">
        <f>Start!$U$12</f>
        <v/>
      </c>
      <c r="B81" s="185" t="str">
        <f>IF(Start!$AB$19=Start!$Z$14,Start!$AB$14,IF(Start!$AB$19=Start!$Z$15,Start!$AB$15, IF(Start!$AB$19=Start!$Z$16,Start!$AB$16, IF(Start!$AB$19=Start!$Z$17,Start!$AB$17,""))))</f>
        <v/>
      </c>
      <c r="C81" s="185" t="str">
        <f>IF(Start!$AB$19=Start!$Z$14,Start!$AE$14,IF(Start!$AB$19=Start!$Z$15,Start!$AE$15, IF(Start!$AB$19=Start!$Z$16,Start!$AE$16, IF(Start!$AB$19=Start!$Z$17,Start!$AE$17,""))))</f>
        <v/>
      </c>
      <c r="D81" s="185"/>
      <c r="E81" s="188" t="str">
        <f>IF(WorkPlan[[#This Row],[Activity '#]]="","",LOOKUP(H:H,Outcomes!B:B,Outcomes!C:C))</f>
        <v>Regional Guidance Activity</v>
      </c>
      <c r="F81" s="209" t="str">
        <f>IF(MID(WorkPlan[[#This Row],[Activity '#]],5,1)="1","OPP",IF(MID(WorkPlan[[#This Row],[Activity '#]],5,1)="2","OECA","OPP &amp; OECA"))</f>
        <v>OECA</v>
      </c>
      <c r="G81" s="191" t="s">
        <v>322</v>
      </c>
      <c r="H81" s="190">
        <f>VALUE(LEFT(WorkPlan[[#This Row],[Activity '#]],2))</f>
        <v>18</v>
      </c>
      <c r="I81" s="1257" t="s">
        <v>659</v>
      </c>
      <c r="J81" s="163" t="s">
        <v>272</v>
      </c>
      <c r="K81" s="112"/>
      <c r="L81" s="1187" t="str">
        <f>Start!$AG$22</f>
        <v/>
      </c>
      <c r="M81" s="1188"/>
      <c r="N81" s="1322"/>
      <c r="O81" s="1189" t="s">
        <v>311</v>
      </c>
      <c r="P81" s="1191"/>
      <c r="Q81" s="168"/>
      <c r="R81" s="168"/>
    </row>
    <row r="85" spans="1:18" x14ac:dyDescent="0.2">
      <c r="C85" s="193"/>
      <c r="D85" s="185"/>
    </row>
  </sheetData>
  <sheetProtection formatCells="0" formatColumns="0" formatRows="0" insertColumns="0" insertRows="0" insertHyperlinks="0" deleteColumns="0" deleteRows="0" sort="0" autoFilter="0" pivotTables="0"/>
  <conditionalFormatting sqref="G2:G81">
    <cfRule type="containsBlanks" dxfId="358" priority="26" stopIfTrue="1">
      <formula>LEN(TRIM(G2))=0</formula>
    </cfRule>
  </conditionalFormatting>
  <conditionalFormatting sqref="L2:L81">
    <cfRule type="cellIs" dxfId="357" priority="7" operator="greaterThan">
      <formula>$C$2</formula>
    </cfRule>
    <cfRule type="cellIs" dxfId="356" priority="8" operator="lessThan">
      <formula>$B$2</formula>
    </cfRule>
  </conditionalFormatting>
  <conditionalFormatting sqref="I40:I44">
    <cfRule type="duplicateValues" dxfId="355" priority="5"/>
    <cfRule type="containsBlanks" dxfId="354" priority="6">
      <formula>LEN(TRIM(I40))=0</formula>
    </cfRule>
  </conditionalFormatting>
  <conditionalFormatting sqref="I65">
    <cfRule type="duplicateValues" dxfId="353" priority="3"/>
    <cfRule type="containsBlanks" dxfId="352" priority="4">
      <formula>LEN(TRIM(I65))=0</formula>
    </cfRule>
  </conditionalFormatting>
  <conditionalFormatting sqref="I80:I65465 I78 G2:G81">
    <cfRule type="duplicateValues" dxfId="351" priority="499" stopIfTrue="1"/>
  </conditionalFormatting>
  <conditionalFormatting sqref="I11:I15 I2:I6 I17:I39 I80:I81 I66:I78 I52:I64 I45:I47 I8:I9">
    <cfRule type="duplicateValues" dxfId="350" priority="506"/>
    <cfRule type="containsBlanks" dxfId="349" priority="507">
      <formula>LEN(TRIM(I2))=0</formula>
    </cfRule>
  </conditionalFormatting>
  <conditionalFormatting sqref="I59">
    <cfRule type="containsBlanks" dxfId="348" priority="2">
      <formula>LEN(TRIM(I59))=0</formula>
    </cfRule>
  </conditionalFormatting>
  <conditionalFormatting sqref="I2:I81">
    <cfRule type="duplicateValues" dxfId="347" priority="633"/>
  </conditionalFormatting>
  <dataValidations count="10">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xr:uid="{00000000-0002-0000-0400-000000000000}">
      <formula1>"? ,Qtrly, Q1, Q2, Q3, Q4, MY &amp; EOY, Annually, As Occurs,Specific Date, N/A"</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xr:uid="{00000000-0002-0000-0400-000001000000}">
      <formula1>"Complete, Partially Complete, Defered, No Activity"</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xr:uid="{00000000-0002-0000-0400-000002000000}">
      <formula1>"A, A-SO, O, O-E, O-R, O-SO,O-V"</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xr:uid="{00000000-0002-0000-0400-000003000000}">
      <formula1>#REF!</formula1>
    </dataValidation>
    <dataValidation type="list" allowBlank="1" showInputMessage="1" showErrorMessage="1" sqref="J78:J79" xr:uid="{00000000-0002-0000-0400-000004000000}">
      <formula1>"Optional, Selected, Not Selected"</formula1>
    </dataValidation>
    <dataValidation type="list" allowBlank="1" showInputMessage="1" showErrorMessage="1" sqref="J46:J77" xr:uid="{00000000-0002-0000-0400-000005000000}">
      <formula1>"Picklist, Selected, Not Selected"</formula1>
    </dataValidation>
    <dataValidation type="list" allowBlank="1" showInputMessage="1" showErrorMessage="1" sqref="P2:P81" xr:uid="{00000000-0002-0000-0400-000006000000}">
      <formula1>"Agree, Disagree"</formula1>
    </dataValidation>
    <dataValidation type="list" allowBlank="1" showInputMessage="1" showErrorMessage="1" sqref="O2:O81" xr:uid="{00000000-0002-0000-0400-000007000000}">
      <formula1>"None, Innovative, Significant Issue, Both"</formula1>
    </dataValidation>
    <dataValidation type="list" allowBlank="1" showInputMessage="1" showErrorMessage="1" sqref="M2:M81" xr:uid="{00000000-0002-0000-0400-000008000000}">
      <formula1>"Complete, Partially Complete, Not Started, Ongoing/As Needed"</formula1>
    </dataValidation>
    <dataValidation type="list" allowBlank="1" showInputMessage="1" showErrorMessage="1" sqref="J80 J81" xr:uid="{00000000-0002-0000-0400-000009000000}">
      <formula1>"Optional, Required, Selected, Not Selected"</formula1>
    </dataValidation>
  </dataValidations>
  <hyperlinks>
    <hyperlink ref="I30" r:id="rId1" display="Meet state/and tribal certification plan requirements for plan maintenance and annual reporting using the Certification Plan and Reporting Database (CPARD)" xr:uid="{00000000-0004-0000-0400-000000000000}"/>
    <hyperlink ref="I59" r:id="rId2" xr:uid="{00000000-0004-0000-0400-000001000000}"/>
    <hyperlink ref="I47" r:id="rId3" location="!documentDetail;D=EPA-HQ-OPP-2012-0442-0038" xr:uid="{00000000-0004-0000-0400-000002000000}"/>
    <hyperlink ref="I43" r:id="rId4" xr:uid="{00000000-0004-0000-0400-000003000000}"/>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G20"/>
  <sheetViews>
    <sheetView showGridLines="0" showRowColHeaders="0" zoomScale="80" zoomScaleNormal="80" workbookViewId="0">
      <selection activeCell="G1" sqref="G1"/>
    </sheetView>
  </sheetViews>
  <sheetFormatPr defaultColWidth="9.28515625" defaultRowHeight="72" customHeight="1" x14ac:dyDescent="0.25"/>
  <cols>
    <col min="1" max="1" width="4.42578125" style="343" customWidth="1"/>
    <col min="2" max="2" width="8.7109375" style="343" customWidth="1"/>
    <col min="3" max="3" width="20.28515625" style="346" customWidth="1"/>
    <col min="4" max="4" width="14.7109375" style="343" customWidth="1"/>
    <col min="5" max="5" width="42" style="343" customWidth="1"/>
    <col min="6" max="6" width="40" style="343" customWidth="1"/>
    <col min="7" max="7" width="50.42578125" style="343" customWidth="1"/>
    <col min="8" max="16384" width="9.28515625" style="343"/>
  </cols>
  <sheetData>
    <row r="1" spans="2:7" ht="25.5" customHeight="1" x14ac:dyDescent="0.25">
      <c r="G1" s="1136" t="s">
        <v>302</v>
      </c>
    </row>
    <row r="2" spans="2:7" s="336" customFormat="1" ht="72" customHeight="1" x14ac:dyDescent="0.25">
      <c r="B2" s="335" t="s">
        <v>304</v>
      </c>
      <c r="C2" s="334" t="s">
        <v>294</v>
      </c>
      <c r="D2" s="335" t="s">
        <v>305</v>
      </c>
      <c r="E2" s="335" t="s">
        <v>339</v>
      </c>
      <c r="F2" s="335" t="s">
        <v>408</v>
      </c>
      <c r="G2" s="335" t="s">
        <v>330</v>
      </c>
    </row>
    <row r="3" spans="2:7" ht="122.25" customHeight="1" x14ac:dyDescent="0.25">
      <c r="B3" s="340">
        <v>1</v>
      </c>
      <c r="C3" s="1077" t="s">
        <v>295</v>
      </c>
      <c r="D3" s="342" t="s">
        <v>271</v>
      </c>
      <c r="E3" s="337" t="s">
        <v>328</v>
      </c>
      <c r="F3" s="1323"/>
      <c r="G3" s="337" t="s">
        <v>327</v>
      </c>
    </row>
    <row r="4" spans="2:7" ht="96.75" customHeight="1" x14ac:dyDescent="0.25">
      <c r="B4" s="344">
        <v>2</v>
      </c>
      <c r="C4" s="1077" t="s">
        <v>676</v>
      </c>
      <c r="D4" s="342" t="s">
        <v>271</v>
      </c>
      <c r="E4" s="339" t="s">
        <v>646</v>
      </c>
      <c r="F4" s="338"/>
      <c r="G4" s="337" t="s">
        <v>327</v>
      </c>
    </row>
    <row r="5" spans="2:7" ht="95.25" customHeight="1" x14ac:dyDescent="0.25">
      <c r="B5" s="344">
        <v>3</v>
      </c>
      <c r="C5" s="1077" t="s">
        <v>677</v>
      </c>
      <c r="D5" s="342" t="s">
        <v>271</v>
      </c>
      <c r="E5" s="339" t="s">
        <v>647</v>
      </c>
      <c r="F5" s="338"/>
      <c r="G5" s="337" t="s">
        <v>327</v>
      </c>
    </row>
    <row r="6" spans="2:7" ht="67.5" customHeight="1" x14ac:dyDescent="0.25">
      <c r="B6" s="344">
        <v>4</v>
      </c>
      <c r="C6" s="1261" t="s">
        <v>737</v>
      </c>
      <c r="D6" s="342" t="s">
        <v>271</v>
      </c>
      <c r="E6" s="952" t="s">
        <v>648</v>
      </c>
      <c r="F6" s="338"/>
      <c r="G6" s="337" t="s">
        <v>327</v>
      </c>
    </row>
    <row r="7" spans="2:7" ht="68.25" customHeight="1" x14ac:dyDescent="0.25">
      <c r="B7" s="344">
        <v>5</v>
      </c>
      <c r="C7" s="341" t="s">
        <v>296</v>
      </c>
      <c r="D7" s="342" t="s">
        <v>271</v>
      </c>
      <c r="E7" s="952" t="s">
        <v>649</v>
      </c>
      <c r="F7" s="338"/>
      <c r="G7" s="337" t="s">
        <v>327</v>
      </c>
    </row>
    <row r="8" spans="2:7" ht="63" customHeight="1" x14ac:dyDescent="0.25">
      <c r="B8" s="344">
        <v>6</v>
      </c>
      <c r="C8" s="341" t="s">
        <v>56</v>
      </c>
      <c r="D8" s="342" t="s">
        <v>271</v>
      </c>
      <c r="E8" s="339" t="s">
        <v>650</v>
      </c>
      <c r="F8" s="338"/>
      <c r="G8" s="337" t="s">
        <v>327</v>
      </c>
    </row>
    <row r="9" spans="2:7" ht="72" customHeight="1" x14ac:dyDescent="0.25">
      <c r="B9" s="344">
        <v>7</v>
      </c>
      <c r="C9" s="341" t="s">
        <v>297</v>
      </c>
      <c r="D9" s="342" t="s">
        <v>306</v>
      </c>
      <c r="E9" s="339" t="s">
        <v>651</v>
      </c>
      <c r="F9" s="338"/>
      <c r="G9" s="337" t="s">
        <v>327</v>
      </c>
    </row>
    <row r="10" spans="2:7" ht="97.5" customHeight="1" x14ac:dyDescent="0.25">
      <c r="B10" s="344">
        <v>8</v>
      </c>
      <c r="C10" s="1077" t="s">
        <v>733</v>
      </c>
      <c r="D10" s="342" t="s">
        <v>306</v>
      </c>
      <c r="E10" s="952" t="s">
        <v>732</v>
      </c>
      <c r="F10" s="338"/>
      <c r="G10" s="337" t="s">
        <v>327</v>
      </c>
    </row>
    <row r="11" spans="2:7" ht="72" customHeight="1" x14ac:dyDescent="0.25">
      <c r="B11" s="344">
        <v>9</v>
      </c>
      <c r="C11" s="341" t="s">
        <v>281</v>
      </c>
      <c r="D11" s="342" t="s">
        <v>306</v>
      </c>
      <c r="E11" s="952" t="s">
        <v>652</v>
      </c>
      <c r="F11" s="338"/>
      <c r="G11" s="337" t="s">
        <v>327</v>
      </c>
    </row>
    <row r="12" spans="2:7" ht="83.25" customHeight="1" x14ac:dyDescent="0.25">
      <c r="B12" s="344">
        <v>10</v>
      </c>
      <c r="C12" s="1261" t="s">
        <v>678</v>
      </c>
      <c r="D12" s="342" t="s">
        <v>306</v>
      </c>
      <c r="E12" s="339" t="s">
        <v>653</v>
      </c>
      <c r="F12" s="338"/>
      <c r="G12" s="952" t="s">
        <v>583</v>
      </c>
    </row>
    <row r="13" spans="2:7" ht="72" customHeight="1" x14ac:dyDescent="0.25">
      <c r="B13" s="344">
        <v>11</v>
      </c>
      <c r="C13" s="341" t="s">
        <v>284</v>
      </c>
      <c r="D13" s="342" t="s">
        <v>306</v>
      </c>
      <c r="E13" s="337" t="s">
        <v>329</v>
      </c>
      <c r="F13" s="338"/>
      <c r="G13" s="337" t="s">
        <v>327</v>
      </c>
    </row>
    <row r="14" spans="2:7" ht="125.25" customHeight="1" x14ac:dyDescent="0.25">
      <c r="B14" s="344">
        <v>12</v>
      </c>
      <c r="C14" s="1077" t="s">
        <v>679</v>
      </c>
      <c r="D14" s="342" t="s">
        <v>306</v>
      </c>
      <c r="E14" s="952" t="s">
        <v>654</v>
      </c>
      <c r="F14" s="338"/>
      <c r="G14" s="952" t="s">
        <v>327</v>
      </c>
    </row>
    <row r="15" spans="2:7" ht="72" customHeight="1" x14ac:dyDescent="0.25">
      <c r="B15" s="344">
        <v>13</v>
      </c>
      <c r="C15" s="341" t="s">
        <v>286</v>
      </c>
      <c r="D15" s="342" t="s">
        <v>306</v>
      </c>
      <c r="E15" s="952" t="s">
        <v>655</v>
      </c>
      <c r="F15" s="338"/>
      <c r="G15" s="952" t="s">
        <v>327</v>
      </c>
    </row>
    <row r="16" spans="2:7" ht="72" customHeight="1" x14ac:dyDescent="0.25">
      <c r="B16" s="344">
        <v>14</v>
      </c>
      <c r="C16" s="341" t="s">
        <v>287</v>
      </c>
      <c r="D16" s="342" t="s">
        <v>306</v>
      </c>
      <c r="E16" s="952" t="s">
        <v>656</v>
      </c>
      <c r="F16" s="338"/>
      <c r="G16" s="952" t="s">
        <v>327</v>
      </c>
    </row>
    <row r="17" spans="2:7" ht="72" customHeight="1" x14ac:dyDescent="0.25">
      <c r="B17" s="344">
        <v>15</v>
      </c>
      <c r="C17" s="341" t="s">
        <v>86</v>
      </c>
      <c r="D17" s="342" t="s">
        <v>306</v>
      </c>
      <c r="E17" s="952" t="s">
        <v>657</v>
      </c>
      <c r="F17" s="338"/>
      <c r="G17" s="952" t="s">
        <v>327</v>
      </c>
    </row>
    <row r="18" spans="2:7" ht="78" customHeight="1" x14ac:dyDescent="0.25">
      <c r="B18" s="344">
        <v>16</v>
      </c>
      <c r="C18" s="341" t="s">
        <v>289</v>
      </c>
      <c r="D18" s="342" t="s">
        <v>306</v>
      </c>
      <c r="E18" s="952" t="s">
        <v>743</v>
      </c>
      <c r="F18" s="338"/>
      <c r="G18" s="952" t="s">
        <v>327</v>
      </c>
    </row>
    <row r="19" spans="2:7" ht="72" customHeight="1" x14ac:dyDescent="0.25">
      <c r="B19" s="344">
        <v>17</v>
      </c>
      <c r="C19" s="1077" t="s">
        <v>746</v>
      </c>
      <c r="D19" s="342" t="s">
        <v>272</v>
      </c>
      <c r="E19" s="337"/>
      <c r="F19" s="338"/>
      <c r="G19" s="337"/>
    </row>
    <row r="20" spans="2:7" ht="72" customHeight="1" x14ac:dyDescent="0.25">
      <c r="B20" s="345">
        <v>18</v>
      </c>
      <c r="C20" s="341" t="s">
        <v>331</v>
      </c>
      <c r="D20" s="342" t="s">
        <v>272</v>
      </c>
      <c r="E20" s="337"/>
      <c r="F20" s="338"/>
      <c r="G20" s="337"/>
    </row>
  </sheetData>
  <sheetProtection sort="0" autoFilter="0" pivotTables="0"/>
  <hyperlinks>
    <hyperlink ref="G1" location="Start!A1" display="Back" xr:uid="{00000000-0004-0000-0500-000000000000}"/>
  </hyperlinks>
  <pageMargins left="0.7" right="0.7" top="0.75" bottom="0.75" header="0.3" footer="0.3"/>
  <pageSetup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B1:AA130"/>
  <sheetViews>
    <sheetView showGridLines="0" showRowColHeaders="0" zoomScale="80" zoomScaleNormal="80" zoomScalePageLayoutView="60" workbookViewId="0">
      <selection activeCell="C2" sqref="C2:Q2"/>
    </sheetView>
  </sheetViews>
  <sheetFormatPr defaultColWidth="9.28515625" defaultRowHeight="15" outlineLevelRow="1" x14ac:dyDescent="0.25"/>
  <cols>
    <col min="1" max="1" width="4.7109375" style="18" customWidth="1"/>
    <col min="2" max="2" width="5.28515625" style="18" customWidth="1"/>
    <col min="3" max="3" width="24.28515625" style="18" customWidth="1"/>
    <col min="4" max="4" width="5.7109375" style="18" customWidth="1"/>
    <col min="5" max="5" width="18.28515625" style="18" customWidth="1"/>
    <col min="6" max="6" width="11.7109375" style="18" customWidth="1"/>
    <col min="7" max="8" width="12.28515625" style="18" customWidth="1"/>
    <col min="9" max="9" width="10.42578125" style="18" customWidth="1"/>
    <col min="10" max="10" width="13.5703125" style="18" customWidth="1"/>
    <col min="11" max="12" width="10.42578125" style="18" customWidth="1"/>
    <col min="13" max="13" width="10.28515625" style="18" customWidth="1"/>
    <col min="14" max="14" width="12" style="18" customWidth="1"/>
    <col min="15" max="15" width="11.5703125" style="18" customWidth="1"/>
    <col min="16" max="16" width="12.7109375" style="18" customWidth="1"/>
    <col min="17" max="17" width="11.7109375" style="18" customWidth="1"/>
    <col min="18" max="18" width="10" style="18" customWidth="1"/>
    <col min="19" max="19" width="9.42578125" style="19" customWidth="1"/>
    <col min="20" max="20" width="10.7109375" style="18" customWidth="1"/>
    <col min="21" max="21" width="9.28515625" style="18" customWidth="1"/>
    <col min="22" max="23" width="9.7109375" style="18" bestFit="1" customWidth="1"/>
    <col min="24" max="24" width="12.7109375" style="18" customWidth="1"/>
    <col min="25" max="25" width="12.28515625" style="18" customWidth="1"/>
    <col min="26" max="26" width="10.7109375" style="18" customWidth="1"/>
    <col min="27" max="16384" width="9.28515625" style="18"/>
  </cols>
  <sheetData>
    <row r="1" spans="2:19" ht="45.75" customHeight="1" thickBot="1" x14ac:dyDescent="0.3">
      <c r="B1" s="9"/>
      <c r="C1" s="9"/>
      <c r="D1" s="868"/>
      <c r="E1" s="868"/>
      <c r="F1" s="868"/>
      <c r="G1" s="868"/>
      <c r="H1" s="919" t="s">
        <v>385</v>
      </c>
      <c r="I1" s="9"/>
      <c r="J1" s="9"/>
      <c r="K1" s="868"/>
      <c r="L1" s="868"/>
      <c r="M1" s="868"/>
      <c r="N1" s="868"/>
      <c r="O1" s="868"/>
      <c r="P1" s="868"/>
      <c r="Q1" s="928" t="s">
        <v>302</v>
      </c>
      <c r="R1" s="923"/>
      <c r="S1" s="47"/>
    </row>
    <row r="2" spans="2:19" ht="28.5" customHeight="1" x14ac:dyDescent="0.25">
      <c r="B2" s="9"/>
      <c r="C2" s="1568" t="s">
        <v>95</v>
      </c>
      <c r="D2" s="1569"/>
      <c r="E2" s="1569"/>
      <c r="F2" s="1569"/>
      <c r="G2" s="1569"/>
      <c r="H2" s="1569"/>
      <c r="I2" s="1569"/>
      <c r="J2" s="1569"/>
      <c r="K2" s="1569"/>
      <c r="L2" s="1569"/>
      <c r="M2" s="1569"/>
      <c r="N2" s="1569"/>
      <c r="O2" s="1570"/>
      <c r="P2" s="1570"/>
      <c r="Q2" s="1571"/>
      <c r="R2" s="924"/>
      <c r="S2" s="47"/>
    </row>
    <row r="3" spans="2:19" ht="28.5" customHeight="1" thickBot="1" x14ac:dyDescent="0.3">
      <c r="B3" s="9"/>
      <c r="C3" s="1572" t="s">
        <v>94</v>
      </c>
      <c r="D3" s="1573"/>
      <c r="E3" s="981" t="str">
        <f>Start!U12</f>
        <v/>
      </c>
      <c r="F3" s="982" t="str">
        <f>Start!AG19</f>
        <v/>
      </c>
      <c r="G3" s="983" t="str">
        <f>Start!AG20</f>
        <v/>
      </c>
      <c r="H3" s="974" t="s">
        <v>93</v>
      </c>
      <c r="I3" s="978" t="str">
        <f>Start!AG21</f>
        <v/>
      </c>
      <c r="J3" s="979" t="str">
        <f>Start!AG22</f>
        <v/>
      </c>
      <c r="K3" s="1585"/>
      <c r="L3" s="1586"/>
      <c r="M3" s="1586"/>
      <c r="N3" s="1586"/>
      <c r="O3" s="1656" t="s">
        <v>861</v>
      </c>
      <c r="P3" s="1657"/>
      <c r="Q3" s="1658"/>
      <c r="R3" s="924"/>
      <c r="S3" s="47"/>
    </row>
    <row r="4" spans="2:19" ht="25.5" customHeight="1" outlineLevel="1" thickBot="1" x14ac:dyDescent="0.3">
      <c r="B4" s="9"/>
      <c r="C4" s="1574" t="s">
        <v>92</v>
      </c>
      <c r="D4" s="1575"/>
      <c r="E4" s="1576"/>
      <c r="F4" s="1580" t="s">
        <v>91</v>
      </c>
      <c r="G4" s="1581"/>
      <c r="H4" s="1580" t="s">
        <v>90</v>
      </c>
      <c r="I4" s="1582"/>
      <c r="J4" s="1587" t="s">
        <v>89</v>
      </c>
      <c r="K4" s="1583" t="s">
        <v>88</v>
      </c>
      <c r="L4" s="1583" t="s">
        <v>87</v>
      </c>
      <c r="M4" s="1583" t="s">
        <v>86</v>
      </c>
      <c r="N4" s="1583" t="s">
        <v>85</v>
      </c>
      <c r="O4" s="1588" t="s">
        <v>84</v>
      </c>
      <c r="P4" s="1588" t="s">
        <v>83</v>
      </c>
      <c r="Q4" s="980" t="s">
        <v>82</v>
      </c>
      <c r="R4" s="924"/>
      <c r="S4" s="47"/>
    </row>
    <row r="5" spans="2:19" ht="30" customHeight="1" outlineLevel="1" thickBot="1" x14ac:dyDescent="0.3">
      <c r="B5" s="9"/>
      <c r="C5" s="1577"/>
      <c r="D5" s="1578"/>
      <c r="E5" s="1579"/>
      <c r="F5" s="233" t="s">
        <v>81</v>
      </c>
      <c r="G5" s="233" t="s">
        <v>258</v>
      </c>
      <c r="H5" s="233" t="s">
        <v>81</v>
      </c>
      <c r="I5" s="233" t="s">
        <v>100</v>
      </c>
      <c r="J5" s="1584"/>
      <c r="K5" s="1584"/>
      <c r="L5" s="1584"/>
      <c r="M5" s="1584"/>
      <c r="N5" s="1584"/>
      <c r="O5" s="1584"/>
      <c r="P5" s="1584"/>
      <c r="Q5" s="929"/>
      <c r="R5" s="78" t="s">
        <v>384</v>
      </c>
    </row>
    <row r="6" spans="2:19" s="31" customFormat="1" ht="23.25" customHeight="1" outlineLevel="1" thickBot="1" x14ac:dyDescent="0.3">
      <c r="B6" s="9"/>
      <c r="C6" s="1589" t="s">
        <v>381</v>
      </c>
      <c r="D6" s="1590"/>
      <c r="E6" s="933" t="s">
        <v>383</v>
      </c>
      <c r="F6" s="213">
        <f>IF(F7&gt;=0,SUM((F7*20)+(F8*5)),0)</f>
        <v>0</v>
      </c>
      <c r="G6" s="213">
        <f>IF(G7&gt;=0, SUM((G7*20)+(G8*5)), 0)</f>
        <v>0</v>
      </c>
      <c r="H6" s="213">
        <f>IF(H7&gt;=0, SUM((H7*15)+(H8*5)), 0)</f>
        <v>0</v>
      </c>
      <c r="I6" s="213">
        <f>IF(I7&gt;=0, SUM((I7*20)+(I8*5)), 0)</f>
        <v>0</v>
      </c>
      <c r="J6" s="213">
        <f>IF(J7&gt;=0, SUM((J7*15)+(J8*5)), 0)</f>
        <v>0</v>
      </c>
      <c r="K6" s="213">
        <f>IF(K7&gt;=0, SUM((K7*15)+(K8*5)), 0)</f>
        <v>0</v>
      </c>
      <c r="L6" s="213">
        <f>IF(L7&gt;=0, SUM((L7*5)+(L8*5)), 0)</f>
        <v>0</v>
      </c>
      <c r="M6" s="213">
        <f>IF(M7&gt;=0, SUM((M7*10)+(M8*5)), 0)</f>
        <v>0</v>
      </c>
      <c r="N6" s="213">
        <f>IF(N7&gt;=0, SUM((N7*10)+(N8*5)), 0)</f>
        <v>0</v>
      </c>
      <c r="O6" s="213">
        <f>IF(O7&gt;=0, SUM((O7*5)+(O8*5)), 0)</f>
        <v>0</v>
      </c>
      <c r="P6" s="213">
        <f>IF(P7&gt;=0, SUM((P7*5)+(P8*5)), 0)</f>
        <v>0</v>
      </c>
      <c r="Q6" s="934">
        <f t="shared" ref="Q6:Q13" si="0">SUM(F6:P6)</f>
        <v>0</v>
      </c>
      <c r="R6" s="925" t="str">
        <f>IF(Q7&gt;0,SUM(Q6/1800),"")</f>
        <v/>
      </c>
      <c r="S6" s="32"/>
    </row>
    <row r="7" spans="2:19" ht="35.25" customHeight="1" outlineLevel="1" thickTop="1" thickBot="1" x14ac:dyDescent="0.3">
      <c r="B7" s="9"/>
      <c r="C7" s="930" t="s">
        <v>57</v>
      </c>
      <c r="D7" s="931"/>
      <c r="E7" s="932"/>
      <c r="F7" s="1270"/>
      <c r="G7" s="1270"/>
      <c r="H7" s="1270"/>
      <c r="I7" s="1270"/>
      <c r="J7" s="1270"/>
      <c r="K7" s="1270"/>
      <c r="L7" s="1270"/>
      <c r="M7" s="1270"/>
      <c r="N7" s="1270"/>
      <c r="O7" s="1270"/>
      <c r="P7" s="1270"/>
      <c r="Q7" s="46">
        <f t="shared" si="0"/>
        <v>0</v>
      </c>
      <c r="R7" s="9"/>
      <c r="S7" s="20"/>
    </row>
    <row r="8" spans="2:19" ht="31.5" customHeight="1" outlineLevel="1" thickTop="1" thickBot="1" x14ac:dyDescent="0.3">
      <c r="B8" s="9"/>
      <c r="C8" s="1547" t="s">
        <v>382</v>
      </c>
      <c r="D8" s="1548"/>
      <c r="E8" s="1548"/>
      <c r="F8" s="1271"/>
      <c r="G8" s="1271"/>
      <c r="H8" s="1271"/>
      <c r="I8" s="1271"/>
      <c r="J8" s="1271"/>
      <c r="K8" s="1271"/>
      <c r="L8" s="1271"/>
      <c r="M8" s="1271"/>
      <c r="N8" s="1271"/>
      <c r="O8" s="1271"/>
      <c r="P8" s="1271"/>
      <c r="Q8" s="44"/>
      <c r="R8" s="926"/>
      <c r="S8" s="20"/>
    </row>
    <row r="9" spans="2:19" s="31" customFormat="1" ht="21.75" customHeight="1" outlineLevel="1" thickTop="1" thickBot="1" x14ac:dyDescent="0.3">
      <c r="B9" s="9"/>
      <c r="C9" s="203" t="s">
        <v>80</v>
      </c>
      <c r="D9" s="204"/>
      <c r="E9" s="205"/>
      <c r="F9" s="216">
        <f>IF(F10&gt;0, F10*20, 0)</f>
        <v>0</v>
      </c>
      <c r="G9" s="215">
        <f>IF(G10&gt;0, G10*20, 0)</f>
        <v>0</v>
      </c>
      <c r="H9" s="215">
        <f>IF(H10&gt;0, H10*15, 0)</f>
        <v>0</v>
      </c>
      <c r="I9" s="215">
        <f>IF(I10&gt;0, I10*20, 0)</f>
        <v>0</v>
      </c>
      <c r="J9" s="215">
        <f>IF(J10&gt;0, J10*20, 0)</f>
        <v>0</v>
      </c>
      <c r="K9" s="215">
        <f>IF(K10&gt;0, K10*20, 0)</f>
        <v>0</v>
      </c>
      <c r="L9" s="215">
        <f>IF(L10&gt;0, L10*5, 0)</f>
        <v>0</v>
      </c>
      <c r="M9" s="215">
        <f>IF(M10&gt;0, M10*10, 0)</f>
        <v>0</v>
      </c>
      <c r="N9" s="215">
        <f>IF(N10&gt;0, N10*10, 0)</f>
        <v>0</v>
      </c>
      <c r="O9" s="215">
        <f>IF(O10&gt;0, O10*5, 0)</f>
        <v>0</v>
      </c>
      <c r="P9" s="215">
        <f>IF(P10&gt;0, P10*5, 0)</f>
        <v>0</v>
      </c>
      <c r="Q9" s="214">
        <f t="shared" si="0"/>
        <v>0</v>
      </c>
      <c r="R9" s="925" t="str">
        <f>IF(Q9&gt;0,SUM(Q9/2080),"")</f>
        <v/>
      </c>
      <c r="S9" s="43"/>
    </row>
    <row r="10" spans="2:19" ht="21.75" customHeight="1" outlineLevel="1" x14ac:dyDescent="0.25">
      <c r="B10" s="9"/>
      <c r="C10" s="1549" t="str">
        <f>"Inspections:    ( "&amp;IF('5700 Main'!$Q$38&gt;0, "Q1 ","")&amp;IF('5700 Main'!$Q$59&gt;0,"Q2 ","")&amp;IF('5700 Main'!$Q$80&gt;0,"Q3 ","")&amp;IF('5700 Main'!$Q$101&gt;0,"Q4 ","")&amp;" )"</f>
        <v>Inspections:    (  )</v>
      </c>
      <c r="D10" s="1550"/>
      <c r="E10" s="1550"/>
      <c r="F10" s="202">
        <f>SUM('5700 Main'!F38+'5700 Main'!F59+'5700 Main'!F80+'5700 Main'!F101)</f>
        <v>0</v>
      </c>
      <c r="G10" s="202">
        <f>SUM('5700 Main'!G38+'5700 Main'!G59+'5700 Main'!G80+'5700 Main'!G101)</f>
        <v>0</v>
      </c>
      <c r="H10" s="202">
        <f>SUM('5700 Main'!H38+'5700 Main'!H59+'5700 Main'!H80+'5700 Main'!H101)</f>
        <v>0</v>
      </c>
      <c r="I10" s="202">
        <f>SUM('5700 Main'!I38+'5700 Main'!I59+'5700 Main'!I80+'5700 Main'!I101)</f>
        <v>0</v>
      </c>
      <c r="J10" s="202">
        <f>SUM('5700 Main'!J38+'5700 Main'!J59+'5700 Main'!J80+'5700 Main'!J101)</f>
        <v>0</v>
      </c>
      <c r="K10" s="202">
        <f>SUM('5700 Main'!K38+'5700 Main'!K59+'5700 Main'!K80+'5700 Main'!K101)</f>
        <v>0</v>
      </c>
      <c r="L10" s="202">
        <f>SUM('5700 Main'!L38+'5700 Main'!L59+'5700 Main'!L80+'5700 Main'!L101)</f>
        <v>0</v>
      </c>
      <c r="M10" s="202">
        <f>SUM('5700 Main'!M38+'5700 Main'!M59+'5700 Main'!M80+'5700 Main'!M101)</f>
        <v>0</v>
      </c>
      <c r="N10" s="202">
        <f>SUM('5700 Main'!N38+'5700 Main'!N59+'5700 Main'!N80+'5700 Main'!N101)</f>
        <v>0</v>
      </c>
      <c r="O10" s="202">
        <f>SUM('5700 Main'!O38+'5700 Main'!O59+'5700 Main'!O80+'5700 Main'!O101)</f>
        <v>0</v>
      </c>
      <c r="P10" s="202">
        <f>SUM('5700 Main'!P38+'5700 Main'!P59+'5700 Main'!P80+'5700 Main'!P101)</f>
        <v>0</v>
      </c>
      <c r="Q10" s="42">
        <f t="shared" si="0"/>
        <v>0</v>
      </c>
      <c r="R10" s="926"/>
      <c r="S10" s="20"/>
    </row>
    <row r="11" spans="2:19" ht="21.75" customHeight="1" outlineLevel="1" x14ac:dyDescent="0.25">
      <c r="B11" s="9"/>
      <c r="C11" s="1083" t="s">
        <v>593</v>
      </c>
      <c r="D11" s="1081"/>
      <c r="E11" s="1082"/>
      <c r="F11" s="202">
        <f>SUM('5700 Main'!F39+'5700 Main'!F60+'5700 Main'!F81+'5700 Main'!F102)</f>
        <v>0</v>
      </c>
      <c r="G11" s="202">
        <f>SUM('5700 Main'!G39+'5700 Main'!G60+'5700 Main'!G81+'5700 Main'!G102)</f>
        <v>0</v>
      </c>
      <c r="H11" s="202">
        <f>SUM('5700 Main'!H39+'5700 Main'!H60+'5700 Main'!H81+'5700 Main'!H102)</f>
        <v>0</v>
      </c>
      <c r="I11" s="202">
        <f>SUM('5700 Main'!I39+'5700 Main'!I60+'5700 Main'!I81+'5700 Main'!I102)</f>
        <v>0</v>
      </c>
      <c r="J11" s="202">
        <f>SUM('5700 Main'!J39+'5700 Main'!J60+'5700 Main'!J81+'5700 Main'!J102)</f>
        <v>0</v>
      </c>
      <c r="K11" s="202">
        <f>SUM('5700 Main'!K39+'5700 Main'!K60+'5700 Main'!K81+'5700 Main'!K102)</f>
        <v>0</v>
      </c>
      <c r="L11" s="202">
        <f>SUM('5700 Main'!L39+'5700 Main'!L60+'5700 Main'!L81+'5700 Main'!L102)</f>
        <v>0</v>
      </c>
      <c r="M11" s="202">
        <f>SUM('5700 Main'!M39+'5700 Main'!M60+'5700 Main'!M81+'5700 Main'!M102)</f>
        <v>0</v>
      </c>
      <c r="N11" s="202">
        <f>SUM('5700 Main'!N39+'5700 Main'!N60+'5700 Main'!N81+'5700 Main'!N102)</f>
        <v>0</v>
      </c>
      <c r="O11" s="202">
        <f>SUM('5700 Main'!O39+'5700 Main'!O60+'5700 Main'!O81+'5700 Main'!O102)</f>
        <v>0</v>
      </c>
      <c r="P11" s="202">
        <f>SUM('5700 Main'!P39+'5700 Main'!P60+'5700 Main'!P81+'5700 Main'!P102)</f>
        <v>0</v>
      </c>
      <c r="Q11" s="1084">
        <f t="shared" si="0"/>
        <v>0</v>
      </c>
      <c r="R11" s="926"/>
      <c r="S11" s="20"/>
    </row>
    <row r="12" spans="2:19" ht="21.75" customHeight="1" outlineLevel="1" x14ac:dyDescent="0.25">
      <c r="B12" s="9"/>
      <c r="C12" s="1553" t="str">
        <f>"Samples"&amp;" = "&amp;SUM(Q12,Q13)</f>
        <v>Samples = 0</v>
      </c>
      <c r="D12" s="1554"/>
      <c r="E12" s="1085" t="s">
        <v>79</v>
      </c>
      <c r="F12" s="40">
        <f>SUM('5700 Main'!F40+'5700 Main'!F61+'5700 Main'!F82+'5700 Main'!F103)</f>
        <v>0</v>
      </c>
      <c r="G12" s="40">
        <f>SUM('5700 Main'!G40+'5700 Main'!G61+'5700 Main'!G82+'5700 Main'!G103)</f>
        <v>0</v>
      </c>
      <c r="H12" s="40">
        <f>SUM('5700 Main'!H40+'5700 Main'!H61+'5700 Main'!H82+'5700 Main'!H103)</f>
        <v>0</v>
      </c>
      <c r="I12" s="40">
        <f>SUM('5700 Main'!I40+'5700 Main'!I61+'5700 Main'!I82+'5700 Main'!I103)</f>
        <v>0</v>
      </c>
      <c r="J12" s="40">
        <f>SUM('5700 Main'!J40+'5700 Main'!J61+'5700 Main'!J82+'5700 Main'!J103)</f>
        <v>0</v>
      </c>
      <c r="K12" s="40">
        <f>SUM('5700 Main'!K40+'5700 Main'!K61+'5700 Main'!K82+'5700 Main'!K103)</f>
        <v>0</v>
      </c>
      <c r="L12" s="40">
        <f>SUM('5700 Main'!L40+'5700 Main'!L61+'5700 Main'!L82+'5700 Main'!L103)</f>
        <v>0</v>
      </c>
      <c r="M12" s="40">
        <f>SUM('5700 Main'!M40+'5700 Main'!M61+'5700 Main'!M82+'5700 Main'!M103)</f>
        <v>0</v>
      </c>
      <c r="N12" s="40">
        <f>SUM('5700 Main'!N40+'5700 Main'!N61+'5700 Main'!N82+'5700 Main'!N103)</f>
        <v>0</v>
      </c>
      <c r="O12" s="40">
        <f>SUM('5700 Main'!O40+'5700 Main'!O61+'5700 Main'!O82+'5700 Main'!O103)</f>
        <v>0</v>
      </c>
      <c r="P12" s="40">
        <f>SUM('5700 Main'!P40+'5700 Main'!P61+'5700 Main'!P82+'5700 Main'!P103)</f>
        <v>0</v>
      </c>
      <c r="Q12" s="39">
        <f t="shared" si="0"/>
        <v>0</v>
      </c>
      <c r="R12" s="926"/>
      <c r="S12" s="20"/>
    </row>
    <row r="13" spans="2:19" ht="21.75" customHeight="1" outlineLevel="1" thickBot="1" x14ac:dyDescent="0.3">
      <c r="B13" s="9"/>
      <c r="C13" s="1555"/>
      <c r="D13" s="1556"/>
      <c r="E13" s="1086" t="s">
        <v>78</v>
      </c>
      <c r="F13" s="28">
        <f>SUM('5700 Main'!F41+'5700 Main'!F62+'5700 Main'!F83+'5700 Main'!F104)</f>
        <v>0</v>
      </c>
      <c r="G13" s="28">
        <f>SUM('5700 Main'!G41+'5700 Main'!G62+'5700 Main'!G83+'5700 Main'!G104)</f>
        <v>0</v>
      </c>
      <c r="H13" s="28">
        <f>SUM('5700 Main'!H41+'5700 Main'!H62+'5700 Main'!H83+'5700 Main'!H104)</f>
        <v>0</v>
      </c>
      <c r="I13" s="28">
        <f>SUM('5700 Main'!I41+'5700 Main'!I62+'5700 Main'!I83+'5700 Main'!I104)</f>
        <v>0</v>
      </c>
      <c r="J13" s="28">
        <f>SUM('5700 Main'!J41+'5700 Main'!J62+'5700 Main'!J83+'5700 Main'!J104)</f>
        <v>0</v>
      </c>
      <c r="K13" s="28">
        <f>SUM('5700 Main'!K41+'5700 Main'!K62+'5700 Main'!K83+'5700 Main'!K104)</f>
        <v>0</v>
      </c>
      <c r="L13" s="28">
        <f>SUM('5700 Main'!L41+'5700 Main'!L62+'5700 Main'!L83+'5700 Main'!L104)</f>
        <v>0</v>
      </c>
      <c r="M13" s="28">
        <f>SUM('5700 Main'!M41+'5700 Main'!M62+'5700 Main'!M83+'5700 Main'!M104)</f>
        <v>0</v>
      </c>
      <c r="N13" s="28">
        <f>SUM('5700 Main'!N41+'5700 Main'!N62+'5700 Main'!N83+'5700 Main'!N104)</f>
        <v>0</v>
      </c>
      <c r="O13" s="28">
        <f>SUM('5700 Main'!O41+'5700 Main'!O62+'5700 Main'!O83+'5700 Main'!O104)</f>
        <v>0</v>
      </c>
      <c r="P13" s="28">
        <f>SUM('5700 Main'!P41+'5700 Main'!P62+'5700 Main'!P83+'5700 Main'!P104)</f>
        <v>0</v>
      </c>
      <c r="Q13" s="39">
        <f t="shared" si="0"/>
        <v>0</v>
      </c>
      <c r="R13" s="926"/>
      <c r="S13" s="20"/>
    </row>
    <row r="14" spans="2:19" ht="21.75" customHeight="1" outlineLevel="1" thickBot="1" x14ac:dyDescent="0.3">
      <c r="B14" s="9"/>
      <c r="C14" s="38" t="s">
        <v>77</v>
      </c>
      <c r="D14" s="37"/>
      <c r="E14" s="37"/>
      <c r="F14" s="218">
        <f>SUM(F9-F6)</f>
        <v>0</v>
      </c>
      <c r="G14" s="218">
        <f t="shared" ref="G14:P14" si="1">SUM(G9-G6)</f>
        <v>0</v>
      </c>
      <c r="H14" s="218">
        <f t="shared" si="1"/>
        <v>0</v>
      </c>
      <c r="I14" s="218">
        <f t="shared" si="1"/>
        <v>0</v>
      </c>
      <c r="J14" s="218">
        <f t="shared" si="1"/>
        <v>0</v>
      </c>
      <c r="K14" s="218">
        <f t="shared" si="1"/>
        <v>0</v>
      </c>
      <c r="L14" s="218">
        <f t="shared" si="1"/>
        <v>0</v>
      </c>
      <c r="M14" s="218">
        <f t="shared" si="1"/>
        <v>0</v>
      </c>
      <c r="N14" s="218">
        <f t="shared" si="1"/>
        <v>0</v>
      </c>
      <c r="O14" s="218">
        <f t="shared" si="1"/>
        <v>0</v>
      </c>
      <c r="P14" s="218">
        <f t="shared" si="1"/>
        <v>0</v>
      </c>
      <c r="Q14" s="217">
        <f>SUM(Q9-Q6)</f>
        <v>0</v>
      </c>
      <c r="R14" s="925" t="str">
        <f>IF(Q14&gt;0,SUM(Q14/2080),"")</f>
        <v/>
      </c>
      <c r="S14" s="20"/>
    </row>
    <row r="15" spans="2:19" s="35" customFormat="1" ht="21.75" customHeight="1" outlineLevel="1" x14ac:dyDescent="0.25">
      <c r="B15" s="920"/>
      <c r="C15" s="1551" t="s">
        <v>57</v>
      </c>
      <c r="D15" s="1550"/>
      <c r="E15" s="1552"/>
      <c r="F15" s="36">
        <f t="shared" ref="F15:P15" si="2">SUM(F10-F7)</f>
        <v>0</v>
      </c>
      <c r="G15" s="36">
        <f t="shared" si="2"/>
        <v>0</v>
      </c>
      <c r="H15" s="36">
        <f t="shared" si="2"/>
        <v>0</v>
      </c>
      <c r="I15" s="36">
        <f t="shared" si="2"/>
        <v>0</v>
      </c>
      <c r="J15" s="36">
        <f t="shared" si="2"/>
        <v>0</v>
      </c>
      <c r="K15" s="36">
        <f t="shared" si="2"/>
        <v>0</v>
      </c>
      <c r="L15" s="36">
        <f t="shared" si="2"/>
        <v>0</v>
      </c>
      <c r="M15" s="36">
        <f t="shared" si="2"/>
        <v>0</v>
      </c>
      <c r="N15" s="36">
        <f t="shared" si="2"/>
        <v>0</v>
      </c>
      <c r="O15" s="36">
        <f t="shared" si="2"/>
        <v>0</v>
      </c>
      <c r="P15" s="36">
        <f t="shared" si="2"/>
        <v>0</v>
      </c>
      <c r="Q15" s="33">
        <f>SUM(F15:P15)</f>
        <v>0</v>
      </c>
      <c r="R15" s="926"/>
      <c r="S15" s="20"/>
    </row>
    <row r="16" spans="2:19" ht="21.75" customHeight="1" outlineLevel="1" thickBot="1" x14ac:dyDescent="0.3">
      <c r="B16" s="9"/>
      <c r="C16" s="1594" t="s">
        <v>76</v>
      </c>
      <c r="D16" s="1595"/>
      <c r="E16" s="1596"/>
      <c r="F16" s="34">
        <f t="shared" ref="F16:P16" si="3">SUM(F12:F13)-F8</f>
        <v>0</v>
      </c>
      <c r="G16" s="34">
        <f t="shared" si="3"/>
        <v>0</v>
      </c>
      <c r="H16" s="34">
        <f t="shared" si="3"/>
        <v>0</v>
      </c>
      <c r="I16" s="34">
        <f t="shared" si="3"/>
        <v>0</v>
      </c>
      <c r="J16" s="34">
        <f t="shared" si="3"/>
        <v>0</v>
      </c>
      <c r="K16" s="34">
        <f t="shared" si="3"/>
        <v>0</v>
      </c>
      <c r="L16" s="34">
        <f t="shared" si="3"/>
        <v>0</v>
      </c>
      <c r="M16" s="34">
        <f t="shared" si="3"/>
        <v>0</v>
      </c>
      <c r="N16" s="34">
        <f t="shared" si="3"/>
        <v>0</v>
      </c>
      <c r="O16" s="34">
        <f t="shared" si="3"/>
        <v>0</v>
      </c>
      <c r="P16" s="34">
        <f t="shared" si="3"/>
        <v>0</v>
      </c>
      <c r="Q16" s="33">
        <f>SUM(F16:P16)</f>
        <v>0</v>
      </c>
      <c r="R16" s="926"/>
      <c r="S16" s="20"/>
    </row>
    <row r="17" spans="2:19" s="31" customFormat="1" ht="23.25" customHeight="1" outlineLevel="1" thickBot="1" x14ac:dyDescent="0.3">
      <c r="B17" s="9"/>
      <c r="C17" s="1544" t="s">
        <v>75</v>
      </c>
      <c r="D17" s="1545"/>
      <c r="E17" s="1545"/>
      <c r="F17" s="1545"/>
      <c r="G17" s="1545"/>
      <c r="H17" s="1545"/>
      <c r="I17" s="1545"/>
      <c r="J17" s="1545"/>
      <c r="K17" s="1545"/>
      <c r="L17" s="1545"/>
      <c r="M17" s="1545"/>
      <c r="N17" s="1545"/>
      <c r="O17" s="1545"/>
      <c r="P17" s="1545"/>
      <c r="Q17" s="1546"/>
      <c r="R17" s="924"/>
      <c r="S17" s="32"/>
    </row>
    <row r="18" spans="2:19" ht="20.25" customHeight="1" outlineLevel="1" x14ac:dyDescent="0.25">
      <c r="B18" s="9"/>
      <c r="C18" s="1539" t="s">
        <v>74</v>
      </c>
      <c r="D18" s="1542"/>
      <c r="E18" s="1543"/>
      <c r="F18" s="30">
        <f>'5700 Main'!F42+'5700 Main'!F63+'5700 Main'!F84+'5700 Main'!F105</f>
        <v>0</v>
      </c>
      <c r="G18" s="30">
        <f>'5700 Main'!G42+'5700 Main'!G63+'5700 Main'!G84+'5700 Main'!G105</f>
        <v>0</v>
      </c>
      <c r="H18" s="30">
        <f>'5700 Main'!H42+'5700 Main'!H63+'5700 Main'!H84+'5700 Main'!H105</f>
        <v>0</v>
      </c>
      <c r="I18" s="30">
        <f>'5700 Main'!I42+'5700 Main'!I63+'5700 Main'!I84+'5700 Main'!I105</f>
        <v>0</v>
      </c>
      <c r="J18" s="30">
        <f>'5700 Main'!J42+'5700 Main'!J63+'5700 Main'!J84+'5700 Main'!J105</f>
        <v>0</v>
      </c>
      <c r="K18" s="30">
        <f>'5700 Main'!K42+'5700 Main'!K63+'5700 Main'!K84+'5700 Main'!K105</f>
        <v>0</v>
      </c>
      <c r="L18" s="30">
        <f>'5700 Main'!L42+'5700 Main'!L63+'5700 Main'!L84+'5700 Main'!L105</f>
        <v>0</v>
      </c>
      <c r="M18" s="30">
        <f>'5700 Main'!M42+'5700 Main'!M63+'5700 Main'!M84+'5700 Main'!M105</f>
        <v>0</v>
      </c>
      <c r="N18" s="30">
        <f>'5700 Main'!N42+'5700 Main'!N63+'5700 Main'!N84+'5700 Main'!N105</f>
        <v>0</v>
      </c>
      <c r="O18" s="30">
        <f>'5700 Main'!O42+'5700 Main'!O63+'5700 Main'!O84+'5700 Main'!O105</f>
        <v>0</v>
      </c>
      <c r="P18" s="30">
        <f>'5700 Main'!P42+'5700 Main'!P63+'5700 Main'!P84+'5700 Main'!P105</f>
        <v>0</v>
      </c>
      <c r="Q18" s="29">
        <f t="shared" ref="Q18:Q28" si="4">SUM(F18:P18)</f>
        <v>0</v>
      </c>
      <c r="R18" s="926"/>
      <c r="S18" s="20"/>
    </row>
    <row r="19" spans="2:19" ht="22.5" customHeight="1" outlineLevel="1" x14ac:dyDescent="0.25">
      <c r="B19" s="9"/>
      <c r="C19" s="1539" t="s">
        <v>73</v>
      </c>
      <c r="D19" s="1542"/>
      <c r="E19" s="1543"/>
      <c r="F19" s="30">
        <f>'5700 Main'!F43+'5700 Main'!F64+'5700 Main'!F85+'5700 Main'!F106</f>
        <v>0</v>
      </c>
      <c r="G19" s="30">
        <f>'5700 Main'!G43+'5700 Main'!G64+'5700 Main'!G85+'5700 Main'!G106</f>
        <v>0</v>
      </c>
      <c r="H19" s="30">
        <f>'5700 Main'!H43+'5700 Main'!H64+'5700 Main'!H85+'5700 Main'!H106</f>
        <v>0</v>
      </c>
      <c r="I19" s="30">
        <f>'5700 Main'!I43+'5700 Main'!I64+'5700 Main'!I85+'5700 Main'!I106</f>
        <v>0</v>
      </c>
      <c r="J19" s="30">
        <f>'5700 Main'!J43+'5700 Main'!J64+'5700 Main'!J85+'5700 Main'!J106</f>
        <v>0</v>
      </c>
      <c r="K19" s="30">
        <f>'5700 Main'!K43+'5700 Main'!K64+'5700 Main'!K85+'5700 Main'!K106</f>
        <v>0</v>
      </c>
      <c r="L19" s="30">
        <f>'5700 Main'!L43+'5700 Main'!L64+'5700 Main'!L85+'5700 Main'!L106</f>
        <v>0</v>
      </c>
      <c r="M19" s="30">
        <f>'5700 Main'!M43+'5700 Main'!M64+'5700 Main'!M85+'5700 Main'!M106</f>
        <v>0</v>
      </c>
      <c r="N19" s="30">
        <f>'5700 Main'!N43+'5700 Main'!N64+'5700 Main'!N85+'5700 Main'!N106</f>
        <v>0</v>
      </c>
      <c r="O19" s="30">
        <f>'5700 Main'!O43+'5700 Main'!O64+'5700 Main'!O85+'5700 Main'!O106</f>
        <v>0</v>
      </c>
      <c r="P19" s="30">
        <f>'5700 Main'!P43+'5700 Main'!P64+'5700 Main'!P85+'5700 Main'!P106</f>
        <v>0</v>
      </c>
      <c r="Q19" s="29">
        <f t="shared" si="4"/>
        <v>0</v>
      </c>
      <c r="R19" s="926"/>
      <c r="S19" s="20"/>
    </row>
    <row r="20" spans="2:19" ht="21.75" customHeight="1" outlineLevel="1" x14ac:dyDescent="0.25">
      <c r="B20" s="9"/>
      <c r="C20" s="1539" t="s">
        <v>72</v>
      </c>
      <c r="D20" s="1542"/>
      <c r="E20" s="1543"/>
      <c r="F20" s="30">
        <f>'5700 Main'!F44+'5700 Main'!F65+'5700 Main'!F86+'5700 Main'!F107</f>
        <v>0</v>
      </c>
      <c r="G20" s="30">
        <f>'5700 Main'!G44+'5700 Main'!G65+'5700 Main'!G86+'5700 Main'!G107</f>
        <v>0</v>
      </c>
      <c r="H20" s="30">
        <f>'5700 Main'!H44+'5700 Main'!H65+'5700 Main'!H86+'5700 Main'!H107</f>
        <v>0</v>
      </c>
      <c r="I20" s="30">
        <f>'5700 Main'!I44+'5700 Main'!I65+'5700 Main'!I86+'5700 Main'!I107</f>
        <v>0</v>
      </c>
      <c r="J20" s="30">
        <f>'5700 Main'!J44+'5700 Main'!J65+'5700 Main'!J86+'5700 Main'!J107</f>
        <v>0</v>
      </c>
      <c r="K20" s="30">
        <f>'5700 Main'!K44+'5700 Main'!K65+'5700 Main'!K86+'5700 Main'!K107</f>
        <v>0</v>
      </c>
      <c r="L20" s="30">
        <f>'5700 Main'!L44+'5700 Main'!L65+'5700 Main'!L86+'5700 Main'!L107</f>
        <v>0</v>
      </c>
      <c r="M20" s="30">
        <f>'5700 Main'!M44+'5700 Main'!M65+'5700 Main'!M86+'5700 Main'!M107</f>
        <v>0</v>
      </c>
      <c r="N20" s="30">
        <f>'5700 Main'!N44+'5700 Main'!N65+'5700 Main'!N86+'5700 Main'!N107</f>
        <v>0</v>
      </c>
      <c r="O20" s="30">
        <f>'5700 Main'!O44+'5700 Main'!O65+'5700 Main'!O86+'5700 Main'!O107</f>
        <v>0</v>
      </c>
      <c r="P20" s="30">
        <f>'5700 Main'!P44+'5700 Main'!P65+'5700 Main'!P86+'5700 Main'!P107</f>
        <v>0</v>
      </c>
      <c r="Q20" s="29">
        <f t="shared" si="4"/>
        <v>0</v>
      </c>
      <c r="R20" s="926"/>
      <c r="S20" s="20"/>
    </row>
    <row r="21" spans="2:19" ht="21" customHeight="1" outlineLevel="1" x14ac:dyDescent="0.25">
      <c r="B21" s="9"/>
      <c r="C21" s="1539" t="s">
        <v>71</v>
      </c>
      <c r="D21" s="1542"/>
      <c r="E21" s="1543"/>
      <c r="F21" s="30">
        <f>'5700 Main'!F45+'5700 Main'!F66+'5700 Main'!F87+'5700 Main'!F108</f>
        <v>0</v>
      </c>
      <c r="G21" s="30">
        <f>'5700 Main'!G45+'5700 Main'!G66+'5700 Main'!G87+'5700 Main'!G108</f>
        <v>0</v>
      </c>
      <c r="H21" s="30">
        <f>'5700 Main'!H45+'5700 Main'!H66+'5700 Main'!H87+'5700 Main'!H108</f>
        <v>0</v>
      </c>
      <c r="I21" s="30">
        <f>'5700 Main'!I45+'5700 Main'!I66+'5700 Main'!I87+'5700 Main'!I108</f>
        <v>0</v>
      </c>
      <c r="J21" s="30">
        <f>'5700 Main'!J45+'5700 Main'!J66+'5700 Main'!J87+'5700 Main'!J108</f>
        <v>0</v>
      </c>
      <c r="K21" s="30">
        <f>'5700 Main'!K45+'5700 Main'!K66+'5700 Main'!K87+'5700 Main'!K108</f>
        <v>0</v>
      </c>
      <c r="L21" s="30">
        <f>'5700 Main'!L45+'5700 Main'!L66+'5700 Main'!L87+'5700 Main'!L108</f>
        <v>0</v>
      </c>
      <c r="M21" s="30">
        <f>'5700 Main'!M45+'5700 Main'!M66+'5700 Main'!M87+'5700 Main'!M108</f>
        <v>0</v>
      </c>
      <c r="N21" s="30">
        <f>'5700 Main'!N45+'5700 Main'!N66+'5700 Main'!N87+'5700 Main'!N108</f>
        <v>0</v>
      </c>
      <c r="O21" s="30">
        <f>'5700 Main'!O45+'5700 Main'!O66+'5700 Main'!O87+'5700 Main'!O108</f>
        <v>0</v>
      </c>
      <c r="P21" s="30">
        <f>'5700 Main'!P45+'5700 Main'!P66+'5700 Main'!P87+'5700 Main'!P108</f>
        <v>0</v>
      </c>
      <c r="Q21" s="29">
        <f t="shared" si="4"/>
        <v>0</v>
      </c>
      <c r="R21" s="926"/>
      <c r="S21" s="20"/>
    </row>
    <row r="22" spans="2:19" ht="21" customHeight="1" outlineLevel="1" x14ac:dyDescent="0.25">
      <c r="B22" s="9"/>
      <c r="C22" s="1539" t="s">
        <v>70</v>
      </c>
      <c r="D22" s="1540"/>
      <c r="E22" s="1541"/>
      <c r="F22" s="30">
        <f>'5700 Main'!F46+'5700 Main'!F67+'5700 Main'!F88+'5700 Main'!F109</f>
        <v>0</v>
      </c>
      <c r="G22" s="30">
        <f>'5700 Main'!G46+'5700 Main'!G67+'5700 Main'!G88+'5700 Main'!G109</f>
        <v>0</v>
      </c>
      <c r="H22" s="30">
        <f>'5700 Main'!H46+'5700 Main'!H67+'5700 Main'!H88+'5700 Main'!H109</f>
        <v>0</v>
      </c>
      <c r="I22" s="30">
        <f>'5700 Main'!I46+'5700 Main'!I67+'5700 Main'!I88+'5700 Main'!I109</f>
        <v>0</v>
      </c>
      <c r="J22" s="30">
        <f>'5700 Main'!J46+'5700 Main'!J67+'5700 Main'!J88+'5700 Main'!J109</f>
        <v>0</v>
      </c>
      <c r="K22" s="30">
        <f>'5700 Main'!K46+'5700 Main'!K67+'5700 Main'!K88+'5700 Main'!K109</f>
        <v>0</v>
      </c>
      <c r="L22" s="30">
        <f>'5700 Main'!L46+'5700 Main'!L67+'5700 Main'!L88+'5700 Main'!L109</f>
        <v>0</v>
      </c>
      <c r="M22" s="30">
        <f>'5700 Main'!M46+'5700 Main'!M67+'5700 Main'!M88+'5700 Main'!M109</f>
        <v>0</v>
      </c>
      <c r="N22" s="30">
        <f>'5700 Main'!N46+'5700 Main'!N67+'5700 Main'!N88+'5700 Main'!N109</f>
        <v>0</v>
      </c>
      <c r="O22" s="30">
        <f>'5700 Main'!O46+'5700 Main'!O67+'5700 Main'!O88+'5700 Main'!O109</f>
        <v>0</v>
      </c>
      <c r="P22" s="30">
        <f>'5700 Main'!P46+'5700 Main'!P67+'5700 Main'!P88+'5700 Main'!P109</f>
        <v>0</v>
      </c>
      <c r="Q22" s="29">
        <f t="shared" si="4"/>
        <v>0</v>
      </c>
      <c r="R22" s="926"/>
      <c r="S22" s="20"/>
    </row>
    <row r="23" spans="2:19" ht="21" customHeight="1" outlineLevel="1" x14ac:dyDescent="0.25">
      <c r="B23" s="9"/>
      <c r="C23" s="1539" t="s">
        <v>69</v>
      </c>
      <c r="D23" s="1540"/>
      <c r="E23" s="1541"/>
      <c r="F23" s="30">
        <f>'5700 Main'!F47+'5700 Main'!F68+'5700 Main'!F89+'5700 Main'!F110</f>
        <v>0</v>
      </c>
      <c r="G23" s="30">
        <f>'5700 Main'!G47+'5700 Main'!G68+'5700 Main'!G89+'5700 Main'!G110</f>
        <v>0</v>
      </c>
      <c r="H23" s="30">
        <f>'5700 Main'!H47+'5700 Main'!H68+'5700 Main'!H89+'5700 Main'!H110</f>
        <v>0</v>
      </c>
      <c r="I23" s="30">
        <f>'5700 Main'!I47+'5700 Main'!I68+'5700 Main'!I89+'5700 Main'!I110</f>
        <v>0</v>
      </c>
      <c r="J23" s="30">
        <f>'5700 Main'!J47+'5700 Main'!J68+'5700 Main'!J89+'5700 Main'!J110</f>
        <v>0</v>
      </c>
      <c r="K23" s="30">
        <f>'5700 Main'!K47+'5700 Main'!K68+'5700 Main'!K89+'5700 Main'!K110</f>
        <v>0</v>
      </c>
      <c r="L23" s="30">
        <f>'5700 Main'!L47+'5700 Main'!L68+'5700 Main'!L89+'5700 Main'!L110</f>
        <v>0</v>
      </c>
      <c r="M23" s="30">
        <f>'5700 Main'!M47+'5700 Main'!M68+'5700 Main'!M89+'5700 Main'!M110</f>
        <v>0</v>
      </c>
      <c r="N23" s="30">
        <f>'5700 Main'!N47+'5700 Main'!N68+'5700 Main'!N89+'5700 Main'!N110</f>
        <v>0</v>
      </c>
      <c r="O23" s="30">
        <f>'5700 Main'!O47+'5700 Main'!O68+'5700 Main'!O89+'5700 Main'!O110</f>
        <v>0</v>
      </c>
      <c r="P23" s="30">
        <f>'5700 Main'!P47+'5700 Main'!P68+'5700 Main'!P89+'5700 Main'!P110</f>
        <v>0</v>
      </c>
      <c r="Q23" s="29">
        <f t="shared" si="4"/>
        <v>0</v>
      </c>
      <c r="R23" s="926"/>
      <c r="S23" s="20"/>
    </row>
    <row r="24" spans="2:19" ht="21" customHeight="1" outlineLevel="1" x14ac:dyDescent="0.25">
      <c r="B24" s="9"/>
      <c r="C24" s="1539" t="s">
        <v>68</v>
      </c>
      <c r="D24" s="1540"/>
      <c r="E24" s="1541"/>
      <c r="F24" s="30">
        <f>'5700 Main'!F48+'5700 Main'!F69+'5700 Main'!F90+'5700 Main'!F111</f>
        <v>0</v>
      </c>
      <c r="G24" s="30">
        <f>'5700 Main'!G48+'5700 Main'!G69+'5700 Main'!G90+'5700 Main'!G111</f>
        <v>0</v>
      </c>
      <c r="H24" s="30">
        <f>'5700 Main'!H48+'5700 Main'!H69+'5700 Main'!H90+'5700 Main'!H111</f>
        <v>0</v>
      </c>
      <c r="I24" s="30">
        <f>'5700 Main'!I48+'5700 Main'!I69+'5700 Main'!I90+'5700 Main'!I111</f>
        <v>0</v>
      </c>
      <c r="J24" s="30">
        <f>'5700 Main'!J48+'5700 Main'!J69+'5700 Main'!J90+'5700 Main'!J111</f>
        <v>0</v>
      </c>
      <c r="K24" s="30">
        <f>'5700 Main'!K48+'5700 Main'!K69+'5700 Main'!K90+'5700 Main'!K111</f>
        <v>0</v>
      </c>
      <c r="L24" s="30">
        <f>'5700 Main'!L48+'5700 Main'!L69+'5700 Main'!L90+'5700 Main'!L111</f>
        <v>0</v>
      </c>
      <c r="M24" s="30">
        <f>'5700 Main'!M48+'5700 Main'!M69+'5700 Main'!M90+'5700 Main'!M111</f>
        <v>0</v>
      </c>
      <c r="N24" s="30">
        <f>'5700 Main'!N48+'5700 Main'!N69+'5700 Main'!N90+'5700 Main'!N111</f>
        <v>0</v>
      </c>
      <c r="O24" s="30">
        <f>'5700 Main'!O48+'5700 Main'!O69+'5700 Main'!O90+'5700 Main'!O111</f>
        <v>0</v>
      </c>
      <c r="P24" s="30">
        <f>'5700 Main'!P48+'5700 Main'!P69+'5700 Main'!P90+'5700 Main'!P111</f>
        <v>0</v>
      </c>
      <c r="Q24" s="29">
        <f t="shared" si="4"/>
        <v>0</v>
      </c>
      <c r="R24" s="926"/>
      <c r="S24" s="20"/>
    </row>
    <row r="25" spans="2:19" ht="21" customHeight="1" outlineLevel="1" x14ac:dyDescent="0.25">
      <c r="B25" s="9"/>
      <c r="C25" s="1539" t="s">
        <v>301</v>
      </c>
      <c r="D25" s="1540"/>
      <c r="E25" s="1541"/>
      <c r="F25" s="30">
        <f>'5700 Main'!F49+'5700 Main'!F70+'5700 Main'!F91+'5700 Main'!F112</f>
        <v>0</v>
      </c>
      <c r="G25" s="30">
        <f>'5700 Main'!G49+'5700 Main'!G70+'5700 Main'!G91+'5700 Main'!G112</f>
        <v>0</v>
      </c>
      <c r="H25" s="30">
        <f>'5700 Main'!H49+'5700 Main'!H70+'5700 Main'!H91+'5700 Main'!H112</f>
        <v>0</v>
      </c>
      <c r="I25" s="30">
        <f>'5700 Main'!I49+'5700 Main'!I70+'5700 Main'!I91+'5700 Main'!I112</f>
        <v>0</v>
      </c>
      <c r="J25" s="30">
        <f>'5700 Main'!J49+'5700 Main'!J70+'5700 Main'!J91+'5700 Main'!J112</f>
        <v>0</v>
      </c>
      <c r="K25" s="30">
        <f>'5700 Main'!K49+'5700 Main'!K70+'5700 Main'!K91+'5700 Main'!K112</f>
        <v>0</v>
      </c>
      <c r="L25" s="30">
        <f>'5700 Main'!L49+'5700 Main'!L70+'5700 Main'!L91+'5700 Main'!L112</f>
        <v>0</v>
      </c>
      <c r="M25" s="30">
        <f>'5700 Main'!M49+'5700 Main'!M70+'5700 Main'!M91+'5700 Main'!M112</f>
        <v>0</v>
      </c>
      <c r="N25" s="30">
        <f>'5700 Main'!N49+'5700 Main'!N70+'5700 Main'!N91+'5700 Main'!N112</f>
        <v>0</v>
      </c>
      <c r="O25" s="30">
        <f>'5700 Main'!O49+'5700 Main'!O70+'5700 Main'!O91+'5700 Main'!O112</f>
        <v>0</v>
      </c>
      <c r="P25" s="30">
        <f>'5700 Main'!P49+'5700 Main'!P70+'5700 Main'!P91+'5700 Main'!P112</f>
        <v>0</v>
      </c>
      <c r="Q25" s="29">
        <f t="shared" si="4"/>
        <v>0</v>
      </c>
      <c r="R25" s="926"/>
      <c r="S25" s="20"/>
    </row>
    <row r="26" spans="2:19" ht="22.5" customHeight="1" outlineLevel="1" x14ac:dyDescent="0.25">
      <c r="B26" s="9"/>
      <c r="C26" s="1539" t="s">
        <v>67</v>
      </c>
      <c r="D26" s="1542"/>
      <c r="E26" s="1543"/>
      <c r="F26" s="30">
        <f>'5700 Main'!F50+'5700 Main'!F71+'5700 Main'!F92+'5700 Main'!F113</f>
        <v>0</v>
      </c>
      <c r="G26" s="30">
        <f>'5700 Main'!G50+'5700 Main'!G71+'5700 Main'!G92+'5700 Main'!G113</f>
        <v>0</v>
      </c>
      <c r="H26" s="30">
        <f>'5700 Main'!H50+'5700 Main'!H71+'5700 Main'!H92+'5700 Main'!H113</f>
        <v>0</v>
      </c>
      <c r="I26" s="30">
        <f>'5700 Main'!I50+'5700 Main'!I71+'5700 Main'!I92+'5700 Main'!I113</f>
        <v>0</v>
      </c>
      <c r="J26" s="30">
        <f>'5700 Main'!J50+'5700 Main'!J71+'5700 Main'!J92+'5700 Main'!J113</f>
        <v>0</v>
      </c>
      <c r="K26" s="30">
        <f>'5700 Main'!K50+'5700 Main'!K71+'5700 Main'!K92+'5700 Main'!K113</f>
        <v>0</v>
      </c>
      <c r="L26" s="30">
        <f>'5700 Main'!L50+'5700 Main'!L71+'5700 Main'!L92+'5700 Main'!L113</f>
        <v>0</v>
      </c>
      <c r="M26" s="30">
        <f>'5700 Main'!M50+'5700 Main'!M71+'5700 Main'!M92+'5700 Main'!M113</f>
        <v>0</v>
      </c>
      <c r="N26" s="30">
        <f>'5700 Main'!N50+'5700 Main'!N71+'5700 Main'!N92+'5700 Main'!N113</f>
        <v>0</v>
      </c>
      <c r="O26" s="30">
        <f>'5700 Main'!O50+'5700 Main'!O71+'5700 Main'!O92+'5700 Main'!O113</f>
        <v>0</v>
      </c>
      <c r="P26" s="30">
        <f>'5700 Main'!P50+'5700 Main'!P71+'5700 Main'!P92+'5700 Main'!P113</f>
        <v>0</v>
      </c>
      <c r="Q26" s="29">
        <f t="shared" si="4"/>
        <v>0</v>
      </c>
      <c r="R26" s="926"/>
      <c r="S26" s="20"/>
    </row>
    <row r="27" spans="2:19" ht="27.75" customHeight="1" outlineLevel="1" thickBot="1" x14ac:dyDescent="0.3">
      <c r="B27" s="9"/>
      <c r="C27" s="1566" t="s">
        <v>66</v>
      </c>
      <c r="D27" s="1554"/>
      <c r="E27" s="1567"/>
      <c r="F27" s="28">
        <f>'5700 Main'!F51+'5700 Main'!F72+'5700 Main'!F93+'5700 Main'!F114</f>
        <v>0</v>
      </c>
      <c r="G27" s="28">
        <f>'5700 Main'!G51+'5700 Main'!G72+'5700 Main'!G93+'5700 Main'!G114</f>
        <v>0</v>
      </c>
      <c r="H27" s="28">
        <f>'5700 Main'!H51+'5700 Main'!H72+'5700 Main'!H93+'5700 Main'!H114</f>
        <v>0</v>
      </c>
      <c r="I27" s="28">
        <f>'5700 Main'!I51+'5700 Main'!I72+'5700 Main'!I93+'5700 Main'!I114</f>
        <v>0</v>
      </c>
      <c r="J27" s="28">
        <f>'5700 Main'!J51+'5700 Main'!J72+'5700 Main'!J93+'5700 Main'!J114</f>
        <v>0</v>
      </c>
      <c r="K27" s="28">
        <f>'5700 Main'!K51+'5700 Main'!K72+'5700 Main'!K93+'5700 Main'!K114</f>
        <v>0</v>
      </c>
      <c r="L27" s="28">
        <f>'5700 Main'!L51+'5700 Main'!L72+'5700 Main'!L93+'5700 Main'!L114</f>
        <v>0</v>
      </c>
      <c r="M27" s="28">
        <f>'5700 Main'!M51+'5700 Main'!M72+'5700 Main'!M93+'5700 Main'!M114</f>
        <v>0</v>
      </c>
      <c r="N27" s="28">
        <f>'5700 Main'!N51+'5700 Main'!N72+'5700 Main'!N93+'5700 Main'!N114</f>
        <v>0</v>
      </c>
      <c r="O27" s="28">
        <f>'5700 Main'!O51+'5700 Main'!O72+'5700 Main'!O93+'5700 Main'!O114</f>
        <v>0</v>
      </c>
      <c r="P27" s="28">
        <f>'5700 Main'!P51+'5700 Main'!P72+'5700 Main'!P93+'5700 Main'!P114</f>
        <v>0</v>
      </c>
      <c r="Q27" s="27">
        <f t="shared" si="4"/>
        <v>0</v>
      </c>
      <c r="R27" s="926"/>
      <c r="S27" s="20"/>
    </row>
    <row r="28" spans="2:19" ht="21.75" customHeight="1" outlineLevel="1" thickBot="1" x14ac:dyDescent="0.3">
      <c r="B28" s="9"/>
      <c r="C28" s="1560" t="s">
        <v>65</v>
      </c>
      <c r="D28" s="1561"/>
      <c r="E28" s="1562"/>
      <c r="F28" s="26">
        <f>'5700 Main'!F52+'5700 Main'!F73+'5700 Main'!F94+'5700 Main'!F115</f>
        <v>0</v>
      </c>
      <c r="G28" s="26">
        <f>'5700 Main'!G52+'5700 Main'!G73+'5700 Main'!G94+'5700 Main'!G115</f>
        <v>0</v>
      </c>
      <c r="H28" s="26">
        <f>'5700 Main'!H52+'5700 Main'!H73+'5700 Main'!H94+'5700 Main'!H115</f>
        <v>0</v>
      </c>
      <c r="I28" s="26">
        <f>'5700 Main'!I52+'5700 Main'!I73+'5700 Main'!I94+'5700 Main'!I115</f>
        <v>0</v>
      </c>
      <c r="J28" s="26">
        <f>'5700 Main'!J52+'5700 Main'!J73+'5700 Main'!J94+'5700 Main'!J115</f>
        <v>0</v>
      </c>
      <c r="K28" s="26">
        <f>'5700 Main'!K52+'5700 Main'!K73+'5700 Main'!K94+'5700 Main'!K115</f>
        <v>0</v>
      </c>
      <c r="L28" s="26">
        <f>'5700 Main'!L52+'5700 Main'!L73+'5700 Main'!L94+'5700 Main'!L115</f>
        <v>0</v>
      </c>
      <c r="M28" s="26">
        <f>'5700 Main'!M52+'5700 Main'!M73+'5700 Main'!M94+'5700 Main'!M115</f>
        <v>0</v>
      </c>
      <c r="N28" s="26">
        <f>'5700 Main'!N52+'5700 Main'!N73+'5700 Main'!N94+'5700 Main'!N115</f>
        <v>0</v>
      </c>
      <c r="O28" s="26">
        <f>'5700 Main'!O52+'5700 Main'!O73+'5700 Main'!O94+'5700 Main'!O115</f>
        <v>0</v>
      </c>
      <c r="P28" s="26">
        <f>'5700 Main'!P52+'5700 Main'!P73+'5700 Main'!P94+'5700 Main'!P115</f>
        <v>0</v>
      </c>
      <c r="Q28" s="25">
        <f t="shared" si="4"/>
        <v>0</v>
      </c>
      <c r="R28" s="926"/>
      <c r="S28" s="20"/>
    </row>
    <row r="29" spans="2:19" ht="21.75" customHeight="1" outlineLevel="1" x14ac:dyDescent="0.25">
      <c r="B29" s="9"/>
      <c r="C29" s="1563" t="s">
        <v>528</v>
      </c>
      <c r="D29" s="1564"/>
      <c r="E29" s="1565"/>
      <c r="F29" s="24">
        <f t="shared" ref="F29:P29" si="5">SUM(F18:F28)</f>
        <v>0</v>
      </c>
      <c r="G29" s="24">
        <f t="shared" si="5"/>
        <v>0</v>
      </c>
      <c r="H29" s="24">
        <f t="shared" si="5"/>
        <v>0</v>
      </c>
      <c r="I29" s="24">
        <f t="shared" si="5"/>
        <v>0</v>
      </c>
      <c r="J29" s="24">
        <f t="shared" si="5"/>
        <v>0</v>
      </c>
      <c r="K29" s="24">
        <f t="shared" si="5"/>
        <v>0</v>
      </c>
      <c r="L29" s="24">
        <f t="shared" si="5"/>
        <v>0</v>
      </c>
      <c r="M29" s="24">
        <f t="shared" si="5"/>
        <v>0</v>
      </c>
      <c r="N29" s="24">
        <f t="shared" si="5"/>
        <v>0</v>
      </c>
      <c r="O29" s="24">
        <f t="shared" si="5"/>
        <v>0</v>
      </c>
      <c r="P29" s="24">
        <f t="shared" si="5"/>
        <v>0</v>
      </c>
      <c r="Q29" s="23">
        <f>SUM(F29:P29)</f>
        <v>0</v>
      </c>
      <c r="R29" s="927"/>
      <c r="S29" s="20"/>
    </row>
    <row r="30" spans="2:19" ht="21.75" customHeight="1" outlineLevel="1" x14ac:dyDescent="0.25">
      <c r="B30" s="9"/>
      <c r="C30" s="1591" t="s">
        <v>64</v>
      </c>
      <c r="D30" s="1592"/>
      <c r="E30" s="1593"/>
      <c r="F30" s="22" t="str">
        <f t="shared" ref="F30:Q30" si="6">IF(F10&gt;0,F29/F10,"")</f>
        <v/>
      </c>
      <c r="G30" s="22" t="str">
        <f t="shared" si="6"/>
        <v/>
      </c>
      <c r="H30" s="22" t="str">
        <f t="shared" si="6"/>
        <v/>
      </c>
      <c r="I30" s="22" t="str">
        <f t="shared" si="6"/>
        <v/>
      </c>
      <c r="J30" s="22" t="str">
        <f t="shared" si="6"/>
        <v/>
      </c>
      <c r="K30" s="22" t="str">
        <f t="shared" si="6"/>
        <v/>
      </c>
      <c r="L30" s="22" t="str">
        <f t="shared" si="6"/>
        <v/>
      </c>
      <c r="M30" s="22" t="str">
        <f t="shared" si="6"/>
        <v/>
      </c>
      <c r="N30" s="22" t="str">
        <f t="shared" si="6"/>
        <v/>
      </c>
      <c r="O30" s="22" t="str">
        <f t="shared" si="6"/>
        <v/>
      </c>
      <c r="P30" s="22" t="str">
        <f t="shared" si="6"/>
        <v/>
      </c>
      <c r="Q30" s="21" t="str">
        <f t="shared" si="6"/>
        <v/>
      </c>
      <c r="R30" s="926"/>
      <c r="S30" s="20"/>
    </row>
    <row r="31" spans="2:19" ht="21.75" customHeight="1" outlineLevel="1" thickBot="1" x14ac:dyDescent="0.3">
      <c r="B31" s="9"/>
      <c r="C31" s="1557" t="s">
        <v>63</v>
      </c>
      <c r="D31" s="1558"/>
      <c r="E31" s="1559"/>
      <c r="F31" s="972" t="str">
        <f t="shared" ref="F31:Q31" si="7">IF(F29&gt;0,F29/$Q$29,"")</f>
        <v/>
      </c>
      <c r="G31" s="972" t="str">
        <f t="shared" si="7"/>
        <v/>
      </c>
      <c r="H31" s="972" t="str">
        <f t="shared" si="7"/>
        <v/>
      </c>
      <c r="I31" s="972" t="str">
        <f t="shared" si="7"/>
        <v/>
      </c>
      <c r="J31" s="972" t="str">
        <f t="shared" si="7"/>
        <v/>
      </c>
      <c r="K31" s="972" t="str">
        <f t="shared" si="7"/>
        <v/>
      </c>
      <c r="L31" s="972" t="str">
        <f t="shared" si="7"/>
        <v/>
      </c>
      <c r="M31" s="972" t="str">
        <f t="shared" si="7"/>
        <v/>
      </c>
      <c r="N31" s="972" t="str">
        <f t="shared" si="7"/>
        <v/>
      </c>
      <c r="O31" s="972" t="str">
        <f t="shared" si="7"/>
        <v/>
      </c>
      <c r="P31" s="972" t="str">
        <f t="shared" si="7"/>
        <v/>
      </c>
      <c r="Q31" s="973" t="str">
        <f t="shared" si="7"/>
        <v/>
      </c>
      <c r="R31" s="926"/>
      <c r="S31" s="20"/>
    </row>
    <row r="32" spans="2:19" ht="30.75" customHeight="1" x14ac:dyDescent="0.25">
      <c r="B32" s="236"/>
      <c r="C32" s="998" t="str">
        <f>"&lt;  Summary (Projections and Accomplishments for "&amp;IF('5700 Main'!$Q$38&gt;0, "Q1 ","")&amp;IF('5700 Main'!$Q$59&gt;0,"Q2 ","")&amp;IF('5700 Main'!$Q$80&gt;0,"Q3 ","")&amp;IF('5700 Main'!$Q$101&gt;0,"Q4","")&amp;" )"</f>
        <v>&lt;  Summary (Projections and Accomplishments for  )</v>
      </c>
      <c r="D32" s="994"/>
      <c r="E32" s="994"/>
      <c r="F32" s="994"/>
      <c r="G32" s="994"/>
      <c r="H32" s="994"/>
      <c r="I32" s="994"/>
      <c r="J32" s="995"/>
      <c r="K32" s="995"/>
      <c r="L32" s="995"/>
      <c r="M32" s="995"/>
      <c r="N32" s="995"/>
      <c r="O32" s="995"/>
      <c r="P32" s="995"/>
      <c r="Q32" s="1000"/>
      <c r="R32" s="9"/>
    </row>
    <row r="33" spans="2:18" ht="7.5" customHeight="1" thickBot="1" x14ac:dyDescent="0.3">
      <c r="B33" s="236"/>
      <c r="C33" s="999"/>
      <c r="D33" s="996"/>
      <c r="E33" s="996"/>
      <c r="F33" s="996"/>
      <c r="G33" s="996"/>
      <c r="H33" s="996"/>
      <c r="I33" s="996"/>
      <c r="J33" s="996"/>
      <c r="K33" s="996"/>
      <c r="L33" s="996"/>
      <c r="M33" s="996"/>
      <c r="N33" s="996"/>
      <c r="O33" s="996"/>
      <c r="P33" s="996"/>
      <c r="Q33" s="1001"/>
      <c r="R33" s="9"/>
    </row>
    <row r="34" spans="2:18" ht="29.25" customHeight="1" outlineLevel="1" thickBot="1" x14ac:dyDescent="0.4">
      <c r="B34" s="935" t="s">
        <v>55</v>
      </c>
      <c r="C34" s="898" t="s">
        <v>94</v>
      </c>
      <c r="D34" s="951"/>
      <c r="E34" s="228" t="str">
        <f>Start!U12</f>
        <v/>
      </c>
      <c r="F34" s="229" t="str">
        <f>Start!AG19</f>
        <v/>
      </c>
      <c r="G34" s="899" t="str">
        <f>Start!AG20</f>
        <v/>
      </c>
      <c r="H34" s="227" t="s">
        <v>93</v>
      </c>
      <c r="I34" s="219" t="str">
        <f>Start!$AG$21</f>
        <v/>
      </c>
      <c r="J34" s="1011" t="e">
        <f>LOOKUP(Start!$AG$21,Start!$F$44:$F$59,Start!$G$44:$G$59)</f>
        <v>#N/A</v>
      </c>
      <c r="K34" s="900"/>
      <c r="L34" s="228"/>
      <c r="M34" s="901"/>
      <c r="N34" s="232"/>
      <c r="O34" s="1600" t="str">
        <f>'5700 Main'!$O$3</f>
        <v>Total Program Accomplishments</v>
      </c>
      <c r="P34" s="1601"/>
      <c r="Q34" s="1602"/>
      <c r="R34" s="9"/>
    </row>
    <row r="35" spans="2:18" s="199" customFormat="1" ht="38.25" customHeight="1" outlineLevel="1" thickBot="1" x14ac:dyDescent="0.3">
      <c r="B35" s="922"/>
      <c r="C35" s="1619" t="s">
        <v>103</v>
      </c>
      <c r="D35" s="1620"/>
      <c r="E35" s="1621"/>
      <c r="F35" s="1580" t="s">
        <v>91</v>
      </c>
      <c r="G35" s="1581"/>
      <c r="H35" s="1580" t="s">
        <v>90</v>
      </c>
      <c r="I35" s="1582"/>
      <c r="J35" s="1583" t="s">
        <v>102</v>
      </c>
      <c r="K35" s="1583" t="s">
        <v>101</v>
      </c>
      <c r="L35" s="1583" t="s">
        <v>87</v>
      </c>
      <c r="M35" s="1583" t="s">
        <v>86</v>
      </c>
      <c r="N35" s="1583" t="s">
        <v>85</v>
      </c>
      <c r="O35" s="1583" t="s">
        <v>84</v>
      </c>
      <c r="P35" s="1583" t="s">
        <v>83</v>
      </c>
      <c r="Q35" s="1617" t="s">
        <v>28</v>
      </c>
      <c r="R35" s="922"/>
    </row>
    <row r="36" spans="2:18" ht="15.75" customHeight="1" outlineLevel="1" thickBot="1" x14ac:dyDescent="0.3">
      <c r="B36" s="9"/>
      <c r="C36" s="1622"/>
      <c r="D36" s="1623"/>
      <c r="E36" s="1624"/>
      <c r="F36" s="233" t="s">
        <v>81</v>
      </c>
      <c r="G36" s="233" t="s">
        <v>100</v>
      </c>
      <c r="H36" s="233" t="s">
        <v>81</v>
      </c>
      <c r="I36" s="233" t="s">
        <v>100</v>
      </c>
      <c r="J36" s="1584"/>
      <c r="K36" s="1584"/>
      <c r="L36" s="1584"/>
      <c r="M36" s="1584"/>
      <c r="N36" s="1584"/>
      <c r="O36" s="1584"/>
      <c r="P36" s="1584"/>
      <c r="Q36" s="1618"/>
      <c r="R36" s="9"/>
    </row>
    <row r="37" spans="2:18" ht="15.75" customHeight="1" outlineLevel="1" thickBot="1" x14ac:dyDescent="0.3">
      <c r="B37" s="9"/>
      <c r="C37" s="1605" t="s">
        <v>308</v>
      </c>
      <c r="D37" s="1606"/>
      <c r="E37" s="1606"/>
      <c r="F37" s="1606"/>
      <c r="G37" s="1606"/>
      <c r="H37" s="1606"/>
      <c r="I37" s="1606"/>
      <c r="J37" s="1606"/>
      <c r="K37" s="1606"/>
      <c r="L37" s="1606"/>
      <c r="M37" s="1606"/>
      <c r="N37" s="1606"/>
      <c r="O37" s="1606"/>
      <c r="P37" s="1606"/>
      <c r="Q37" s="1607"/>
      <c r="R37" s="9"/>
    </row>
    <row r="38" spans="2:18" ht="15.75" customHeight="1" outlineLevel="1" x14ac:dyDescent="0.25">
      <c r="B38" s="9"/>
      <c r="C38" s="1608" t="s">
        <v>99</v>
      </c>
      <c r="D38" s="1609"/>
      <c r="E38" s="1609"/>
      <c r="F38" s="52"/>
      <c r="G38" s="52"/>
      <c r="H38" s="52"/>
      <c r="I38" s="52"/>
      <c r="J38" s="52"/>
      <c r="K38" s="52"/>
      <c r="L38" s="52"/>
      <c r="M38" s="52"/>
      <c r="N38" s="52"/>
      <c r="O38" s="52"/>
      <c r="P38" s="52"/>
      <c r="Q38" s="23">
        <f>IF(SUM(F38:P38)&gt;0, SUM(F38:P38),0)</f>
        <v>0</v>
      </c>
      <c r="R38" s="9"/>
    </row>
    <row r="39" spans="2:18" ht="15.75" customHeight="1" outlineLevel="1" x14ac:dyDescent="0.25">
      <c r="B39" s="9"/>
      <c r="C39" s="1078" t="s">
        <v>593</v>
      </c>
      <c r="D39" s="1079"/>
      <c r="E39" s="1080"/>
      <c r="F39" s="52"/>
      <c r="G39" s="52"/>
      <c r="H39" s="52"/>
      <c r="I39" s="52"/>
      <c r="J39" s="52"/>
      <c r="K39" s="52"/>
      <c r="L39" s="52"/>
      <c r="M39" s="52"/>
      <c r="N39" s="52"/>
      <c r="O39" s="52"/>
      <c r="P39" s="52"/>
      <c r="Q39" s="23" t="str">
        <f>IF(SUM(F39:P39)&gt;0, SUM(F39:P39),"")</f>
        <v/>
      </c>
      <c r="R39" s="9"/>
    </row>
    <row r="40" spans="2:18" ht="15.75" customHeight="1" outlineLevel="1" x14ac:dyDescent="0.25">
      <c r="B40" s="9"/>
      <c r="C40" s="1613" t="s">
        <v>98</v>
      </c>
      <c r="D40" s="1614"/>
      <c r="E40" s="1004" t="s">
        <v>97</v>
      </c>
      <c r="F40" s="48"/>
      <c r="G40" s="48"/>
      <c r="H40" s="48"/>
      <c r="I40" s="48"/>
      <c r="J40" s="48"/>
      <c r="K40" s="48"/>
      <c r="L40" s="48"/>
      <c r="M40" s="48"/>
      <c r="N40" s="48"/>
      <c r="O40" s="48"/>
      <c r="P40" s="48"/>
      <c r="Q40" s="29" t="str">
        <f t="shared" ref="Q40:Q52" si="8">IF(SUM(F40:P40)&gt;0, SUM(F40:P40), "")</f>
        <v/>
      </c>
      <c r="R40" s="9"/>
    </row>
    <row r="41" spans="2:18" ht="15.75" customHeight="1" outlineLevel="1" thickBot="1" x14ac:dyDescent="0.3">
      <c r="B41" s="9"/>
      <c r="C41" s="1615"/>
      <c r="D41" s="1616"/>
      <c r="E41" s="1017" t="s">
        <v>78</v>
      </c>
      <c r="F41" s="1014"/>
      <c r="G41" s="1014"/>
      <c r="H41" s="1014"/>
      <c r="I41" s="1014"/>
      <c r="J41" s="1014"/>
      <c r="K41" s="1014"/>
      <c r="L41" s="1014"/>
      <c r="M41" s="1014"/>
      <c r="N41" s="1014"/>
      <c r="O41" s="1014"/>
      <c r="P41" s="1014"/>
      <c r="Q41" s="1015" t="str">
        <f t="shared" si="8"/>
        <v/>
      </c>
      <c r="R41" s="9"/>
    </row>
    <row r="42" spans="2:18" ht="15.75" customHeight="1" outlineLevel="1" x14ac:dyDescent="0.25">
      <c r="B42" s="9"/>
      <c r="C42" s="1610" t="s">
        <v>74</v>
      </c>
      <c r="D42" s="1611"/>
      <c r="E42" s="1612"/>
      <c r="F42" s="1016"/>
      <c r="G42" s="1016"/>
      <c r="H42" s="1016"/>
      <c r="I42" s="1016"/>
      <c r="J42" s="1016"/>
      <c r="K42" s="1016"/>
      <c r="L42" s="1016"/>
      <c r="M42" s="1016"/>
      <c r="N42" s="1016"/>
      <c r="O42" s="1016"/>
      <c r="P42" s="1016"/>
      <c r="Q42" s="23" t="str">
        <f t="shared" si="8"/>
        <v/>
      </c>
      <c r="R42" s="9"/>
    </row>
    <row r="43" spans="2:18" ht="15.75" customHeight="1" outlineLevel="1" x14ac:dyDescent="0.25">
      <c r="B43" s="9"/>
      <c r="C43" s="1597" t="s">
        <v>73</v>
      </c>
      <c r="D43" s="1603"/>
      <c r="E43" s="1604"/>
      <c r="F43" s="48"/>
      <c r="G43" s="48"/>
      <c r="H43" s="48"/>
      <c r="I43" s="48"/>
      <c r="J43" s="48"/>
      <c r="K43" s="48"/>
      <c r="L43" s="48"/>
      <c r="M43" s="48"/>
      <c r="N43" s="48"/>
      <c r="O43" s="48"/>
      <c r="P43" s="48"/>
      <c r="Q43" s="23" t="str">
        <f t="shared" si="8"/>
        <v/>
      </c>
      <c r="R43" s="9"/>
    </row>
    <row r="44" spans="2:18" outlineLevel="1" x14ac:dyDescent="0.25">
      <c r="B44" s="9"/>
      <c r="C44" s="1597" t="s">
        <v>72</v>
      </c>
      <c r="D44" s="1603"/>
      <c r="E44" s="1604"/>
      <c r="F44" s="48"/>
      <c r="G44" s="48"/>
      <c r="H44" s="48"/>
      <c r="I44" s="48"/>
      <c r="J44" s="48"/>
      <c r="K44" s="48"/>
      <c r="L44" s="48"/>
      <c r="M44" s="48"/>
      <c r="N44" s="48"/>
      <c r="O44" s="48"/>
      <c r="P44" s="48"/>
      <c r="Q44" s="23" t="str">
        <f t="shared" si="8"/>
        <v/>
      </c>
      <c r="R44" s="9"/>
    </row>
    <row r="45" spans="2:18" outlineLevel="1" x14ac:dyDescent="0.25">
      <c r="B45" s="9"/>
      <c r="C45" s="1597" t="s">
        <v>71</v>
      </c>
      <c r="D45" s="1603"/>
      <c r="E45" s="1604"/>
      <c r="F45" s="48"/>
      <c r="G45" s="48"/>
      <c r="H45" s="48"/>
      <c r="I45" s="48"/>
      <c r="J45" s="48"/>
      <c r="K45" s="48"/>
      <c r="L45" s="48"/>
      <c r="M45" s="48"/>
      <c r="N45" s="48"/>
      <c r="O45" s="48"/>
      <c r="P45" s="48"/>
      <c r="Q45" s="23" t="str">
        <f t="shared" si="8"/>
        <v/>
      </c>
      <c r="R45" s="9"/>
    </row>
    <row r="46" spans="2:18" outlineLevel="1" x14ac:dyDescent="0.25">
      <c r="B46" s="9"/>
      <c r="C46" s="1597" t="s">
        <v>70</v>
      </c>
      <c r="D46" s="1603"/>
      <c r="E46" s="1604"/>
      <c r="F46" s="48"/>
      <c r="G46" s="48"/>
      <c r="H46" s="48"/>
      <c r="I46" s="48"/>
      <c r="J46" s="48"/>
      <c r="K46" s="48"/>
      <c r="L46" s="48"/>
      <c r="M46" s="48"/>
      <c r="N46" s="48"/>
      <c r="O46" s="48"/>
      <c r="P46" s="48"/>
      <c r="Q46" s="23" t="str">
        <f t="shared" si="8"/>
        <v/>
      </c>
      <c r="R46" s="9"/>
    </row>
    <row r="47" spans="2:18" outlineLevel="1" x14ac:dyDescent="0.25">
      <c r="B47" s="9"/>
      <c r="C47" s="1597" t="s">
        <v>69</v>
      </c>
      <c r="D47" s="1603"/>
      <c r="E47" s="1604"/>
      <c r="F47" s="48"/>
      <c r="G47" s="48"/>
      <c r="H47" s="48"/>
      <c r="I47" s="48"/>
      <c r="J47" s="48"/>
      <c r="K47" s="48"/>
      <c r="L47" s="48"/>
      <c r="M47" s="48"/>
      <c r="N47" s="48"/>
      <c r="O47" s="48"/>
      <c r="P47" s="48"/>
      <c r="Q47" s="23" t="str">
        <f t="shared" si="8"/>
        <v/>
      </c>
      <c r="R47" s="9"/>
    </row>
    <row r="48" spans="2:18" outlineLevel="1" x14ac:dyDescent="0.25">
      <c r="B48" s="9"/>
      <c r="C48" s="1597" t="s">
        <v>68</v>
      </c>
      <c r="D48" s="1603"/>
      <c r="E48" s="1604"/>
      <c r="F48" s="48"/>
      <c r="G48" s="48"/>
      <c r="H48" s="48"/>
      <c r="I48" s="48"/>
      <c r="J48" s="48"/>
      <c r="K48" s="48"/>
      <c r="L48" s="48"/>
      <c r="M48" s="48"/>
      <c r="N48" s="48"/>
      <c r="O48" s="48"/>
      <c r="P48" s="48"/>
      <c r="Q48" s="23" t="str">
        <f t="shared" si="8"/>
        <v/>
      </c>
      <c r="R48" s="9"/>
    </row>
    <row r="49" spans="2:19" outlineLevel="1" x14ac:dyDescent="0.25">
      <c r="B49" s="9"/>
      <c r="C49" s="1597" t="s">
        <v>300</v>
      </c>
      <c r="D49" s="1628"/>
      <c r="E49" s="1629"/>
      <c r="F49" s="48"/>
      <c r="G49" s="48"/>
      <c r="H49" s="48"/>
      <c r="I49" s="48"/>
      <c r="J49" s="48"/>
      <c r="K49" s="48"/>
      <c r="L49" s="48"/>
      <c r="M49" s="48"/>
      <c r="N49" s="48"/>
      <c r="O49" s="48"/>
      <c r="P49" s="48"/>
      <c r="Q49" s="23" t="str">
        <f t="shared" si="8"/>
        <v/>
      </c>
      <c r="R49" s="9"/>
      <c r="S49" s="18"/>
    </row>
    <row r="50" spans="2:19" outlineLevel="1" x14ac:dyDescent="0.25">
      <c r="B50" s="9"/>
      <c r="C50" s="1597" t="s">
        <v>67</v>
      </c>
      <c r="D50" s="1598"/>
      <c r="E50" s="1599"/>
      <c r="F50" s="48"/>
      <c r="G50" s="48"/>
      <c r="H50" s="48"/>
      <c r="I50" s="48"/>
      <c r="J50" s="48"/>
      <c r="K50" s="48"/>
      <c r="L50" s="48"/>
      <c r="M50" s="48"/>
      <c r="N50" s="48"/>
      <c r="O50" s="48"/>
      <c r="P50" s="48"/>
      <c r="Q50" s="23" t="str">
        <f t="shared" si="8"/>
        <v/>
      </c>
      <c r="R50" s="9"/>
      <c r="S50" s="18"/>
    </row>
    <row r="51" spans="2:19" outlineLevel="1" x14ac:dyDescent="0.25">
      <c r="B51" s="9"/>
      <c r="C51" s="1597" t="s">
        <v>66</v>
      </c>
      <c r="D51" s="1598"/>
      <c r="E51" s="1599"/>
      <c r="F51" s="48"/>
      <c r="G51" s="48"/>
      <c r="H51" s="48"/>
      <c r="I51" s="48"/>
      <c r="J51" s="48"/>
      <c r="K51" s="48"/>
      <c r="L51" s="48"/>
      <c r="M51" s="48"/>
      <c r="N51" s="48"/>
      <c r="O51" s="48"/>
      <c r="P51" s="48"/>
      <c r="Q51" s="23" t="str">
        <f t="shared" si="8"/>
        <v/>
      </c>
      <c r="R51" s="9"/>
      <c r="S51" s="18"/>
    </row>
    <row r="52" spans="2:19" outlineLevel="1" x14ac:dyDescent="0.25">
      <c r="B52" s="9"/>
      <c r="C52" s="1625" t="s">
        <v>65</v>
      </c>
      <c r="D52" s="1626"/>
      <c r="E52" s="1627"/>
      <c r="F52" s="50"/>
      <c r="G52" s="50"/>
      <c r="H52" s="50"/>
      <c r="I52" s="50"/>
      <c r="J52" s="50"/>
      <c r="K52" s="50"/>
      <c r="L52" s="50"/>
      <c r="M52" s="50"/>
      <c r="N52" s="50"/>
      <c r="O52" s="50"/>
      <c r="P52" s="50"/>
      <c r="Q52" s="918" t="str">
        <f t="shared" si="8"/>
        <v/>
      </c>
      <c r="R52" s="9"/>
      <c r="S52" s="18"/>
    </row>
    <row r="53" spans="2:19" ht="17.25" customHeight="1" x14ac:dyDescent="0.25">
      <c r="B53" s="9"/>
      <c r="C53" s="1632" t="str">
        <f>"&lt; Q1 "&amp;IF(Q38=0,"(No Inspections)","")</f>
        <v>&lt; Q1 (No Inspections)</v>
      </c>
      <c r="D53" s="1429"/>
      <c r="E53" s="236"/>
      <c r="F53" s="236"/>
      <c r="G53" s="236"/>
      <c r="H53" s="236"/>
      <c r="I53" s="236"/>
      <c r="J53" s="236"/>
      <c r="K53" s="236"/>
      <c r="L53" s="236"/>
      <c r="M53" s="236"/>
      <c r="N53" s="236"/>
      <c r="O53" s="236"/>
      <c r="P53" s="236"/>
      <c r="Q53" s="962"/>
      <c r="R53" s="9"/>
      <c r="S53" s="18"/>
    </row>
    <row r="54" spans="2:19" ht="9.75" customHeight="1" thickBot="1" x14ac:dyDescent="0.3">
      <c r="B54" s="9"/>
      <c r="C54" s="1002"/>
      <c r="D54" s="969"/>
      <c r="E54" s="969"/>
      <c r="F54" s="969"/>
      <c r="G54" s="969"/>
      <c r="H54" s="969"/>
      <c r="I54" s="969"/>
      <c r="J54" s="969"/>
      <c r="K54" s="969"/>
      <c r="L54" s="969"/>
      <c r="M54" s="969"/>
      <c r="N54" s="969"/>
      <c r="O54" s="969"/>
      <c r="P54" s="969"/>
      <c r="Q54" s="1003"/>
      <c r="R54" s="9"/>
      <c r="S54" s="18"/>
    </row>
    <row r="55" spans="2:19" ht="25.5" customHeight="1" outlineLevel="1" thickBot="1" x14ac:dyDescent="0.35">
      <c r="B55" s="921" t="s">
        <v>58</v>
      </c>
      <c r="C55" s="1630" t="s">
        <v>94</v>
      </c>
      <c r="D55" s="1631"/>
      <c r="E55" s="228" t="str">
        <f>Start!U12</f>
        <v/>
      </c>
      <c r="F55" s="229" t="str">
        <f>Start!AG19</f>
        <v/>
      </c>
      <c r="G55" s="861" t="str">
        <f>Start!AG20</f>
        <v/>
      </c>
      <c r="H55" s="227" t="s">
        <v>93</v>
      </c>
      <c r="I55" s="230" t="e">
        <f>LOOKUP(Start!$AG$21,Start!$F$44:$F$59,Start!$H$44:$H$59)</f>
        <v>#N/A</v>
      </c>
      <c r="J55" s="230" t="e">
        <f>LOOKUP(Start!$AG$21,Start!$F$44:$F$59,Start!$I$44:$I$59)</f>
        <v>#N/A</v>
      </c>
      <c r="K55" s="232"/>
      <c r="L55" s="228"/>
      <c r="M55" s="228"/>
      <c r="N55" s="232"/>
      <c r="O55" s="1600" t="str">
        <f>'5700 Main'!$O$3</f>
        <v>Total Program Accomplishments</v>
      </c>
      <c r="P55" s="1601"/>
      <c r="Q55" s="1602"/>
      <c r="R55" s="9"/>
      <c r="S55" s="18"/>
    </row>
    <row r="56" spans="2:19" ht="27.75" customHeight="1" outlineLevel="1" thickBot="1" x14ac:dyDescent="0.3">
      <c r="B56" s="9"/>
      <c r="C56" s="1619" t="s">
        <v>103</v>
      </c>
      <c r="D56" s="1620"/>
      <c r="E56" s="1621"/>
      <c r="F56" s="1580" t="s">
        <v>91</v>
      </c>
      <c r="G56" s="1581"/>
      <c r="H56" s="1580" t="s">
        <v>90</v>
      </c>
      <c r="I56" s="1582"/>
      <c r="J56" s="1583" t="s">
        <v>102</v>
      </c>
      <c r="K56" s="1583" t="s">
        <v>101</v>
      </c>
      <c r="L56" s="1583" t="s">
        <v>87</v>
      </c>
      <c r="M56" s="1583" t="s">
        <v>86</v>
      </c>
      <c r="N56" s="1583" t="s">
        <v>85</v>
      </c>
      <c r="O56" s="1583" t="s">
        <v>84</v>
      </c>
      <c r="P56" s="1583" t="s">
        <v>83</v>
      </c>
      <c r="Q56" s="1617" t="s">
        <v>28</v>
      </c>
      <c r="R56" s="9"/>
      <c r="S56" s="18"/>
    </row>
    <row r="57" spans="2:19" ht="28.5" customHeight="1" outlineLevel="1" thickBot="1" x14ac:dyDescent="0.3">
      <c r="B57" s="9"/>
      <c r="C57" s="1622"/>
      <c r="D57" s="1623"/>
      <c r="E57" s="1624"/>
      <c r="F57" s="233" t="s">
        <v>81</v>
      </c>
      <c r="G57" s="233" t="s">
        <v>100</v>
      </c>
      <c r="H57" s="233" t="s">
        <v>81</v>
      </c>
      <c r="I57" s="233" t="s">
        <v>100</v>
      </c>
      <c r="J57" s="1584"/>
      <c r="K57" s="1584"/>
      <c r="L57" s="1584"/>
      <c r="M57" s="1584"/>
      <c r="N57" s="1584"/>
      <c r="O57" s="1584"/>
      <c r="P57" s="1584"/>
      <c r="Q57" s="1618"/>
      <c r="R57" s="9"/>
      <c r="S57" s="18"/>
    </row>
    <row r="58" spans="2:19" ht="15.75" outlineLevel="1" thickBot="1" x14ac:dyDescent="0.3">
      <c r="B58" s="9"/>
      <c r="C58" s="1605" t="s">
        <v>308</v>
      </c>
      <c r="D58" s="1606"/>
      <c r="E58" s="1606"/>
      <c r="F58" s="1606"/>
      <c r="G58" s="1606"/>
      <c r="H58" s="1606"/>
      <c r="I58" s="1606"/>
      <c r="J58" s="1606"/>
      <c r="K58" s="1606"/>
      <c r="L58" s="1606"/>
      <c r="M58" s="1606"/>
      <c r="N58" s="1606"/>
      <c r="O58" s="1606"/>
      <c r="P58" s="1606"/>
      <c r="Q58" s="1607"/>
      <c r="R58" s="9"/>
      <c r="S58" s="18"/>
    </row>
    <row r="59" spans="2:19" outlineLevel="1" x14ac:dyDescent="0.25">
      <c r="B59" s="9"/>
      <c r="C59" s="1608" t="s">
        <v>99</v>
      </c>
      <c r="D59" s="1609"/>
      <c r="E59" s="1609"/>
      <c r="F59" s="52"/>
      <c r="G59" s="52"/>
      <c r="H59" s="52"/>
      <c r="I59" s="52"/>
      <c r="J59" s="52"/>
      <c r="K59" s="52"/>
      <c r="L59" s="52"/>
      <c r="M59" s="52"/>
      <c r="N59" s="52"/>
      <c r="O59" s="52"/>
      <c r="P59" s="52"/>
      <c r="Q59" s="23">
        <f>IF(SUM(F59:P59)&gt;0, SUM(F59:P59),0)</f>
        <v>0</v>
      </c>
      <c r="R59" s="9"/>
      <c r="S59" s="18"/>
    </row>
    <row r="60" spans="2:19" outlineLevel="1" x14ac:dyDescent="0.25">
      <c r="B60" s="9"/>
      <c r="C60" s="1078" t="s">
        <v>593</v>
      </c>
      <c r="D60" s="1079"/>
      <c r="E60" s="1080"/>
      <c r="F60" s="52"/>
      <c r="G60" s="52"/>
      <c r="H60" s="52"/>
      <c r="I60" s="52"/>
      <c r="J60" s="52"/>
      <c r="K60" s="52"/>
      <c r="L60" s="52"/>
      <c r="M60" s="52"/>
      <c r="N60" s="52"/>
      <c r="O60" s="52"/>
      <c r="P60" s="52"/>
      <c r="Q60" s="23" t="str">
        <f>IF(SUM(F60:P60)&gt;0, SUM(F60:P60),"")</f>
        <v/>
      </c>
      <c r="R60" s="9"/>
      <c r="S60" s="18"/>
    </row>
    <row r="61" spans="2:19" outlineLevel="1" x14ac:dyDescent="0.25">
      <c r="B61" s="9"/>
      <c r="C61" s="1613" t="s">
        <v>98</v>
      </c>
      <c r="D61" s="1614"/>
      <c r="E61" s="1004" t="s">
        <v>97</v>
      </c>
      <c r="F61" s="48"/>
      <c r="G61" s="48"/>
      <c r="H61" s="48"/>
      <c r="I61" s="48"/>
      <c r="J61" s="48"/>
      <c r="K61" s="48"/>
      <c r="L61" s="48"/>
      <c r="M61" s="48"/>
      <c r="N61" s="48"/>
      <c r="O61" s="48"/>
      <c r="P61" s="48"/>
      <c r="Q61" s="23" t="str">
        <f t="shared" ref="Q61:Q73" si="9">IF(SUM(F61:P61)&gt;0, SUM(F61:P61),"")</f>
        <v/>
      </c>
      <c r="R61" s="9"/>
      <c r="S61" s="18"/>
    </row>
    <row r="62" spans="2:19" ht="15.75" outlineLevel="1" thickBot="1" x14ac:dyDescent="0.3">
      <c r="B62" s="9"/>
      <c r="C62" s="1640"/>
      <c r="D62" s="1641"/>
      <c r="E62" s="51" t="s">
        <v>78</v>
      </c>
      <c r="F62" s="1014"/>
      <c r="G62" s="1014"/>
      <c r="H62" s="1014"/>
      <c r="I62" s="1014"/>
      <c r="J62" s="1014"/>
      <c r="K62" s="1014"/>
      <c r="L62" s="1014"/>
      <c r="M62" s="1014"/>
      <c r="N62" s="1014"/>
      <c r="O62" s="1014"/>
      <c r="P62" s="1014"/>
      <c r="Q62" s="49" t="str">
        <f t="shared" si="9"/>
        <v/>
      </c>
      <c r="R62" s="9"/>
      <c r="S62" s="18"/>
    </row>
    <row r="63" spans="2:19" ht="15.75" outlineLevel="1" thickTop="1" x14ac:dyDescent="0.25">
      <c r="B63" s="9"/>
      <c r="C63" s="1642" t="s">
        <v>74</v>
      </c>
      <c r="D63" s="1643"/>
      <c r="E63" s="1644"/>
      <c r="F63" s="1016"/>
      <c r="G63" s="1016"/>
      <c r="H63" s="1016"/>
      <c r="I63" s="1016"/>
      <c r="J63" s="1016"/>
      <c r="K63" s="1016"/>
      <c r="L63" s="1016"/>
      <c r="M63" s="1016"/>
      <c r="N63" s="1016"/>
      <c r="O63" s="1016"/>
      <c r="P63" s="1016"/>
      <c r="Q63" s="23" t="str">
        <f t="shared" si="9"/>
        <v/>
      </c>
      <c r="R63" s="9"/>
      <c r="S63" s="18"/>
    </row>
    <row r="64" spans="2:19" outlineLevel="1" x14ac:dyDescent="0.25">
      <c r="B64" s="9"/>
      <c r="C64" s="1597" t="s">
        <v>73</v>
      </c>
      <c r="D64" s="1638"/>
      <c r="E64" s="1639"/>
      <c r="F64" s="52"/>
      <c r="G64" s="52"/>
      <c r="H64" s="52"/>
      <c r="I64" s="52"/>
      <c r="J64" s="52"/>
      <c r="K64" s="52"/>
      <c r="L64" s="52"/>
      <c r="M64" s="52"/>
      <c r="N64" s="52"/>
      <c r="O64" s="52"/>
      <c r="P64" s="52"/>
      <c r="Q64" s="23" t="str">
        <f t="shared" si="9"/>
        <v/>
      </c>
      <c r="R64" s="9"/>
      <c r="S64" s="18"/>
    </row>
    <row r="65" spans="2:19" outlineLevel="1" x14ac:dyDescent="0.25">
      <c r="B65" s="9"/>
      <c r="C65" s="1597" t="s">
        <v>72</v>
      </c>
      <c r="D65" s="1638"/>
      <c r="E65" s="1639"/>
      <c r="F65" s="52"/>
      <c r="G65" s="52"/>
      <c r="H65" s="52"/>
      <c r="I65" s="52"/>
      <c r="J65" s="52"/>
      <c r="K65" s="52"/>
      <c r="L65" s="52"/>
      <c r="M65" s="52"/>
      <c r="N65" s="52"/>
      <c r="O65" s="52"/>
      <c r="P65" s="52"/>
      <c r="Q65" s="23" t="str">
        <f t="shared" si="9"/>
        <v/>
      </c>
      <c r="R65" s="9"/>
      <c r="S65" s="18"/>
    </row>
    <row r="66" spans="2:19" outlineLevel="1" x14ac:dyDescent="0.25">
      <c r="B66" s="9"/>
      <c r="C66" s="1597" t="s">
        <v>71</v>
      </c>
      <c r="D66" s="1638"/>
      <c r="E66" s="1639"/>
      <c r="F66" s="48"/>
      <c r="G66" s="48"/>
      <c r="H66" s="48"/>
      <c r="I66" s="48"/>
      <c r="J66" s="48"/>
      <c r="K66" s="48"/>
      <c r="L66" s="48"/>
      <c r="M66" s="48"/>
      <c r="N66" s="48"/>
      <c r="O66" s="48"/>
      <c r="P66" s="48"/>
      <c r="Q66" s="23" t="str">
        <f t="shared" si="9"/>
        <v/>
      </c>
      <c r="R66" s="9"/>
      <c r="S66" s="18"/>
    </row>
    <row r="67" spans="2:19" ht="15.75" outlineLevel="1" thickBot="1" x14ac:dyDescent="0.3">
      <c r="B67" s="9"/>
      <c r="C67" s="1597" t="s">
        <v>70</v>
      </c>
      <c r="D67" s="1638"/>
      <c r="E67" s="1639"/>
      <c r="F67" s="1014"/>
      <c r="G67" s="1014"/>
      <c r="H67" s="1014"/>
      <c r="I67" s="1014"/>
      <c r="J67" s="1014"/>
      <c r="K67" s="1014"/>
      <c r="L67" s="1014"/>
      <c r="M67" s="1014"/>
      <c r="N67" s="1014"/>
      <c r="O67" s="1014"/>
      <c r="P67" s="1014"/>
      <c r="Q67" s="23" t="str">
        <f t="shared" si="9"/>
        <v/>
      </c>
      <c r="R67" s="9"/>
      <c r="S67" s="18"/>
    </row>
    <row r="68" spans="2:19" outlineLevel="1" x14ac:dyDescent="0.25">
      <c r="B68" s="9"/>
      <c r="C68" s="1597" t="s">
        <v>69</v>
      </c>
      <c r="D68" s="1638"/>
      <c r="E68" s="1639"/>
      <c r="F68" s="1016"/>
      <c r="G68" s="1016"/>
      <c r="H68" s="1016"/>
      <c r="I68" s="1016"/>
      <c r="J68" s="1016"/>
      <c r="K68" s="1016"/>
      <c r="L68" s="1016"/>
      <c r="M68" s="1016"/>
      <c r="N68" s="1016"/>
      <c r="O68" s="1016"/>
      <c r="P68" s="1016"/>
      <c r="Q68" s="23" t="str">
        <f t="shared" si="9"/>
        <v/>
      </c>
      <c r="R68" s="9"/>
      <c r="S68" s="18"/>
    </row>
    <row r="69" spans="2:19" outlineLevel="1" x14ac:dyDescent="0.25">
      <c r="B69" s="9"/>
      <c r="C69" s="1597" t="s">
        <v>68</v>
      </c>
      <c r="D69" s="1638"/>
      <c r="E69" s="1639"/>
      <c r="F69" s="52"/>
      <c r="G69" s="52"/>
      <c r="H69" s="52"/>
      <c r="I69" s="52"/>
      <c r="J69" s="52"/>
      <c r="K69" s="52"/>
      <c r="L69" s="52"/>
      <c r="M69" s="52"/>
      <c r="N69" s="52"/>
      <c r="O69" s="52"/>
      <c r="P69" s="52"/>
      <c r="Q69" s="23" t="str">
        <f t="shared" si="9"/>
        <v/>
      </c>
      <c r="R69" s="9"/>
      <c r="S69" s="18"/>
    </row>
    <row r="70" spans="2:19" outlineLevel="1" x14ac:dyDescent="0.25">
      <c r="B70" s="9"/>
      <c r="C70" s="1597" t="s">
        <v>300</v>
      </c>
      <c r="D70" s="1636"/>
      <c r="E70" s="1637"/>
      <c r="F70" s="52"/>
      <c r="G70" s="52"/>
      <c r="H70" s="52"/>
      <c r="I70" s="52"/>
      <c r="J70" s="52"/>
      <c r="K70" s="52"/>
      <c r="L70" s="52"/>
      <c r="M70" s="52"/>
      <c r="N70" s="52"/>
      <c r="O70" s="52"/>
      <c r="P70" s="52"/>
      <c r="Q70" s="23" t="str">
        <f t="shared" si="9"/>
        <v/>
      </c>
      <c r="R70" s="9"/>
      <c r="S70" s="18"/>
    </row>
    <row r="71" spans="2:19" outlineLevel="1" x14ac:dyDescent="0.25">
      <c r="B71" s="9"/>
      <c r="C71" s="1597" t="s">
        <v>67</v>
      </c>
      <c r="D71" s="1636"/>
      <c r="E71" s="1637"/>
      <c r="F71" s="48"/>
      <c r="G71" s="48"/>
      <c r="H71" s="48"/>
      <c r="I71" s="48"/>
      <c r="J71" s="48"/>
      <c r="K71" s="48"/>
      <c r="L71" s="48"/>
      <c r="M71" s="48"/>
      <c r="N71" s="48"/>
      <c r="O71" s="48"/>
      <c r="P71" s="48"/>
      <c r="Q71" s="23" t="str">
        <f t="shared" si="9"/>
        <v/>
      </c>
      <c r="R71" s="9"/>
      <c r="S71" s="18"/>
    </row>
    <row r="72" spans="2:19" ht="15.75" outlineLevel="1" thickBot="1" x14ac:dyDescent="0.3">
      <c r="B72" s="9"/>
      <c r="C72" s="1597" t="s">
        <v>66</v>
      </c>
      <c r="D72" s="1636"/>
      <c r="E72" s="1637"/>
      <c r="F72" s="1014"/>
      <c r="G72" s="1014"/>
      <c r="H72" s="1014"/>
      <c r="I72" s="1014"/>
      <c r="J72" s="1014"/>
      <c r="K72" s="1014"/>
      <c r="L72" s="1014"/>
      <c r="M72" s="1014"/>
      <c r="N72" s="1014"/>
      <c r="O72" s="1014"/>
      <c r="P72" s="1014"/>
      <c r="Q72" s="23" t="str">
        <f t="shared" si="9"/>
        <v/>
      </c>
      <c r="R72" s="9"/>
      <c r="S72" s="18"/>
    </row>
    <row r="73" spans="2:19" ht="15.75" outlineLevel="1" thickBot="1" x14ac:dyDescent="0.3">
      <c r="B73" s="9"/>
      <c r="C73" s="1633" t="s">
        <v>65</v>
      </c>
      <c r="D73" s="1634"/>
      <c r="E73" s="1635"/>
      <c r="F73" s="1016"/>
      <c r="G73" s="1016"/>
      <c r="H73" s="1016"/>
      <c r="I73" s="1016"/>
      <c r="J73" s="1016"/>
      <c r="K73" s="1016"/>
      <c r="L73" s="1016"/>
      <c r="M73" s="1016"/>
      <c r="N73" s="1016"/>
      <c r="O73" s="1016"/>
      <c r="P73" s="1016"/>
      <c r="Q73" s="1015" t="str">
        <f t="shared" si="9"/>
        <v/>
      </c>
      <c r="R73" s="9"/>
      <c r="S73" s="18"/>
    </row>
    <row r="74" spans="2:19" ht="16.5" customHeight="1" x14ac:dyDescent="0.25">
      <c r="B74" s="9"/>
      <c r="C74" s="1648" t="str">
        <f>"&lt; Q2 "&amp;IF(Q59=0,"(No Inspections)","")</f>
        <v>&lt; Q2 (No Inspections)</v>
      </c>
      <c r="D74" s="1649"/>
      <c r="E74" s="986"/>
      <c r="F74" s="967"/>
      <c r="G74" s="967"/>
      <c r="H74" s="967"/>
      <c r="I74" s="967"/>
      <c r="J74" s="967"/>
      <c r="K74" s="967"/>
      <c r="L74" s="967"/>
      <c r="M74" s="967"/>
      <c r="N74" s="967"/>
      <c r="O74" s="967"/>
      <c r="P74" s="967"/>
      <c r="Q74" s="46"/>
      <c r="R74" s="9"/>
      <c r="S74" s="18"/>
    </row>
    <row r="75" spans="2:19" ht="11.25" customHeight="1" thickBot="1" x14ac:dyDescent="0.3">
      <c r="B75" s="9"/>
      <c r="C75" s="1005"/>
      <c r="D75" s="985"/>
      <c r="E75" s="985"/>
      <c r="F75" s="971"/>
      <c r="G75" s="971"/>
      <c r="H75" s="971"/>
      <c r="I75" s="971"/>
      <c r="J75" s="971"/>
      <c r="K75" s="971"/>
      <c r="L75" s="971"/>
      <c r="M75" s="971"/>
      <c r="N75" s="971"/>
      <c r="O75" s="971"/>
      <c r="P75" s="971"/>
      <c r="Q75" s="1006"/>
      <c r="R75" s="9"/>
      <c r="S75" s="18"/>
    </row>
    <row r="76" spans="2:19" ht="26.25" customHeight="1" outlineLevel="1" thickBot="1" x14ac:dyDescent="0.35">
      <c r="B76" s="921" t="s">
        <v>256</v>
      </c>
      <c r="C76" s="1630" t="s">
        <v>94</v>
      </c>
      <c r="D76" s="1631"/>
      <c r="E76" s="228" t="str">
        <f>Start!U12</f>
        <v/>
      </c>
      <c r="F76" s="229" t="str">
        <f>Start!AG19</f>
        <v/>
      </c>
      <c r="G76" s="899" t="str">
        <f>Start!AG20</f>
        <v/>
      </c>
      <c r="H76" s="227" t="s">
        <v>93</v>
      </c>
      <c r="I76" s="230" t="e">
        <f>LOOKUP(Start!$AG$21,Start!$F$44:$F$59,Start!$J$44:$J$59)</f>
        <v>#N/A</v>
      </c>
      <c r="J76" s="230" t="e">
        <f>LOOKUP(Start!$AG$21,Start!$F$44:$F$59,Start!$K$44:$K$59)</f>
        <v>#N/A</v>
      </c>
      <c r="K76" s="232"/>
      <c r="L76" s="228"/>
      <c r="M76" s="228"/>
      <c r="N76" s="232"/>
      <c r="O76" s="1600" t="str">
        <f>'5700 Main'!$O$3</f>
        <v>Total Program Accomplishments</v>
      </c>
      <c r="P76" s="1601"/>
      <c r="Q76" s="1602"/>
      <c r="R76" s="9"/>
      <c r="S76" s="18"/>
    </row>
    <row r="77" spans="2:19" ht="15.75" customHeight="1" outlineLevel="1" thickBot="1" x14ac:dyDescent="0.3">
      <c r="B77" s="9"/>
      <c r="C77" s="1619" t="s">
        <v>103</v>
      </c>
      <c r="D77" s="1620"/>
      <c r="E77" s="1621"/>
      <c r="F77" s="1580" t="s">
        <v>91</v>
      </c>
      <c r="G77" s="1581"/>
      <c r="H77" s="1580" t="s">
        <v>90</v>
      </c>
      <c r="I77" s="1582"/>
      <c r="J77" s="1583" t="s">
        <v>102</v>
      </c>
      <c r="K77" s="1583" t="s">
        <v>101</v>
      </c>
      <c r="L77" s="1583" t="s">
        <v>87</v>
      </c>
      <c r="M77" s="1583" t="s">
        <v>86</v>
      </c>
      <c r="N77" s="1583" t="s">
        <v>85</v>
      </c>
      <c r="O77" s="1583" t="s">
        <v>84</v>
      </c>
      <c r="P77" s="1583" t="s">
        <v>83</v>
      </c>
      <c r="Q77" s="1617" t="s">
        <v>28</v>
      </c>
      <c r="R77" s="9"/>
      <c r="S77" s="18"/>
    </row>
    <row r="78" spans="2:19" ht="32.25" customHeight="1" outlineLevel="1" thickBot="1" x14ac:dyDescent="0.3">
      <c r="B78" s="9"/>
      <c r="C78" s="1622"/>
      <c r="D78" s="1623"/>
      <c r="E78" s="1624"/>
      <c r="F78" s="233" t="s">
        <v>81</v>
      </c>
      <c r="G78" s="233" t="s">
        <v>100</v>
      </c>
      <c r="H78" s="233" t="s">
        <v>81</v>
      </c>
      <c r="I78" s="233" t="s">
        <v>100</v>
      </c>
      <c r="J78" s="1584"/>
      <c r="K78" s="1584"/>
      <c r="L78" s="1584"/>
      <c r="M78" s="1584"/>
      <c r="N78" s="1584"/>
      <c r="O78" s="1584"/>
      <c r="P78" s="1584"/>
      <c r="Q78" s="1618"/>
      <c r="R78" s="9"/>
      <c r="S78" s="18"/>
    </row>
    <row r="79" spans="2:19" ht="16.5" customHeight="1" outlineLevel="1" thickBot="1" x14ac:dyDescent="0.3">
      <c r="B79" s="9"/>
      <c r="C79" s="1605" t="s">
        <v>308</v>
      </c>
      <c r="D79" s="1606"/>
      <c r="E79" s="1606"/>
      <c r="F79" s="1606"/>
      <c r="G79" s="1606"/>
      <c r="H79" s="1606"/>
      <c r="I79" s="1606"/>
      <c r="J79" s="1606"/>
      <c r="K79" s="1606"/>
      <c r="L79" s="1606"/>
      <c r="M79" s="1606"/>
      <c r="N79" s="1606"/>
      <c r="O79" s="1606"/>
      <c r="P79" s="1606"/>
      <c r="Q79" s="1607"/>
      <c r="R79" s="9"/>
      <c r="S79" s="18"/>
    </row>
    <row r="80" spans="2:19" ht="15" customHeight="1" outlineLevel="1" x14ac:dyDescent="0.25">
      <c r="B80" s="9"/>
      <c r="C80" s="1608" t="s">
        <v>99</v>
      </c>
      <c r="D80" s="1609"/>
      <c r="E80" s="1609"/>
      <c r="F80" s="52"/>
      <c r="G80" s="52"/>
      <c r="H80" s="52"/>
      <c r="I80" s="52"/>
      <c r="J80" s="52"/>
      <c r="K80" s="52"/>
      <c r="L80" s="52"/>
      <c r="M80" s="52"/>
      <c r="N80" s="52"/>
      <c r="O80" s="52"/>
      <c r="P80" s="52"/>
      <c r="Q80" s="234">
        <f>IF(SUM(F80:P80)&gt;0, SUM(F80:P80),0)</f>
        <v>0</v>
      </c>
      <c r="R80" s="9"/>
      <c r="S80" s="18"/>
    </row>
    <row r="81" spans="2:19" ht="15" customHeight="1" outlineLevel="1" x14ac:dyDescent="0.25">
      <c r="B81" s="9"/>
      <c r="C81" s="1078" t="s">
        <v>593</v>
      </c>
      <c r="D81" s="1079"/>
      <c r="E81" s="1080"/>
      <c r="F81" s="52"/>
      <c r="G81" s="52"/>
      <c r="H81" s="52"/>
      <c r="I81" s="52"/>
      <c r="J81" s="52"/>
      <c r="K81" s="52"/>
      <c r="L81" s="52"/>
      <c r="M81" s="52"/>
      <c r="N81" s="52"/>
      <c r="O81" s="52"/>
      <c r="P81" s="52"/>
      <c r="Q81" s="23" t="str">
        <f>IF(SUM(F81:P81)&gt;0, SUM(F81:P81),"")</f>
        <v/>
      </c>
      <c r="R81" s="9"/>
      <c r="S81" s="18"/>
    </row>
    <row r="82" spans="2:19" outlineLevel="1" x14ac:dyDescent="0.25">
      <c r="B82" s="9"/>
      <c r="C82" s="1613" t="s">
        <v>98</v>
      </c>
      <c r="D82" s="1614"/>
      <c r="E82" s="1004" t="s">
        <v>97</v>
      </c>
      <c r="F82" s="48"/>
      <c r="G82" s="48"/>
      <c r="H82" s="48"/>
      <c r="I82" s="48"/>
      <c r="J82" s="48"/>
      <c r="K82" s="48"/>
      <c r="L82" s="48"/>
      <c r="M82" s="48"/>
      <c r="N82" s="48"/>
      <c r="O82" s="48"/>
      <c r="P82" s="48"/>
      <c r="Q82" s="234" t="str">
        <f t="shared" ref="Q82:Q94" si="10">IF(SUM(F82:P82)&gt;0, SUM(F82:P82),"")</f>
        <v/>
      </c>
      <c r="R82" s="9"/>
      <c r="S82" s="18"/>
    </row>
    <row r="83" spans="2:19" ht="15.75" outlineLevel="1" thickBot="1" x14ac:dyDescent="0.3">
      <c r="B83" s="9"/>
      <c r="C83" s="1640"/>
      <c r="D83" s="1641"/>
      <c r="E83" s="51" t="s">
        <v>78</v>
      </c>
      <c r="F83" s="1014"/>
      <c r="G83" s="1014"/>
      <c r="H83" s="1014"/>
      <c r="I83" s="1014"/>
      <c r="J83" s="1014"/>
      <c r="K83" s="1014"/>
      <c r="L83" s="1014"/>
      <c r="M83" s="1014"/>
      <c r="N83" s="1014"/>
      <c r="O83" s="1014"/>
      <c r="P83" s="1014"/>
      <c r="Q83" s="235" t="str">
        <f t="shared" si="10"/>
        <v/>
      </c>
      <c r="R83" s="9"/>
      <c r="S83" s="18"/>
    </row>
    <row r="84" spans="2:19" ht="15.75" outlineLevel="1" thickTop="1" x14ac:dyDescent="0.25">
      <c r="B84" s="9"/>
      <c r="C84" s="1642" t="s">
        <v>74</v>
      </c>
      <c r="D84" s="1643"/>
      <c r="E84" s="1644"/>
      <c r="F84" s="1016"/>
      <c r="G84" s="1016"/>
      <c r="H84" s="1016"/>
      <c r="I84" s="1016"/>
      <c r="J84" s="1016"/>
      <c r="K84" s="1016"/>
      <c r="L84" s="1016"/>
      <c r="M84" s="1016"/>
      <c r="N84" s="1016"/>
      <c r="O84" s="1016"/>
      <c r="P84" s="1016"/>
      <c r="Q84" s="234" t="str">
        <f t="shared" si="10"/>
        <v/>
      </c>
      <c r="R84" s="9"/>
      <c r="S84" s="18"/>
    </row>
    <row r="85" spans="2:19" outlineLevel="1" x14ac:dyDescent="0.25">
      <c r="B85" s="9"/>
      <c r="C85" s="1597" t="s">
        <v>73</v>
      </c>
      <c r="D85" s="1638"/>
      <c r="E85" s="1639"/>
      <c r="F85" s="52"/>
      <c r="G85" s="52"/>
      <c r="H85" s="52"/>
      <c r="I85" s="52"/>
      <c r="J85" s="52"/>
      <c r="K85" s="52"/>
      <c r="L85" s="52"/>
      <c r="M85" s="52"/>
      <c r="N85" s="52"/>
      <c r="O85" s="52"/>
      <c r="P85" s="52"/>
      <c r="Q85" s="234" t="str">
        <f t="shared" si="10"/>
        <v/>
      </c>
      <c r="R85" s="9"/>
      <c r="S85" s="18"/>
    </row>
    <row r="86" spans="2:19" ht="15" customHeight="1" outlineLevel="1" x14ac:dyDescent="0.25">
      <c r="B86" s="9"/>
      <c r="C86" s="1597" t="s">
        <v>72</v>
      </c>
      <c r="D86" s="1638"/>
      <c r="E86" s="1639"/>
      <c r="F86" s="52"/>
      <c r="G86" s="52"/>
      <c r="H86" s="52"/>
      <c r="I86" s="52"/>
      <c r="J86" s="52"/>
      <c r="K86" s="52"/>
      <c r="L86" s="52"/>
      <c r="M86" s="52"/>
      <c r="N86" s="52"/>
      <c r="O86" s="52"/>
      <c r="P86" s="52"/>
      <c r="Q86" s="234" t="str">
        <f t="shared" si="10"/>
        <v/>
      </c>
      <c r="R86" s="9"/>
      <c r="S86" s="18"/>
    </row>
    <row r="87" spans="2:19" ht="15" customHeight="1" outlineLevel="1" x14ac:dyDescent="0.25">
      <c r="B87" s="9"/>
      <c r="C87" s="1597" t="s">
        <v>71</v>
      </c>
      <c r="D87" s="1638"/>
      <c r="E87" s="1639"/>
      <c r="F87" s="48"/>
      <c r="G87" s="48"/>
      <c r="H87" s="48"/>
      <c r="I87" s="48"/>
      <c r="J87" s="48"/>
      <c r="K87" s="48"/>
      <c r="L87" s="48"/>
      <c r="M87" s="48"/>
      <c r="N87" s="48"/>
      <c r="O87" s="48"/>
      <c r="P87" s="48"/>
      <c r="Q87" s="234" t="str">
        <f t="shared" si="10"/>
        <v/>
      </c>
      <c r="R87" s="9"/>
      <c r="S87" s="18"/>
    </row>
    <row r="88" spans="2:19" ht="15" customHeight="1" outlineLevel="1" thickBot="1" x14ac:dyDescent="0.3">
      <c r="B88" s="9"/>
      <c r="C88" s="1597" t="s">
        <v>70</v>
      </c>
      <c r="D88" s="1638"/>
      <c r="E88" s="1639"/>
      <c r="F88" s="1014"/>
      <c r="G88" s="1014"/>
      <c r="H88" s="1014"/>
      <c r="I88" s="1014"/>
      <c r="J88" s="1014"/>
      <c r="K88" s="1014"/>
      <c r="L88" s="1014"/>
      <c r="M88" s="1014"/>
      <c r="N88" s="1014"/>
      <c r="O88" s="1014"/>
      <c r="P88" s="1014"/>
      <c r="Q88" s="234" t="str">
        <f t="shared" si="10"/>
        <v/>
      </c>
      <c r="R88" s="9"/>
      <c r="S88" s="18"/>
    </row>
    <row r="89" spans="2:19" ht="15" customHeight="1" outlineLevel="1" x14ac:dyDescent="0.25">
      <c r="B89" s="9"/>
      <c r="C89" s="1597" t="s">
        <v>69</v>
      </c>
      <c r="D89" s="1638"/>
      <c r="E89" s="1639"/>
      <c r="F89" s="1016"/>
      <c r="G89" s="1016"/>
      <c r="H89" s="1016"/>
      <c r="I89" s="1016"/>
      <c r="J89" s="1016"/>
      <c r="K89" s="1016"/>
      <c r="L89" s="1016"/>
      <c r="M89" s="1016"/>
      <c r="N89" s="1016"/>
      <c r="O89" s="1016"/>
      <c r="P89" s="1016"/>
      <c r="Q89" s="234" t="str">
        <f t="shared" si="10"/>
        <v/>
      </c>
      <c r="R89" s="9"/>
      <c r="S89" s="18"/>
    </row>
    <row r="90" spans="2:19" ht="15" customHeight="1" outlineLevel="1" x14ac:dyDescent="0.25">
      <c r="B90" s="9"/>
      <c r="C90" s="1597" t="s">
        <v>68</v>
      </c>
      <c r="D90" s="1638"/>
      <c r="E90" s="1639"/>
      <c r="F90" s="52"/>
      <c r="G90" s="52"/>
      <c r="H90" s="52"/>
      <c r="I90" s="52"/>
      <c r="J90" s="52"/>
      <c r="K90" s="52"/>
      <c r="L90" s="52"/>
      <c r="M90" s="52"/>
      <c r="N90" s="52"/>
      <c r="O90" s="52"/>
      <c r="P90" s="52"/>
      <c r="Q90" s="234" t="str">
        <f t="shared" si="10"/>
        <v/>
      </c>
      <c r="R90" s="9"/>
      <c r="S90" s="18"/>
    </row>
    <row r="91" spans="2:19" ht="15" customHeight="1" outlineLevel="1" x14ac:dyDescent="0.25">
      <c r="B91" s="9"/>
      <c r="C91" s="1597" t="s">
        <v>300</v>
      </c>
      <c r="D91" s="1636"/>
      <c r="E91" s="1637"/>
      <c r="F91" s="52"/>
      <c r="G91" s="52"/>
      <c r="H91" s="52"/>
      <c r="I91" s="52"/>
      <c r="J91" s="52"/>
      <c r="K91" s="52"/>
      <c r="L91" s="52"/>
      <c r="M91" s="52"/>
      <c r="N91" s="52"/>
      <c r="O91" s="52"/>
      <c r="P91" s="52"/>
      <c r="Q91" s="234" t="str">
        <f t="shared" si="10"/>
        <v/>
      </c>
      <c r="R91" s="9"/>
      <c r="S91" s="18"/>
    </row>
    <row r="92" spans="2:19" ht="15" customHeight="1" outlineLevel="1" x14ac:dyDescent="0.25">
      <c r="B92" s="9"/>
      <c r="C92" s="1597" t="s">
        <v>67</v>
      </c>
      <c r="D92" s="1636"/>
      <c r="E92" s="1637"/>
      <c r="F92" s="48"/>
      <c r="G92" s="48"/>
      <c r="H92" s="48"/>
      <c r="I92" s="48"/>
      <c r="J92" s="48"/>
      <c r="K92" s="48"/>
      <c r="L92" s="48"/>
      <c r="M92" s="48"/>
      <c r="N92" s="48"/>
      <c r="O92" s="48"/>
      <c r="P92" s="48"/>
      <c r="Q92" s="234" t="str">
        <f t="shared" si="10"/>
        <v/>
      </c>
      <c r="R92" s="9"/>
      <c r="S92" s="18"/>
    </row>
    <row r="93" spans="2:19" ht="15.75" outlineLevel="1" thickBot="1" x14ac:dyDescent="0.3">
      <c r="B93" s="9"/>
      <c r="C93" s="1597" t="s">
        <v>66</v>
      </c>
      <c r="D93" s="1636"/>
      <c r="E93" s="1637"/>
      <c r="F93" s="1014"/>
      <c r="G93" s="1014"/>
      <c r="H93" s="1014"/>
      <c r="I93" s="1014"/>
      <c r="J93" s="1014"/>
      <c r="K93" s="1014"/>
      <c r="L93" s="1014"/>
      <c r="M93" s="1014"/>
      <c r="N93" s="1014"/>
      <c r="O93" s="1014"/>
      <c r="P93" s="1014"/>
      <c r="Q93" s="234" t="str">
        <f t="shared" si="10"/>
        <v/>
      </c>
      <c r="R93" s="9"/>
      <c r="S93" s="18"/>
    </row>
    <row r="94" spans="2:19" ht="15" customHeight="1" outlineLevel="1" x14ac:dyDescent="0.25">
      <c r="B94" s="9"/>
      <c r="C94" s="1645" t="s">
        <v>65</v>
      </c>
      <c r="D94" s="1646"/>
      <c r="E94" s="1647"/>
      <c r="F94" s="1016"/>
      <c r="G94" s="1016"/>
      <c r="H94" s="1016"/>
      <c r="I94" s="1016"/>
      <c r="J94" s="1016"/>
      <c r="K94" s="1016"/>
      <c r="L94" s="1016"/>
      <c r="M94" s="1016"/>
      <c r="N94" s="1016"/>
      <c r="O94" s="1016"/>
      <c r="P94" s="1016"/>
      <c r="Q94" s="987" t="str">
        <f t="shared" si="10"/>
        <v/>
      </c>
      <c r="R94" s="9"/>
      <c r="S94" s="18"/>
    </row>
    <row r="95" spans="2:19" x14ac:dyDescent="0.25">
      <c r="B95" s="9"/>
      <c r="C95" s="1650" t="str">
        <f>"&lt; Q3"&amp;IF(Q80=0," (No Inspections)","")</f>
        <v>&lt; Q3 (No Inspections)</v>
      </c>
      <c r="D95" s="1651"/>
      <c r="E95" s="988"/>
      <c r="F95" s="967"/>
      <c r="G95" s="967"/>
      <c r="H95" s="967"/>
      <c r="I95" s="967"/>
      <c r="J95" s="967"/>
      <c r="K95" s="967"/>
      <c r="L95" s="967"/>
      <c r="M95" s="967"/>
      <c r="N95" s="967"/>
      <c r="O95" s="967"/>
      <c r="P95" s="967"/>
      <c r="Q95" s="1007"/>
      <c r="R95" s="9"/>
      <c r="S95" s="18"/>
    </row>
    <row r="96" spans="2:19" ht="9.75" customHeight="1" thickBot="1" x14ac:dyDescent="0.3">
      <c r="B96" s="9"/>
      <c r="C96" s="1008"/>
      <c r="D96" s="970"/>
      <c r="E96" s="970"/>
      <c r="F96" s="971"/>
      <c r="G96" s="971"/>
      <c r="H96" s="971"/>
      <c r="I96" s="971"/>
      <c r="J96" s="971"/>
      <c r="K96" s="971"/>
      <c r="L96" s="971"/>
      <c r="M96" s="971"/>
      <c r="N96" s="971"/>
      <c r="O96" s="971"/>
      <c r="P96" s="971"/>
      <c r="Q96" s="1009"/>
      <c r="R96" s="9"/>
      <c r="S96" s="18"/>
    </row>
    <row r="97" spans="2:19" ht="26.25" outlineLevel="1" thickBot="1" x14ac:dyDescent="0.35">
      <c r="B97" s="921" t="s">
        <v>54</v>
      </c>
      <c r="C97" s="1630" t="s">
        <v>94</v>
      </c>
      <c r="D97" s="1631"/>
      <c r="E97" s="231" t="str">
        <f>Start!U12</f>
        <v/>
      </c>
      <c r="F97" s="229" t="str">
        <f>Start!AG19</f>
        <v/>
      </c>
      <c r="G97" s="861" t="str">
        <f>Start!AG20</f>
        <v/>
      </c>
      <c r="H97" s="227" t="s">
        <v>93</v>
      </c>
      <c r="I97" s="230" t="e">
        <f>LOOKUP(Start!$AG$21,Start!$F$44:$F$59,Start!$L$44:$L$59)</f>
        <v>#N/A</v>
      </c>
      <c r="J97" s="230" t="e">
        <f>LOOKUP(Start!$AG$21,Start!$F$44:$F$59,Start!$M$44:$M$59)</f>
        <v>#N/A</v>
      </c>
      <c r="K97" s="232"/>
      <c r="L97" s="228"/>
      <c r="M97" s="228"/>
      <c r="N97" s="232"/>
      <c r="O97" s="1600" t="str">
        <f>'5700 Main'!$O$3</f>
        <v>Total Program Accomplishments</v>
      </c>
      <c r="P97" s="1601"/>
      <c r="Q97" s="1602"/>
      <c r="R97" s="9"/>
      <c r="S97" s="18"/>
    </row>
    <row r="98" spans="2:19" ht="15.75" customHeight="1" outlineLevel="1" thickBot="1" x14ac:dyDescent="0.3">
      <c r="B98" s="9"/>
      <c r="C98" s="1659" t="s">
        <v>103</v>
      </c>
      <c r="D98" s="1659"/>
      <c r="E98" s="1659"/>
      <c r="F98" s="1580" t="s">
        <v>91</v>
      </c>
      <c r="G98" s="1581"/>
      <c r="H98" s="1580" t="s">
        <v>90</v>
      </c>
      <c r="I98" s="1582"/>
      <c r="J98" s="1583" t="s">
        <v>102</v>
      </c>
      <c r="K98" s="1583" t="s">
        <v>101</v>
      </c>
      <c r="L98" s="1583" t="s">
        <v>87</v>
      </c>
      <c r="M98" s="1583" t="s">
        <v>86</v>
      </c>
      <c r="N98" s="1583" t="s">
        <v>85</v>
      </c>
      <c r="O98" s="1583" t="s">
        <v>84</v>
      </c>
      <c r="P98" s="1583" t="s">
        <v>83</v>
      </c>
      <c r="Q98" s="1617" t="s">
        <v>28</v>
      </c>
      <c r="R98" s="9"/>
      <c r="S98" s="18"/>
    </row>
    <row r="99" spans="2:19" ht="33.75" customHeight="1" outlineLevel="1" thickBot="1" x14ac:dyDescent="0.3">
      <c r="B99" s="9"/>
      <c r="C99" s="1659"/>
      <c r="D99" s="1659"/>
      <c r="E99" s="1659"/>
      <c r="F99" s="233" t="s">
        <v>81</v>
      </c>
      <c r="G99" s="233" t="s">
        <v>100</v>
      </c>
      <c r="H99" s="233" t="s">
        <v>81</v>
      </c>
      <c r="I99" s="233" t="s">
        <v>100</v>
      </c>
      <c r="J99" s="1584"/>
      <c r="K99" s="1584"/>
      <c r="L99" s="1584"/>
      <c r="M99" s="1584"/>
      <c r="N99" s="1584"/>
      <c r="O99" s="1584"/>
      <c r="P99" s="1584"/>
      <c r="Q99" s="1618"/>
      <c r="R99" s="9"/>
      <c r="S99" s="18"/>
    </row>
    <row r="100" spans="2:19" ht="15.75" outlineLevel="1" thickBot="1" x14ac:dyDescent="0.3">
      <c r="B100" s="9"/>
      <c r="C100" s="1605" t="s">
        <v>309</v>
      </c>
      <c r="D100" s="1606"/>
      <c r="E100" s="1606"/>
      <c r="F100" s="1606"/>
      <c r="G100" s="1606"/>
      <c r="H100" s="1606"/>
      <c r="I100" s="1606"/>
      <c r="J100" s="1606"/>
      <c r="K100" s="1606"/>
      <c r="L100" s="1606"/>
      <c r="M100" s="1606"/>
      <c r="N100" s="1606"/>
      <c r="O100" s="1606"/>
      <c r="P100" s="1606"/>
      <c r="Q100" s="1607"/>
      <c r="R100" s="9"/>
      <c r="S100" s="18"/>
    </row>
    <row r="101" spans="2:19" outlineLevel="1" x14ac:dyDescent="0.25">
      <c r="B101" s="9"/>
      <c r="C101" s="1608" t="s">
        <v>99</v>
      </c>
      <c r="D101" s="1609"/>
      <c r="E101" s="1609"/>
      <c r="F101" s="52"/>
      <c r="G101" s="52"/>
      <c r="H101" s="52"/>
      <c r="I101" s="52"/>
      <c r="J101" s="52"/>
      <c r="K101" s="52"/>
      <c r="L101" s="52"/>
      <c r="M101" s="52"/>
      <c r="N101" s="52"/>
      <c r="O101" s="52"/>
      <c r="P101" s="52"/>
      <c r="Q101" s="23">
        <f>IF(SUM(F101:P101)&gt;0,SUM(F101:P101), 0)</f>
        <v>0</v>
      </c>
      <c r="R101" s="9"/>
      <c r="S101" s="18"/>
    </row>
    <row r="102" spans="2:19" outlineLevel="1" x14ac:dyDescent="0.25">
      <c r="B102" s="9"/>
      <c r="C102" s="1078" t="s">
        <v>593</v>
      </c>
      <c r="D102" s="1079"/>
      <c r="E102" s="1080"/>
      <c r="F102" s="52"/>
      <c r="G102" s="52"/>
      <c r="H102" s="52"/>
      <c r="I102" s="52"/>
      <c r="J102" s="52"/>
      <c r="K102" s="52"/>
      <c r="L102" s="52"/>
      <c r="M102" s="52"/>
      <c r="N102" s="52"/>
      <c r="O102" s="52"/>
      <c r="P102" s="52"/>
      <c r="Q102" s="23" t="str">
        <f>IF(SUM(F102:P102)&gt;0, SUM(F102:P102),"")</f>
        <v/>
      </c>
      <c r="R102" s="9"/>
      <c r="S102" s="18"/>
    </row>
    <row r="103" spans="2:19" outlineLevel="1" x14ac:dyDescent="0.25">
      <c r="B103" s="9"/>
      <c r="C103" s="1613" t="s">
        <v>98</v>
      </c>
      <c r="D103" s="1614"/>
      <c r="E103" s="1004" t="s">
        <v>97</v>
      </c>
      <c r="F103" s="48"/>
      <c r="G103" s="48"/>
      <c r="H103" s="48"/>
      <c r="I103" s="48"/>
      <c r="J103" s="48"/>
      <c r="K103" s="48"/>
      <c r="L103" s="48"/>
      <c r="M103" s="48"/>
      <c r="N103" s="48"/>
      <c r="O103" s="48"/>
      <c r="P103" s="48"/>
      <c r="Q103" s="23" t="str">
        <f t="shared" ref="Q103:Q115" si="11">IF(SUM(F103:P103)&gt;0,SUM(F103:P103), "")</f>
        <v/>
      </c>
      <c r="R103" s="9"/>
      <c r="S103" s="18"/>
    </row>
    <row r="104" spans="2:19" ht="15.75" outlineLevel="1" thickBot="1" x14ac:dyDescent="0.3">
      <c r="B104" s="9"/>
      <c r="C104" s="1640"/>
      <c r="D104" s="1641"/>
      <c r="E104" s="51" t="s">
        <v>78</v>
      </c>
      <c r="F104" s="1014"/>
      <c r="G104" s="1014"/>
      <c r="H104" s="1014"/>
      <c r="I104" s="1014"/>
      <c r="J104" s="1014"/>
      <c r="K104" s="1014"/>
      <c r="L104" s="1014"/>
      <c r="M104" s="1014"/>
      <c r="N104" s="1014"/>
      <c r="O104" s="1014"/>
      <c r="P104" s="1014"/>
      <c r="Q104" s="49" t="str">
        <f t="shared" si="11"/>
        <v/>
      </c>
      <c r="R104" s="9"/>
      <c r="S104" s="18"/>
    </row>
    <row r="105" spans="2:19" ht="15.75" outlineLevel="1" thickTop="1" x14ac:dyDescent="0.25">
      <c r="B105" s="9"/>
      <c r="C105" s="1642" t="s">
        <v>74</v>
      </c>
      <c r="D105" s="1643"/>
      <c r="E105" s="1644"/>
      <c r="F105" s="1016"/>
      <c r="G105" s="1016"/>
      <c r="H105" s="1016"/>
      <c r="I105" s="1016"/>
      <c r="J105" s="1016"/>
      <c r="K105" s="1016"/>
      <c r="L105" s="1016"/>
      <c r="M105" s="1016"/>
      <c r="N105" s="1016"/>
      <c r="O105" s="1016"/>
      <c r="P105" s="1016"/>
      <c r="Q105" s="23" t="str">
        <f t="shared" si="11"/>
        <v/>
      </c>
      <c r="R105" s="9"/>
      <c r="S105" s="18"/>
    </row>
    <row r="106" spans="2:19" outlineLevel="1" x14ac:dyDescent="0.25">
      <c r="B106" s="9"/>
      <c r="C106" s="1597" t="s">
        <v>73</v>
      </c>
      <c r="D106" s="1638"/>
      <c r="E106" s="1639"/>
      <c r="F106" s="52"/>
      <c r="G106" s="52"/>
      <c r="H106" s="52"/>
      <c r="I106" s="52"/>
      <c r="J106" s="52"/>
      <c r="K106" s="52"/>
      <c r="L106" s="52"/>
      <c r="M106" s="52"/>
      <c r="N106" s="52"/>
      <c r="O106" s="52"/>
      <c r="P106" s="52"/>
      <c r="Q106" s="23" t="str">
        <f t="shared" si="11"/>
        <v/>
      </c>
      <c r="R106" s="9"/>
      <c r="S106" s="18"/>
    </row>
    <row r="107" spans="2:19" outlineLevel="1" x14ac:dyDescent="0.25">
      <c r="B107" s="9"/>
      <c r="C107" s="1597" t="s">
        <v>72</v>
      </c>
      <c r="D107" s="1638"/>
      <c r="E107" s="1639"/>
      <c r="F107" s="52"/>
      <c r="G107" s="52"/>
      <c r="H107" s="52"/>
      <c r="I107" s="52"/>
      <c r="J107" s="52"/>
      <c r="K107" s="52"/>
      <c r="L107" s="52"/>
      <c r="M107" s="52"/>
      <c r="N107" s="52"/>
      <c r="O107" s="52"/>
      <c r="P107" s="52"/>
      <c r="Q107" s="23" t="str">
        <f t="shared" si="11"/>
        <v/>
      </c>
      <c r="R107" s="9"/>
      <c r="S107" s="18"/>
    </row>
    <row r="108" spans="2:19" outlineLevel="1" x14ac:dyDescent="0.25">
      <c r="B108" s="9"/>
      <c r="C108" s="1597" t="s">
        <v>71</v>
      </c>
      <c r="D108" s="1638"/>
      <c r="E108" s="1639"/>
      <c r="F108" s="48"/>
      <c r="G108" s="48"/>
      <c r="H108" s="48"/>
      <c r="I108" s="48"/>
      <c r="J108" s="48"/>
      <c r="K108" s="48"/>
      <c r="L108" s="48"/>
      <c r="M108" s="48"/>
      <c r="N108" s="48"/>
      <c r="O108" s="48"/>
      <c r="P108" s="48"/>
      <c r="Q108" s="23" t="str">
        <f t="shared" si="11"/>
        <v/>
      </c>
      <c r="R108" s="9"/>
    </row>
    <row r="109" spans="2:19" ht="15.75" outlineLevel="1" thickBot="1" x14ac:dyDescent="0.3">
      <c r="B109" s="9"/>
      <c r="C109" s="1597" t="s">
        <v>70</v>
      </c>
      <c r="D109" s="1638"/>
      <c r="E109" s="1639"/>
      <c r="F109" s="1014"/>
      <c r="G109" s="1014"/>
      <c r="H109" s="1014"/>
      <c r="I109" s="1014"/>
      <c r="J109" s="1014"/>
      <c r="K109" s="1014"/>
      <c r="L109" s="1014"/>
      <c r="M109" s="1014"/>
      <c r="N109" s="1014"/>
      <c r="O109" s="1014"/>
      <c r="P109" s="1014"/>
      <c r="Q109" s="23" t="str">
        <f t="shared" si="11"/>
        <v/>
      </c>
      <c r="R109" s="9"/>
    </row>
    <row r="110" spans="2:19" outlineLevel="1" x14ac:dyDescent="0.25">
      <c r="B110" s="9"/>
      <c r="C110" s="1597" t="s">
        <v>69</v>
      </c>
      <c r="D110" s="1638"/>
      <c r="E110" s="1639"/>
      <c r="F110" s="1016"/>
      <c r="G110" s="1016"/>
      <c r="H110" s="1016"/>
      <c r="I110" s="1016"/>
      <c r="J110" s="1016"/>
      <c r="K110" s="1016"/>
      <c r="L110" s="1016"/>
      <c r="M110" s="1016"/>
      <c r="N110" s="1016"/>
      <c r="O110" s="1016"/>
      <c r="P110" s="1016"/>
      <c r="Q110" s="23" t="str">
        <f t="shared" si="11"/>
        <v/>
      </c>
      <c r="R110" s="9"/>
    </row>
    <row r="111" spans="2:19" outlineLevel="1" x14ac:dyDescent="0.25">
      <c r="B111" s="9"/>
      <c r="C111" s="1597" t="s">
        <v>68</v>
      </c>
      <c r="D111" s="1638"/>
      <c r="E111" s="1639"/>
      <c r="F111" s="52"/>
      <c r="G111" s="52"/>
      <c r="H111" s="52"/>
      <c r="I111" s="52"/>
      <c r="J111" s="52"/>
      <c r="K111" s="52"/>
      <c r="L111" s="52"/>
      <c r="M111" s="52"/>
      <c r="N111" s="52"/>
      <c r="O111" s="52"/>
      <c r="P111" s="52"/>
      <c r="Q111" s="23" t="str">
        <f t="shared" si="11"/>
        <v/>
      </c>
      <c r="R111" s="9"/>
    </row>
    <row r="112" spans="2:19" outlineLevel="1" x14ac:dyDescent="0.25">
      <c r="B112" s="9"/>
      <c r="C112" s="1597" t="s">
        <v>300</v>
      </c>
      <c r="D112" s="1636"/>
      <c r="E112" s="1637"/>
      <c r="F112" s="52"/>
      <c r="G112" s="52"/>
      <c r="H112" s="52"/>
      <c r="I112" s="52"/>
      <c r="J112" s="52"/>
      <c r="K112" s="52"/>
      <c r="L112" s="52"/>
      <c r="M112" s="52"/>
      <c r="N112" s="52"/>
      <c r="O112" s="52"/>
      <c r="P112" s="52"/>
      <c r="Q112" s="23" t="str">
        <f t="shared" si="11"/>
        <v/>
      </c>
      <c r="R112" s="9"/>
    </row>
    <row r="113" spans="2:27" outlineLevel="1" x14ac:dyDescent="0.25">
      <c r="B113" s="9"/>
      <c r="C113" s="1597" t="s">
        <v>67</v>
      </c>
      <c r="D113" s="1636"/>
      <c r="E113" s="1637"/>
      <c r="F113" s="48"/>
      <c r="G113" s="48"/>
      <c r="H113" s="48"/>
      <c r="I113" s="48"/>
      <c r="J113" s="48"/>
      <c r="K113" s="48"/>
      <c r="L113" s="48"/>
      <c r="M113" s="48"/>
      <c r="N113" s="48"/>
      <c r="O113" s="48"/>
      <c r="P113" s="48"/>
      <c r="Q113" s="23" t="str">
        <f t="shared" si="11"/>
        <v/>
      </c>
      <c r="R113" s="9"/>
    </row>
    <row r="114" spans="2:27" ht="15.75" outlineLevel="1" thickBot="1" x14ac:dyDescent="0.3">
      <c r="B114" s="9"/>
      <c r="C114" s="1597" t="s">
        <v>66</v>
      </c>
      <c r="D114" s="1636"/>
      <c r="E114" s="1637"/>
      <c r="F114" s="1014"/>
      <c r="G114" s="1014"/>
      <c r="H114" s="1014"/>
      <c r="I114" s="1014"/>
      <c r="J114" s="1014"/>
      <c r="K114" s="1014"/>
      <c r="L114" s="1014"/>
      <c r="M114" s="1014"/>
      <c r="N114" s="1014"/>
      <c r="O114" s="1014"/>
      <c r="P114" s="1014"/>
      <c r="Q114" s="23" t="str">
        <f t="shared" si="11"/>
        <v/>
      </c>
      <c r="R114" s="9"/>
    </row>
    <row r="115" spans="2:27" outlineLevel="1" x14ac:dyDescent="0.25">
      <c r="B115" s="9"/>
      <c r="C115" s="1597" t="s">
        <v>65</v>
      </c>
      <c r="D115" s="1636"/>
      <c r="E115" s="1637"/>
      <c r="F115" s="1016"/>
      <c r="G115" s="1016"/>
      <c r="H115" s="1016"/>
      <c r="I115" s="1016"/>
      <c r="J115" s="1016"/>
      <c r="K115" s="1016"/>
      <c r="L115" s="1016"/>
      <c r="M115" s="1016"/>
      <c r="N115" s="1016"/>
      <c r="O115" s="1016"/>
      <c r="P115" s="1016"/>
      <c r="Q115" s="29" t="str">
        <f t="shared" si="11"/>
        <v/>
      </c>
      <c r="R115" s="9"/>
    </row>
    <row r="116" spans="2:27" ht="16.5" thickBot="1" x14ac:dyDescent="0.3">
      <c r="B116" s="9"/>
      <c r="C116" s="1652" t="str">
        <f>"&lt; Q4 "&amp;IF(Q101=0,"(No Inspections)", "")</f>
        <v>&lt; Q4 (No Inspections)</v>
      </c>
      <c r="D116" s="1653"/>
      <c r="E116" s="1013"/>
      <c r="F116" s="1013"/>
      <c r="G116" s="1013"/>
      <c r="H116" s="1013"/>
      <c r="I116" s="1013"/>
      <c r="J116" s="1013"/>
      <c r="K116" s="1013"/>
      <c r="L116" s="1013"/>
      <c r="M116" s="1013"/>
      <c r="N116" s="1013"/>
      <c r="O116" s="1013"/>
      <c r="P116" s="1013"/>
      <c r="Q116" s="963"/>
      <c r="R116" s="9"/>
    </row>
    <row r="117" spans="2:27" x14ac:dyDescent="0.25">
      <c r="B117" s="9"/>
      <c r="C117" s="9"/>
      <c r="D117" s="9"/>
      <c r="E117" s="9"/>
      <c r="F117" s="9"/>
      <c r="G117" s="9"/>
      <c r="H117" s="9"/>
      <c r="I117" s="9"/>
      <c r="J117" s="9"/>
      <c r="K117" s="9"/>
      <c r="L117" s="9"/>
      <c r="M117" s="9"/>
      <c r="N117" s="9"/>
      <c r="O117" s="9"/>
      <c r="P117" s="9"/>
      <c r="Q117" s="9"/>
      <c r="R117" s="9"/>
    </row>
    <row r="118" spans="2:27" ht="48" hidden="1" thickBot="1" x14ac:dyDescent="0.3">
      <c r="B118" s="1654" t="s">
        <v>548</v>
      </c>
      <c r="C118" s="1031" t="s">
        <v>371</v>
      </c>
      <c r="D118" s="1031" t="s">
        <v>138</v>
      </c>
      <c r="E118" s="1032" t="s">
        <v>340</v>
      </c>
      <c r="F118" s="1033" t="s">
        <v>375</v>
      </c>
      <c r="G118" s="1033" t="s">
        <v>341</v>
      </c>
      <c r="H118" s="1034" t="s">
        <v>342</v>
      </c>
      <c r="I118" s="1033" t="s">
        <v>343</v>
      </c>
      <c r="J118" s="1033" t="s">
        <v>344</v>
      </c>
      <c r="K118" s="1033" t="s">
        <v>345</v>
      </c>
      <c r="L118" s="1033" t="s">
        <v>594</v>
      </c>
      <c r="M118" s="1035" t="s">
        <v>346</v>
      </c>
      <c r="N118" s="1034" t="s">
        <v>347</v>
      </c>
      <c r="O118" s="1033" t="s">
        <v>348</v>
      </c>
      <c r="P118" s="1033" t="s">
        <v>349</v>
      </c>
      <c r="Q118" s="1033" t="s">
        <v>350</v>
      </c>
      <c r="R118" s="1033" t="s">
        <v>351</v>
      </c>
      <c r="S118" s="1035" t="s">
        <v>352</v>
      </c>
      <c r="T118" s="1035" t="s">
        <v>353</v>
      </c>
      <c r="U118" s="1035" t="s">
        <v>354</v>
      </c>
      <c r="V118" s="1035" t="s">
        <v>360</v>
      </c>
      <c r="W118" s="1035" t="s">
        <v>361</v>
      </c>
      <c r="X118" s="1036" t="s">
        <v>355</v>
      </c>
      <c r="Y118" s="1037" t="s">
        <v>373</v>
      </c>
      <c r="Z118" s="1037" t="s">
        <v>374</v>
      </c>
      <c r="AA118" s="1037" t="s">
        <v>584</v>
      </c>
    </row>
    <row r="119" spans="2:27" s="902" customFormat="1" ht="15.75" hidden="1" customHeight="1" thickTop="1" x14ac:dyDescent="0.25">
      <c r="B119" s="1655"/>
      <c r="C119" s="3" t="str">
        <f t="shared" ref="C119:C129" si="12">IF($O$3="","",IF($O$3="Work Plan Accomplishments", "WPA", IF($O$3="Total Program Accomplishments","TPA","")))</f>
        <v>TPA</v>
      </c>
      <c r="D119" s="3" t="str">
        <f>$E$3</f>
        <v/>
      </c>
      <c r="E119" s="1038" t="s">
        <v>396</v>
      </c>
      <c r="F119" s="1039">
        <f>F7</f>
        <v>0</v>
      </c>
      <c r="G119" s="1039">
        <f>F8</f>
        <v>0</v>
      </c>
      <c r="H119" s="1040">
        <f t="shared" ref="H119:H129" si="13">SUM(I119:J119)</f>
        <v>0</v>
      </c>
      <c r="I119" s="1039">
        <f>F12</f>
        <v>0</v>
      </c>
      <c r="J119" s="1039">
        <f>G13</f>
        <v>0</v>
      </c>
      <c r="K119" s="1041">
        <f>F10</f>
        <v>0</v>
      </c>
      <c r="L119" s="1041">
        <f>F11</f>
        <v>0</v>
      </c>
      <c r="M119" s="1042">
        <f t="shared" ref="M119:M129" si="14">SUM(N119:W119)</f>
        <v>0</v>
      </c>
      <c r="N119" s="1043">
        <f>F18</f>
        <v>0</v>
      </c>
      <c r="O119" s="1039">
        <f>F19</f>
        <v>0</v>
      </c>
      <c r="P119" s="1039">
        <f>F20</f>
        <v>0</v>
      </c>
      <c r="Q119" s="1039">
        <f>F21</f>
        <v>0</v>
      </c>
      <c r="R119" s="1039">
        <f>F22</f>
        <v>0</v>
      </c>
      <c r="S119" s="1039">
        <f>F23</f>
        <v>0</v>
      </c>
      <c r="T119" s="1039">
        <f>F24</f>
        <v>0</v>
      </c>
      <c r="U119" s="1039">
        <f>F25</f>
        <v>0</v>
      </c>
      <c r="V119" s="1039">
        <f>F26</f>
        <v>0</v>
      </c>
      <c r="W119" s="1039">
        <f>F27</f>
        <v>0</v>
      </c>
      <c r="X119" s="1044">
        <f>F28</f>
        <v>0</v>
      </c>
      <c r="Y119" s="1045" t="str">
        <f t="shared" ref="Y119:Y129" si="15">$I$3</f>
        <v/>
      </c>
      <c r="Z119" s="1045" t="str">
        <f t="shared" ref="Z119:Z129" si="16">$J$3</f>
        <v/>
      </c>
      <c r="AA119" s="1046">
        <f>Exp5700Main[[#This Row],[TotInsp]]-Exp5700Main[[#This Row],[ProjInsp]]</f>
        <v>0</v>
      </c>
    </row>
    <row r="120" spans="2:27" s="902" customFormat="1" hidden="1" x14ac:dyDescent="0.25">
      <c r="B120" s="1655"/>
      <c r="C120" s="3" t="str">
        <f t="shared" si="12"/>
        <v>TPA</v>
      </c>
      <c r="D120" s="3" t="str">
        <f t="shared" ref="D120:D129" si="17">$E$3</f>
        <v/>
      </c>
      <c r="E120" s="1047" t="s">
        <v>397</v>
      </c>
      <c r="F120" s="1048">
        <f>G7</f>
        <v>0</v>
      </c>
      <c r="G120" s="1048">
        <f>G8</f>
        <v>0</v>
      </c>
      <c r="H120" s="1049">
        <f t="shared" si="13"/>
        <v>0</v>
      </c>
      <c r="I120" s="1048">
        <f>G12</f>
        <v>0</v>
      </c>
      <c r="J120" s="1048">
        <f>H13</f>
        <v>0</v>
      </c>
      <c r="K120" s="1050">
        <f>G10</f>
        <v>0</v>
      </c>
      <c r="L120" s="1050">
        <f>G11</f>
        <v>0</v>
      </c>
      <c r="M120" s="1051">
        <f t="shared" si="14"/>
        <v>0</v>
      </c>
      <c r="N120" s="1052">
        <f>G18</f>
        <v>0</v>
      </c>
      <c r="O120" s="1048">
        <f>G19</f>
        <v>0</v>
      </c>
      <c r="P120" s="1048">
        <f>G20</f>
        <v>0</v>
      </c>
      <c r="Q120" s="1048">
        <f>G21</f>
        <v>0</v>
      </c>
      <c r="R120" s="1048">
        <f>G22</f>
        <v>0</v>
      </c>
      <c r="S120" s="1048">
        <f>G23</f>
        <v>0</v>
      </c>
      <c r="T120" s="1048">
        <f>G24</f>
        <v>0</v>
      </c>
      <c r="U120" s="1048">
        <f>G25</f>
        <v>0</v>
      </c>
      <c r="V120" s="1048">
        <f>G26</f>
        <v>0</v>
      </c>
      <c r="W120" s="1048">
        <f>G27</f>
        <v>0</v>
      </c>
      <c r="X120" s="1053">
        <f>G28</f>
        <v>0</v>
      </c>
      <c r="Y120" s="1045" t="str">
        <f t="shared" si="15"/>
        <v/>
      </c>
      <c r="Z120" s="1045" t="str">
        <f t="shared" si="16"/>
        <v/>
      </c>
      <c r="AA120" s="1046">
        <f>Exp5700Main[[#This Row],[TotInsp]]-Exp5700Main[[#This Row],[ProjInsp]]</f>
        <v>0</v>
      </c>
    </row>
    <row r="121" spans="2:27" s="902" customFormat="1" hidden="1" x14ac:dyDescent="0.25">
      <c r="B121" s="1655"/>
      <c r="C121" s="3" t="str">
        <f t="shared" si="12"/>
        <v>TPA</v>
      </c>
      <c r="D121" s="3" t="str">
        <f t="shared" si="17"/>
        <v/>
      </c>
      <c r="E121" s="1038" t="s">
        <v>398</v>
      </c>
      <c r="F121" s="1039">
        <f>H7</f>
        <v>0</v>
      </c>
      <c r="G121" s="1039">
        <f>H8</f>
        <v>0</v>
      </c>
      <c r="H121" s="1040">
        <f t="shared" si="13"/>
        <v>0</v>
      </c>
      <c r="I121" s="1039">
        <f>H12</f>
        <v>0</v>
      </c>
      <c r="J121" s="1039">
        <f>I13</f>
        <v>0</v>
      </c>
      <c r="K121" s="1041">
        <f>H10</f>
        <v>0</v>
      </c>
      <c r="L121" s="1041">
        <f>H11</f>
        <v>0</v>
      </c>
      <c r="M121" s="1042">
        <f t="shared" si="14"/>
        <v>0</v>
      </c>
      <c r="N121" s="1043">
        <f>H18</f>
        <v>0</v>
      </c>
      <c r="O121" s="1039">
        <f>H19</f>
        <v>0</v>
      </c>
      <c r="P121" s="1039">
        <f>H20</f>
        <v>0</v>
      </c>
      <c r="Q121" s="1039">
        <f>H21</f>
        <v>0</v>
      </c>
      <c r="R121" s="1039">
        <f>H22</f>
        <v>0</v>
      </c>
      <c r="S121" s="1039">
        <f>H23</f>
        <v>0</v>
      </c>
      <c r="T121" s="1039">
        <f>H24</f>
        <v>0</v>
      </c>
      <c r="U121" s="1039">
        <f>H25</f>
        <v>0</v>
      </c>
      <c r="V121" s="1039">
        <f>H26</f>
        <v>0</v>
      </c>
      <c r="W121" s="1039">
        <f>H27</f>
        <v>0</v>
      </c>
      <c r="X121" s="1044">
        <f>H28</f>
        <v>0</v>
      </c>
      <c r="Y121" s="1045" t="str">
        <f t="shared" si="15"/>
        <v/>
      </c>
      <c r="Z121" s="1045" t="str">
        <f t="shared" si="16"/>
        <v/>
      </c>
      <c r="AA121" s="1046">
        <f>Exp5700Main[[#This Row],[TotInsp]]-Exp5700Main[[#This Row],[ProjInsp]]</f>
        <v>0</v>
      </c>
    </row>
    <row r="122" spans="2:27" s="902" customFormat="1" hidden="1" x14ac:dyDescent="0.25">
      <c r="B122" s="1655"/>
      <c r="C122" s="3" t="str">
        <f t="shared" si="12"/>
        <v>TPA</v>
      </c>
      <c r="D122" s="3" t="str">
        <f t="shared" si="17"/>
        <v/>
      </c>
      <c r="E122" s="1047" t="s">
        <v>399</v>
      </c>
      <c r="F122" s="1048">
        <f>I7</f>
        <v>0</v>
      </c>
      <c r="G122" s="1048">
        <f>I8</f>
        <v>0</v>
      </c>
      <c r="H122" s="1049">
        <f t="shared" si="13"/>
        <v>0</v>
      </c>
      <c r="I122" s="1048">
        <f>I12</f>
        <v>0</v>
      </c>
      <c r="J122" s="1048">
        <f>J13</f>
        <v>0</v>
      </c>
      <c r="K122" s="1050">
        <f>I10</f>
        <v>0</v>
      </c>
      <c r="L122" s="1050">
        <f>I11</f>
        <v>0</v>
      </c>
      <c r="M122" s="1051">
        <f t="shared" si="14"/>
        <v>0</v>
      </c>
      <c r="N122" s="1052">
        <f>I18</f>
        <v>0</v>
      </c>
      <c r="O122" s="1048">
        <f>I19</f>
        <v>0</v>
      </c>
      <c r="P122" s="1048">
        <f>I20</f>
        <v>0</v>
      </c>
      <c r="Q122" s="1048">
        <f>I21</f>
        <v>0</v>
      </c>
      <c r="R122" s="1048">
        <f>I22</f>
        <v>0</v>
      </c>
      <c r="S122" s="1048">
        <f>I23</f>
        <v>0</v>
      </c>
      <c r="T122" s="1048">
        <f>I24</f>
        <v>0</v>
      </c>
      <c r="U122" s="1048">
        <f>I25</f>
        <v>0</v>
      </c>
      <c r="V122" s="1048">
        <f>I26</f>
        <v>0</v>
      </c>
      <c r="W122" s="1048">
        <f>I27</f>
        <v>0</v>
      </c>
      <c r="X122" s="1053">
        <f>I28</f>
        <v>0</v>
      </c>
      <c r="Y122" s="1045" t="str">
        <f t="shared" si="15"/>
        <v/>
      </c>
      <c r="Z122" s="1045" t="str">
        <f t="shared" si="16"/>
        <v/>
      </c>
      <c r="AA122" s="1046">
        <f>Exp5700Main[[#This Row],[TotInsp]]-Exp5700Main[[#This Row],[ProjInsp]]</f>
        <v>0</v>
      </c>
    </row>
    <row r="123" spans="2:27" s="902" customFormat="1" hidden="1" x14ac:dyDescent="0.25">
      <c r="B123" s="1655"/>
      <c r="C123" s="3" t="str">
        <f t="shared" si="12"/>
        <v>TPA</v>
      </c>
      <c r="D123" s="3" t="str">
        <f t="shared" si="17"/>
        <v/>
      </c>
      <c r="E123" s="1038" t="s">
        <v>89</v>
      </c>
      <c r="F123" s="1039">
        <f>J7</f>
        <v>0</v>
      </c>
      <c r="G123" s="1039">
        <f>J8</f>
        <v>0</v>
      </c>
      <c r="H123" s="1040">
        <f t="shared" si="13"/>
        <v>0</v>
      </c>
      <c r="I123" s="1039">
        <f>J12</f>
        <v>0</v>
      </c>
      <c r="J123" s="1039">
        <f>J13</f>
        <v>0</v>
      </c>
      <c r="K123" s="1054">
        <f>J10</f>
        <v>0</v>
      </c>
      <c r="L123" s="1054">
        <f>J11</f>
        <v>0</v>
      </c>
      <c r="M123" s="1042">
        <f t="shared" si="14"/>
        <v>0</v>
      </c>
      <c r="N123" s="1043">
        <f>J18</f>
        <v>0</v>
      </c>
      <c r="O123" s="1039">
        <f>J19</f>
        <v>0</v>
      </c>
      <c r="P123" s="1039">
        <f>J20</f>
        <v>0</v>
      </c>
      <c r="Q123" s="1039">
        <f>J21</f>
        <v>0</v>
      </c>
      <c r="R123" s="1039">
        <f>J22</f>
        <v>0</v>
      </c>
      <c r="S123" s="1039">
        <f>J23</f>
        <v>0</v>
      </c>
      <c r="T123" s="1039">
        <f>J24</f>
        <v>0</v>
      </c>
      <c r="U123" s="1039">
        <f>J25</f>
        <v>0</v>
      </c>
      <c r="V123" s="1039">
        <f>J26</f>
        <v>0</v>
      </c>
      <c r="W123" s="1039">
        <f>J27</f>
        <v>0</v>
      </c>
      <c r="X123" s="1044">
        <f>J28</f>
        <v>0</v>
      </c>
      <c r="Y123" s="1045" t="str">
        <f t="shared" si="15"/>
        <v/>
      </c>
      <c r="Z123" s="1045" t="str">
        <f t="shared" si="16"/>
        <v/>
      </c>
      <c r="AA123" s="1046">
        <f>Exp5700Main[[#This Row],[TotInsp]]-Exp5700Main[[#This Row],[ProjInsp]]</f>
        <v>0</v>
      </c>
    </row>
    <row r="124" spans="2:27" s="902" customFormat="1" hidden="1" x14ac:dyDescent="0.25">
      <c r="B124" s="1655"/>
      <c r="C124" s="3" t="str">
        <f t="shared" si="12"/>
        <v>TPA</v>
      </c>
      <c r="D124" s="3" t="str">
        <f t="shared" si="17"/>
        <v/>
      </c>
      <c r="E124" s="1047" t="s">
        <v>88</v>
      </c>
      <c r="F124" s="1048">
        <f>K7</f>
        <v>0</v>
      </c>
      <c r="G124" s="1048">
        <f>K8</f>
        <v>0</v>
      </c>
      <c r="H124" s="1049">
        <f t="shared" si="13"/>
        <v>0</v>
      </c>
      <c r="I124" s="1048">
        <f>K12</f>
        <v>0</v>
      </c>
      <c r="J124" s="1048">
        <f>K13</f>
        <v>0</v>
      </c>
      <c r="K124" s="1055">
        <f>K10</f>
        <v>0</v>
      </c>
      <c r="L124" s="1055">
        <f>K11</f>
        <v>0</v>
      </c>
      <c r="M124" s="1051">
        <f t="shared" si="14"/>
        <v>0</v>
      </c>
      <c r="N124" s="1052">
        <f>K18</f>
        <v>0</v>
      </c>
      <c r="O124" s="1048">
        <f>K19</f>
        <v>0</v>
      </c>
      <c r="P124" s="1048">
        <f>K20</f>
        <v>0</v>
      </c>
      <c r="Q124" s="1048">
        <f>K21</f>
        <v>0</v>
      </c>
      <c r="R124" s="1048">
        <f>K22</f>
        <v>0</v>
      </c>
      <c r="S124" s="1048">
        <f>K23</f>
        <v>0</v>
      </c>
      <c r="T124" s="1048">
        <f>K24</f>
        <v>0</v>
      </c>
      <c r="U124" s="1048">
        <f>K25</f>
        <v>0</v>
      </c>
      <c r="V124" s="1048">
        <f>K26</f>
        <v>0</v>
      </c>
      <c r="W124" s="1048">
        <f>K27</f>
        <v>0</v>
      </c>
      <c r="X124" s="1053">
        <f>K28</f>
        <v>0</v>
      </c>
      <c r="Y124" s="1045" t="str">
        <f t="shared" si="15"/>
        <v/>
      </c>
      <c r="Z124" s="1045" t="str">
        <f t="shared" si="16"/>
        <v/>
      </c>
      <c r="AA124" s="1046">
        <f>Exp5700Main[[#This Row],[TotInsp]]-Exp5700Main[[#This Row],[ProjInsp]]</f>
        <v>0</v>
      </c>
    </row>
    <row r="125" spans="2:27" s="902" customFormat="1" hidden="1" x14ac:dyDescent="0.25">
      <c r="B125" s="1655"/>
      <c r="C125" s="3" t="str">
        <f t="shared" si="12"/>
        <v>TPA</v>
      </c>
      <c r="D125" s="3" t="str">
        <f t="shared" si="17"/>
        <v/>
      </c>
      <c r="E125" s="1038" t="s">
        <v>400</v>
      </c>
      <c r="F125" s="1039">
        <f>L7</f>
        <v>0</v>
      </c>
      <c r="G125" s="1039">
        <f>L8</f>
        <v>0</v>
      </c>
      <c r="H125" s="1040">
        <f t="shared" si="13"/>
        <v>0</v>
      </c>
      <c r="I125" s="1039">
        <f>L12</f>
        <v>0</v>
      </c>
      <c r="J125" s="1039">
        <f>L13</f>
        <v>0</v>
      </c>
      <c r="K125" s="1054">
        <f>L10</f>
        <v>0</v>
      </c>
      <c r="L125" s="1054">
        <f>L11</f>
        <v>0</v>
      </c>
      <c r="M125" s="1042">
        <f t="shared" si="14"/>
        <v>0</v>
      </c>
      <c r="N125" s="1043">
        <f>L18</f>
        <v>0</v>
      </c>
      <c r="O125" s="1039">
        <f>L19</f>
        <v>0</v>
      </c>
      <c r="P125" s="1039">
        <f>L20</f>
        <v>0</v>
      </c>
      <c r="Q125" s="1039">
        <f>L21</f>
        <v>0</v>
      </c>
      <c r="R125" s="1039">
        <f>L22</f>
        <v>0</v>
      </c>
      <c r="S125" s="1039">
        <f>L23</f>
        <v>0</v>
      </c>
      <c r="T125" s="1039">
        <f>L24</f>
        <v>0</v>
      </c>
      <c r="U125" s="1039">
        <f>L25</f>
        <v>0</v>
      </c>
      <c r="V125" s="1039">
        <f>L26</f>
        <v>0</v>
      </c>
      <c r="W125" s="1039">
        <f>L27</f>
        <v>0</v>
      </c>
      <c r="X125" s="1044">
        <f>L28</f>
        <v>0</v>
      </c>
      <c r="Y125" s="1045" t="str">
        <f t="shared" si="15"/>
        <v/>
      </c>
      <c r="Z125" s="1045" t="str">
        <f t="shared" si="16"/>
        <v/>
      </c>
      <c r="AA125" s="1046">
        <f>Exp5700Main[[#This Row],[TotInsp]]-Exp5700Main[[#This Row],[ProjInsp]]</f>
        <v>0</v>
      </c>
    </row>
    <row r="126" spans="2:27" s="902" customFormat="1" hidden="1" x14ac:dyDescent="0.25">
      <c r="B126" s="1655"/>
      <c r="C126" s="3" t="str">
        <f t="shared" si="12"/>
        <v>TPA</v>
      </c>
      <c r="D126" s="3" t="str">
        <f t="shared" si="17"/>
        <v/>
      </c>
      <c r="E126" s="1047" t="s">
        <v>356</v>
      </c>
      <c r="F126" s="1048">
        <f>M7</f>
        <v>0</v>
      </c>
      <c r="G126" s="1048">
        <f>M8</f>
        <v>0</v>
      </c>
      <c r="H126" s="1049">
        <f t="shared" si="13"/>
        <v>0</v>
      </c>
      <c r="I126" s="1048">
        <f>M12</f>
        <v>0</v>
      </c>
      <c r="J126" s="1048">
        <f>M13</f>
        <v>0</v>
      </c>
      <c r="K126" s="1055">
        <f>M10</f>
        <v>0</v>
      </c>
      <c r="L126" s="1055">
        <f>M11</f>
        <v>0</v>
      </c>
      <c r="M126" s="1051">
        <f t="shared" si="14"/>
        <v>0</v>
      </c>
      <c r="N126" s="1052">
        <f>M18</f>
        <v>0</v>
      </c>
      <c r="O126" s="1048">
        <f>M19</f>
        <v>0</v>
      </c>
      <c r="P126" s="1048">
        <f>M20</f>
        <v>0</v>
      </c>
      <c r="Q126" s="1048">
        <f>M21</f>
        <v>0</v>
      </c>
      <c r="R126" s="1048">
        <f>M22</f>
        <v>0</v>
      </c>
      <c r="S126" s="1048">
        <f>M23</f>
        <v>0</v>
      </c>
      <c r="T126" s="1048">
        <f>M24</f>
        <v>0</v>
      </c>
      <c r="U126" s="1048">
        <f>M25</f>
        <v>0</v>
      </c>
      <c r="V126" s="1048">
        <f>M26</f>
        <v>0</v>
      </c>
      <c r="W126" s="1048">
        <f>M27</f>
        <v>0</v>
      </c>
      <c r="X126" s="1053">
        <f>M28</f>
        <v>0</v>
      </c>
      <c r="Y126" s="1045" t="str">
        <f t="shared" si="15"/>
        <v/>
      </c>
      <c r="Z126" s="1045" t="str">
        <f t="shared" si="16"/>
        <v/>
      </c>
      <c r="AA126" s="1046">
        <f>Exp5700Main[[#This Row],[TotInsp]]-Exp5700Main[[#This Row],[ProjInsp]]</f>
        <v>0</v>
      </c>
    </row>
    <row r="127" spans="2:27" s="902" customFormat="1" hidden="1" x14ac:dyDescent="0.25">
      <c r="B127" s="1655"/>
      <c r="C127" s="3" t="str">
        <f t="shared" si="12"/>
        <v>TPA</v>
      </c>
      <c r="D127" s="3" t="str">
        <f t="shared" si="17"/>
        <v/>
      </c>
      <c r="E127" s="1038" t="s">
        <v>357</v>
      </c>
      <c r="F127" s="1039">
        <f>N7</f>
        <v>0</v>
      </c>
      <c r="G127" s="1039">
        <f>N8</f>
        <v>0</v>
      </c>
      <c r="H127" s="1040">
        <f t="shared" si="13"/>
        <v>0</v>
      </c>
      <c r="I127" s="1039">
        <f>N12</f>
        <v>0</v>
      </c>
      <c r="J127" s="1039">
        <f>N13</f>
        <v>0</v>
      </c>
      <c r="K127" s="1054">
        <f>N10</f>
        <v>0</v>
      </c>
      <c r="L127" s="1054">
        <f>N11</f>
        <v>0</v>
      </c>
      <c r="M127" s="1042">
        <f t="shared" si="14"/>
        <v>0</v>
      </c>
      <c r="N127" s="1043">
        <f>N18</f>
        <v>0</v>
      </c>
      <c r="O127" s="1039">
        <f>N19</f>
        <v>0</v>
      </c>
      <c r="P127" s="1039">
        <f>N20</f>
        <v>0</v>
      </c>
      <c r="Q127" s="1039">
        <f>N21</f>
        <v>0</v>
      </c>
      <c r="R127" s="1039">
        <f>N22</f>
        <v>0</v>
      </c>
      <c r="S127" s="1039">
        <f>N23</f>
        <v>0</v>
      </c>
      <c r="T127" s="1039">
        <f>N24</f>
        <v>0</v>
      </c>
      <c r="U127" s="1039">
        <f>N25</f>
        <v>0</v>
      </c>
      <c r="V127" s="1039">
        <f>N26</f>
        <v>0</v>
      </c>
      <c r="W127" s="1039">
        <f>N27</f>
        <v>0</v>
      </c>
      <c r="X127" s="1044">
        <f>N28</f>
        <v>0</v>
      </c>
      <c r="Y127" s="1045" t="str">
        <f t="shared" si="15"/>
        <v/>
      </c>
      <c r="Z127" s="1045" t="str">
        <f t="shared" si="16"/>
        <v/>
      </c>
      <c r="AA127" s="1046">
        <f>Exp5700Main[[#This Row],[TotInsp]]-Exp5700Main[[#This Row],[ProjInsp]]</f>
        <v>0</v>
      </c>
    </row>
    <row r="128" spans="2:27" s="902" customFormat="1" hidden="1" x14ac:dyDescent="0.25">
      <c r="B128" s="1655"/>
      <c r="C128" s="3" t="str">
        <f t="shared" si="12"/>
        <v>TPA</v>
      </c>
      <c r="D128" s="3" t="str">
        <f t="shared" si="17"/>
        <v/>
      </c>
      <c r="E128" s="1047" t="s">
        <v>358</v>
      </c>
      <c r="F128" s="1048">
        <f>O7</f>
        <v>0</v>
      </c>
      <c r="G128" s="1048">
        <f>O8</f>
        <v>0</v>
      </c>
      <c r="H128" s="1049">
        <f t="shared" si="13"/>
        <v>0</v>
      </c>
      <c r="I128" s="1048">
        <f>O12</f>
        <v>0</v>
      </c>
      <c r="J128" s="1048">
        <f>O13</f>
        <v>0</v>
      </c>
      <c r="K128" s="1055">
        <f>O10</f>
        <v>0</v>
      </c>
      <c r="L128" s="1055">
        <f>O11</f>
        <v>0</v>
      </c>
      <c r="M128" s="1051">
        <f t="shared" si="14"/>
        <v>0</v>
      </c>
      <c r="N128" s="1052">
        <f>O18</f>
        <v>0</v>
      </c>
      <c r="O128" s="1048">
        <f>O19</f>
        <v>0</v>
      </c>
      <c r="P128" s="1048">
        <f>O20</f>
        <v>0</v>
      </c>
      <c r="Q128" s="1048">
        <f>O21</f>
        <v>0</v>
      </c>
      <c r="R128" s="1048">
        <f>O22</f>
        <v>0</v>
      </c>
      <c r="S128" s="1048">
        <f>O23</f>
        <v>0</v>
      </c>
      <c r="T128" s="1048">
        <f>O24</f>
        <v>0</v>
      </c>
      <c r="U128" s="1048">
        <f>O25</f>
        <v>0</v>
      </c>
      <c r="V128" s="1048">
        <f>O26</f>
        <v>0</v>
      </c>
      <c r="W128" s="1048">
        <f>O27</f>
        <v>0</v>
      </c>
      <c r="X128" s="1053">
        <f>O28</f>
        <v>0</v>
      </c>
      <c r="Y128" s="1045" t="str">
        <f t="shared" si="15"/>
        <v/>
      </c>
      <c r="Z128" s="1045" t="str">
        <f t="shared" si="16"/>
        <v/>
      </c>
      <c r="AA128" s="1046">
        <f>Exp5700Main[[#This Row],[TotInsp]]-Exp5700Main[[#This Row],[ProjInsp]]</f>
        <v>0</v>
      </c>
    </row>
    <row r="129" spans="2:27" s="902" customFormat="1" hidden="1" x14ac:dyDescent="0.25">
      <c r="B129" s="1655"/>
      <c r="C129" s="3" t="str">
        <f t="shared" si="12"/>
        <v>TPA</v>
      </c>
      <c r="D129" s="3" t="str">
        <f t="shared" si="17"/>
        <v/>
      </c>
      <c r="E129" s="1056" t="s">
        <v>359</v>
      </c>
      <c r="F129" s="1057">
        <f>P7</f>
        <v>0</v>
      </c>
      <c r="G129" s="1057">
        <f>P8</f>
        <v>0</v>
      </c>
      <c r="H129" s="1058">
        <f t="shared" si="13"/>
        <v>0</v>
      </c>
      <c r="I129" s="1057">
        <f>P12</f>
        <v>0</v>
      </c>
      <c r="J129" s="1057">
        <f>P13</f>
        <v>0</v>
      </c>
      <c r="K129" s="1059">
        <f>P10</f>
        <v>0</v>
      </c>
      <c r="L129" s="1059">
        <f>P11</f>
        <v>0</v>
      </c>
      <c r="M129" s="1060">
        <f t="shared" si="14"/>
        <v>0</v>
      </c>
      <c r="N129" s="1061">
        <f>P18</f>
        <v>0</v>
      </c>
      <c r="O129" s="1057">
        <f>P19</f>
        <v>0</v>
      </c>
      <c r="P129" s="1057">
        <f>P20</f>
        <v>0</v>
      </c>
      <c r="Q129" s="1057">
        <f>P21</f>
        <v>0</v>
      </c>
      <c r="R129" s="1057">
        <f>P22</f>
        <v>0</v>
      </c>
      <c r="S129" s="1057">
        <f>P23</f>
        <v>0</v>
      </c>
      <c r="T129" s="1057">
        <f>P24</f>
        <v>0</v>
      </c>
      <c r="U129" s="1057">
        <f>P25</f>
        <v>0</v>
      </c>
      <c r="V129" s="1057">
        <f>P26</f>
        <v>0</v>
      </c>
      <c r="W129" s="1057">
        <f>P27</f>
        <v>0</v>
      </c>
      <c r="X129" s="1062">
        <f>P28</f>
        <v>0</v>
      </c>
      <c r="Y129" s="1045" t="str">
        <f t="shared" si="15"/>
        <v/>
      </c>
      <c r="Z129" s="1045" t="str">
        <f t="shared" si="16"/>
        <v/>
      </c>
      <c r="AA129" s="1046">
        <f>Exp5700Main[[#This Row],[TotInsp]]-Exp5700Main[[#This Row],[ProjInsp]]</f>
        <v>0</v>
      </c>
    </row>
    <row r="130" spans="2:27" s="902" customFormat="1" ht="16.5" hidden="1" customHeight="1" x14ac:dyDescent="0.25">
      <c r="B130" s="1063"/>
      <c r="C130" s="1065" t="s">
        <v>585</v>
      </c>
      <c r="D130" s="1064"/>
      <c r="E130" s="1064"/>
      <c r="F130" s="1064"/>
      <c r="G130" s="1064"/>
      <c r="H130" s="1064"/>
      <c r="I130" s="1064"/>
      <c r="J130" s="1064"/>
      <c r="K130" s="1064"/>
      <c r="L130" s="1064"/>
      <c r="M130" s="1064"/>
      <c r="N130" s="1064"/>
      <c r="O130" s="1064"/>
      <c r="P130" s="1064"/>
      <c r="Q130" s="1064"/>
      <c r="R130" s="1064"/>
      <c r="S130" s="903"/>
    </row>
  </sheetData>
  <sheetProtection sheet="1" objects="1" scenarios="1" formatRows="0"/>
  <mergeCells count="14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 ref="H98:I98"/>
    <mergeCell ref="J98:J99"/>
    <mergeCell ref="K98:K99"/>
    <mergeCell ref="L98:L99"/>
    <mergeCell ref="M98:M99"/>
    <mergeCell ref="N98:N99"/>
    <mergeCell ref="O98:O99"/>
    <mergeCell ref="C91:E91"/>
    <mergeCell ref="C92:E92"/>
    <mergeCell ref="C93:E93"/>
    <mergeCell ref="C94:E94"/>
    <mergeCell ref="C97:D97"/>
    <mergeCell ref="C86:E86"/>
    <mergeCell ref="C87:E87"/>
    <mergeCell ref="C88:E88"/>
    <mergeCell ref="C89:E89"/>
    <mergeCell ref="C90:E90"/>
    <mergeCell ref="C80:E80"/>
    <mergeCell ref="C82:D83"/>
    <mergeCell ref="C84:E84"/>
    <mergeCell ref="C85:E85"/>
    <mergeCell ref="C76:D76"/>
    <mergeCell ref="O76:Q76"/>
    <mergeCell ref="C77:E78"/>
    <mergeCell ref="F77:G77"/>
    <mergeCell ref="H77:I77"/>
    <mergeCell ref="J77:J78"/>
    <mergeCell ref="K77:K78"/>
    <mergeCell ref="L77:L78"/>
    <mergeCell ref="M77:M78"/>
    <mergeCell ref="N77:N78"/>
    <mergeCell ref="O77:O78"/>
    <mergeCell ref="P77:P78"/>
    <mergeCell ref="Q77:Q78"/>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O56:O57"/>
    <mergeCell ref="C52:E52"/>
    <mergeCell ref="C46:E46"/>
    <mergeCell ref="C47:E47"/>
    <mergeCell ref="C48:E48"/>
    <mergeCell ref="C49:E49"/>
    <mergeCell ref="C50:E50"/>
    <mergeCell ref="C55:D55"/>
    <mergeCell ref="O55:Q55"/>
    <mergeCell ref="P56:P57"/>
    <mergeCell ref="C53:D53"/>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C25:E25"/>
    <mergeCell ref="C18:E18"/>
    <mergeCell ref="C17:Q17"/>
    <mergeCell ref="C8:E8"/>
    <mergeCell ref="C10:E10"/>
    <mergeCell ref="C15:E15"/>
    <mergeCell ref="C12:D13"/>
    <mergeCell ref="C22:E22"/>
    <mergeCell ref="C23:E23"/>
    <mergeCell ref="C24:E24"/>
  </mergeCells>
  <conditionalFormatting sqref="Q15:Q16">
    <cfRule type="cellIs" dxfId="309" priority="3" operator="greaterThanOrEqual">
      <formula>$Q$7</formula>
    </cfRule>
  </conditionalFormatting>
  <dataValidations count="3">
    <dataValidation type="list" allowBlank="1" showInputMessage="1" showErrorMessage="1" sqref="O3" xr:uid="{00000000-0002-0000-0600-000000000000}">
      <formula1>"Work Plan Accomplishments, Total Program Accomplishments"</formula1>
    </dataValidation>
    <dataValidation type="whole" allowBlank="1" showInputMessage="1" showErrorMessage="1" error="Enter a whole number" sqref="F7:P8" xr:uid="{00000000-0002-0000-0600-000001000000}">
      <formula1>0</formula1>
      <formula2>5000</formula2>
    </dataValidation>
    <dataValidation type="whole" allowBlank="1" showInputMessage="1" showErrorMessage="1" error="Enter a number" sqref="F80:P94 F38:P52 F59:P73 F101:P115" xr:uid="{00000000-0002-0000-0600-000002000000}">
      <formula1>0</formula1>
      <formula2>5000</formula2>
    </dataValidation>
  </dataValidations>
  <hyperlinks>
    <hyperlink ref="Q1" location="Start!A1" display="Back" xr:uid="{00000000-0004-0000-0600-000000000000}"/>
    <hyperlink ref="C35:E36" r:id="rId1" display="Enforcement Accomplishments This Reporting Year" xr:uid="{00000000-0004-0000-0600-000001000000}"/>
    <hyperlink ref="C56:E57" r:id="rId2" display="Enforcement Accomplishments This Reporting Year" xr:uid="{00000000-0004-0000-0600-000002000000}"/>
    <hyperlink ref="C77:E78" r:id="rId3" display="Enforcement Accomplishments This Reporting Year" xr:uid="{00000000-0004-0000-0600-000003000000}"/>
    <hyperlink ref="C98:E99" r:id="rId4" display="Enforcement Accomplishments This Reporting Year" xr:uid="{00000000-0004-0000-0600-000004000000}"/>
  </hyperlinks>
  <pageMargins left="0.7" right="0.7" top="0.75" bottom="0.75" header="0.3" footer="0.3"/>
  <pageSetup scale="61" fitToHeight="4" orientation="landscape"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S99"/>
  <sheetViews>
    <sheetView showGridLines="0" showRowColHeaders="0" zoomScale="90" zoomScaleNormal="90" workbookViewId="0">
      <selection activeCell="C2" sqref="C2:O2"/>
    </sheetView>
  </sheetViews>
  <sheetFormatPr defaultColWidth="9.28515625" defaultRowHeight="15" outlineLevelRow="2" x14ac:dyDescent="0.25"/>
  <cols>
    <col min="1" max="1" width="1.7109375" style="993" customWidth="1"/>
    <col min="2" max="2" width="4.42578125" style="18" customWidth="1"/>
    <col min="3" max="3" width="12" style="18" customWidth="1"/>
    <col min="4" max="4" width="7.7109375" style="18" customWidth="1"/>
    <col min="5" max="5" width="13.5703125" style="18" customWidth="1"/>
    <col min="6" max="6" width="11.7109375" style="18" customWidth="1"/>
    <col min="7" max="7" width="12.28515625" style="18" customWidth="1"/>
    <col min="8" max="8" width="11.7109375" style="18" customWidth="1"/>
    <col min="9" max="9" width="12.28515625" style="18" customWidth="1"/>
    <col min="10" max="10" width="11.5703125" style="18" customWidth="1"/>
    <col min="11" max="11" width="11" style="18" customWidth="1"/>
    <col min="12" max="12" width="3.7109375" style="18" customWidth="1"/>
    <col min="13" max="13" width="43.7109375" style="18" customWidth="1"/>
    <col min="14" max="14" width="10.7109375" style="18" customWidth="1"/>
    <col min="15" max="15" width="2" style="18" customWidth="1"/>
    <col min="16" max="16" width="2.7109375" style="18" customWidth="1"/>
    <col min="17" max="16384" width="9.28515625" style="18"/>
  </cols>
  <sheetData>
    <row r="1" spans="1:19" ht="15.75" thickBot="1" x14ac:dyDescent="0.3">
      <c r="A1" s="9"/>
      <c r="B1" s="9"/>
      <c r="C1" s="9"/>
      <c r="D1" s="9"/>
      <c r="E1" s="9"/>
      <c r="F1" s="9"/>
      <c r="G1" s="9"/>
      <c r="H1" s="9"/>
      <c r="I1" s="9"/>
      <c r="J1" s="9"/>
      <c r="K1" s="9"/>
      <c r="L1" s="9"/>
      <c r="M1" s="9"/>
      <c r="N1" s="138" t="s">
        <v>302</v>
      </c>
      <c r="O1" s="9"/>
      <c r="P1" s="9"/>
    </row>
    <row r="2" spans="1:19" ht="49.5" customHeight="1" thickBot="1" x14ac:dyDescent="0.3">
      <c r="A2" s="9"/>
      <c r="B2" s="53"/>
      <c r="C2" s="1695" t="s">
        <v>121</v>
      </c>
      <c r="D2" s="1696"/>
      <c r="E2" s="1696"/>
      <c r="F2" s="1696"/>
      <c r="G2" s="1696"/>
      <c r="H2" s="1696"/>
      <c r="I2" s="1696"/>
      <c r="J2" s="1696"/>
      <c r="K2" s="1696"/>
      <c r="L2" s="1696"/>
      <c r="M2" s="1696"/>
      <c r="N2" s="1696"/>
      <c r="O2" s="1697"/>
      <c r="P2" s="78"/>
      <c r="Q2" s="91"/>
      <c r="R2" s="91"/>
      <c r="S2" s="31"/>
    </row>
    <row r="3" spans="1:19" ht="24" customHeight="1" thickBot="1" x14ac:dyDescent="0.4">
      <c r="A3" s="9"/>
      <c r="B3" s="53"/>
      <c r="C3" s="1688" t="s">
        <v>667</v>
      </c>
      <c r="D3" s="1689"/>
      <c r="E3" s="1689"/>
      <c r="F3" s="1689"/>
      <c r="G3" s="1689"/>
      <c r="H3" s="1689"/>
      <c r="I3" s="1689"/>
      <c r="J3" s="1689"/>
      <c r="K3" s="1689"/>
      <c r="L3" s="1689"/>
      <c r="M3" s="1690"/>
      <c r="N3" s="1689"/>
      <c r="O3" s="1691"/>
      <c r="P3" s="9"/>
    </row>
    <row r="4" spans="1:19" ht="38.25" customHeight="1" thickBot="1" x14ac:dyDescent="0.3">
      <c r="A4" s="9"/>
      <c r="B4" s="53"/>
      <c r="C4" s="90" t="s">
        <v>94</v>
      </c>
      <c r="D4" s="975" t="str">
        <f>Start!$U$12</f>
        <v/>
      </c>
      <c r="E4" s="89" t="s">
        <v>380</v>
      </c>
      <c r="F4" s="975" t="str">
        <f>Start!$AG$19&amp;Start!$AG$20</f>
        <v/>
      </c>
      <c r="G4" s="88" t="s">
        <v>93</v>
      </c>
      <c r="H4" s="976" t="str">
        <f>Start!AG21</f>
        <v/>
      </c>
      <c r="I4" s="977" t="str">
        <f>Start!AG22</f>
        <v/>
      </c>
      <c r="J4" s="87"/>
      <c r="K4" s="87"/>
      <c r="L4" s="87"/>
      <c r="M4" s="1280" t="s">
        <v>861</v>
      </c>
      <c r="N4" s="87"/>
      <c r="O4" s="86"/>
      <c r="P4" s="9"/>
    </row>
    <row r="5" spans="1:19" ht="15.75" customHeight="1" outlineLevel="2" x14ac:dyDescent="0.25">
      <c r="A5" s="9"/>
      <c r="B5" s="53"/>
      <c r="C5" s="1678" t="s">
        <v>103</v>
      </c>
      <c r="D5" s="1679"/>
      <c r="E5" s="1680"/>
      <c r="F5" s="1684" t="s">
        <v>120</v>
      </c>
      <c r="G5" s="1685"/>
      <c r="H5" s="1684" t="s">
        <v>119</v>
      </c>
      <c r="I5" s="1685"/>
      <c r="J5" s="85"/>
      <c r="K5" s="1686" t="s">
        <v>529</v>
      </c>
      <c r="L5" s="84"/>
      <c r="M5" s="236"/>
      <c r="N5" s="83"/>
      <c r="O5" s="82"/>
      <c r="P5" s="9"/>
    </row>
    <row r="6" spans="1:19" ht="40.5" customHeight="1" outlineLevel="2" thickBot="1" x14ac:dyDescent="0.3">
      <c r="A6" s="9"/>
      <c r="B6" s="53"/>
      <c r="C6" s="1681"/>
      <c r="D6" s="1682"/>
      <c r="E6" s="1683"/>
      <c r="F6" s="953" t="s">
        <v>118</v>
      </c>
      <c r="G6" s="954" t="s">
        <v>100</v>
      </c>
      <c r="H6" s="953" t="s">
        <v>81</v>
      </c>
      <c r="I6" s="954" t="s">
        <v>100</v>
      </c>
      <c r="J6" s="79" t="s">
        <v>117</v>
      </c>
      <c r="K6" s="1687"/>
      <c r="L6" s="78"/>
      <c r="M6" s="77" t="s">
        <v>116</v>
      </c>
      <c r="N6" s="1272" t="s">
        <v>115</v>
      </c>
      <c r="O6" s="76"/>
      <c r="P6" s="9"/>
    </row>
    <row r="7" spans="1:19" ht="28.5" customHeight="1" outlineLevel="2" thickTop="1" thickBot="1" x14ac:dyDescent="0.3">
      <c r="A7" s="9"/>
      <c r="B7" s="53"/>
      <c r="C7" s="1692" t="s">
        <v>99</v>
      </c>
      <c r="D7" s="1693"/>
      <c r="E7" s="1693"/>
      <c r="F7" s="1275">
        <f t="shared" ref="F7:H7" si="0">SUM(F27+F46+F65+F84)</f>
        <v>0</v>
      </c>
      <c r="G7" s="1275">
        <f t="shared" si="0"/>
        <v>0</v>
      </c>
      <c r="H7" s="1275">
        <f t="shared" si="0"/>
        <v>0</v>
      </c>
      <c r="I7" s="1275">
        <f>SUM(I27+I46+I65+I84)</f>
        <v>0</v>
      </c>
      <c r="J7" s="957">
        <f>SUM(F7:I7)</f>
        <v>0</v>
      </c>
      <c r="K7" s="1276">
        <f>SUM(K27+K46+K65+K84)</f>
        <v>0</v>
      </c>
      <c r="L7" s="56"/>
      <c r="M7" s="54" t="s">
        <v>0</v>
      </c>
      <c r="N7" s="73"/>
      <c r="O7" s="46"/>
      <c r="P7" s="9"/>
    </row>
    <row r="8" spans="1:19" ht="28.5" customHeight="1" outlineLevel="2" x14ac:dyDescent="0.25">
      <c r="A8" s="9"/>
      <c r="B8" s="53"/>
      <c r="C8" s="1701" t="str">
        <f>"Samples Collected   "&amp;IF(SUM(J8:J9)&gt;0,"("&amp;SUM(J8:J9)&amp;")","")</f>
        <v xml:space="preserve">Samples Collected   </v>
      </c>
      <c r="D8" s="1702"/>
      <c r="E8" s="958" t="s">
        <v>97</v>
      </c>
      <c r="F8" s="1275">
        <f t="shared" ref="F8:I8" si="1">SUM(F28+F47+F66+F85)</f>
        <v>0</v>
      </c>
      <c r="G8" s="1275">
        <f t="shared" si="1"/>
        <v>0</v>
      </c>
      <c r="H8" s="1275">
        <f t="shared" si="1"/>
        <v>0</v>
      </c>
      <c r="I8" s="1275">
        <f t="shared" si="1"/>
        <v>0</v>
      </c>
      <c r="J8" s="957">
        <f t="shared" ref="J8:J20" si="2">SUM(F8:I8)</f>
        <v>0</v>
      </c>
      <c r="K8" s="56"/>
      <c r="L8" s="67">
        <v>1</v>
      </c>
      <c r="M8" s="66" t="s">
        <v>114</v>
      </c>
      <c r="N8" s="1275">
        <f>SUM(N28+N47+N66+N85)</f>
        <v>0</v>
      </c>
      <c r="O8" s="46"/>
      <c r="P8" s="9"/>
    </row>
    <row r="9" spans="1:19" ht="28.5" customHeight="1" outlineLevel="2" thickBot="1" x14ac:dyDescent="0.3">
      <c r="A9" s="9"/>
      <c r="B9" s="53"/>
      <c r="C9" s="1703"/>
      <c r="D9" s="1704"/>
      <c r="E9" s="959" t="s">
        <v>78</v>
      </c>
      <c r="F9" s="1275">
        <f t="shared" ref="F9:I9" si="3">SUM(F29+F48+F67+F86)</f>
        <v>0</v>
      </c>
      <c r="G9" s="1275">
        <f t="shared" si="3"/>
        <v>0</v>
      </c>
      <c r="H9" s="1275">
        <f t="shared" si="3"/>
        <v>0</v>
      </c>
      <c r="I9" s="1275">
        <f t="shared" si="3"/>
        <v>0</v>
      </c>
      <c r="J9" s="957">
        <f t="shared" si="2"/>
        <v>0</v>
      </c>
      <c r="K9" s="56"/>
      <c r="L9" s="67">
        <v>2</v>
      </c>
      <c r="M9" s="66" t="s">
        <v>113</v>
      </c>
      <c r="N9" s="1275">
        <f t="shared" ref="N9:N17" si="4">SUM(N29+N48+N67+N86)</f>
        <v>0</v>
      </c>
      <c r="O9" s="46"/>
      <c r="P9" s="9"/>
    </row>
    <row r="10" spans="1:19" ht="28.5" customHeight="1" outlineLevel="2" x14ac:dyDescent="0.25">
      <c r="A10" s="9"/>
      <c r="B10" s="53"/>
      <c r="C10" s="1699" t="s">
        <v>74</v>
      </c>
      <c r="D10" s="1700"/>
      <c r="E10" s="1700"/>
      <c r="F10" s="1275">
        <f t="shared" ref="F10:I10" si="5">SUM(F30+F49+F68+F87)</f>
        <v>0</v>
      </c>
      <c r="G10" s="1275">
        <f t="shared" si="5"/>
        <v>0</v>
      </c>
      <c r="H10" s="1275">
        <f t="shared" si="5"/>
        <v>0</v>
      </c>
      <c r="I10" s="1275">
        <f t="shared" si="5"/>
        <v>0</v>
      </c>
      <c r="J10" s="957">
        <f t="shared" si="2"/>
        <v>0</v>
      </c>
      <c r="K10" s="56"/>
      <c r="L10" s="67">
        <v>3</v>
      </c>
      <c r="M10" s="66" t="s">
        <v>112</v>
      </c>
      <c r="N10" s="1275">
        <f t="shared" si="4"/>
        <v>0</v>
      </c>
      <c r="O10" s="46"/>
      <c r="P10" s="9"/>
    </row>
    <row r="11" spans="1:19" ht="28.5" customHeight="1" outlineLevel="2" x14ac:dyDescent="0.25">
      <c r="A11" s="9"/>
      <c r="B11" s="53"/>
      <c r="C11" s="1660" t="s">
        <v>73</v>
      </c>
      <c r="D11" s="1698"/>
      <c r="E11" s="1666"/>
      <c r="F11" s="1275">
        <f t="shared" ref="F11:I11" si="6">SUM(F31+F50+F69+F88)</f>
        <v>0</v>
      </c>
      <c r="G11" s="1275">
        <f t="shared" si="6"/>
        <v>0</v>
      </c>
      <c r="H11" s="1275">
        <f t="shared" si="6"/>
        <v>0</v>
      </c>
      <c r="I11" s="1275">
        <f t="shared" si="6"/>
        <v>0</v>
      </c>
      <c r="J11" s="957">
        <f t="shared" si="2"/>
        <v>0</v>
      </c>
      <c r="K11" s="56"/>
      <c r="L11" s="67">
        <v>4</v>
      </c>
      <c r="M11" s="66" t="s">
        <v>111</v>
      </c>
      <c r="N11" s="1275">
        <f t="shared" si="4"/>
        <v>0</v>
      </c>
      <c r="O11" s="46"/>
      <c r="P11" s="9"/>
    </row>
    <row r="12" spans="1:19" ht="28.5" customHeight="1" outlineLevel="2" x14ac:dyDescent="0.25">
      <c r="A12" s="9"/>
      <c r="B12" s="53"/>
      <c r="C12" s="1660" t="s">
        <v>72</v>
      </c>
      <c r="D12" s="1698"/>
      <c r="E12" s="1666"/>
      <c r="F12" s="1275">
        <f t="shared" ref="F12:I12" si="7">SUM(F32+F51+F70+F89)</f>
        <v>0</v>
      </c>
      <c r="G12" s="1275">
        <f t="shared" si="7"/>
        <v>0</v>
      </c>
      <c r="H12" s="1275">
        <f t="shared" si="7"/>
        <v>0</v>
      </c>
      <c r="I12" s="1275">
        <f t="shared" si="7"/>
        <v>0</v>
      </c>
      <c r="J12" s="957">
        <f t="shared" si="2"/>
        <v>0</v>
      </c>
      <c r="K12" s="56"/>
      <c r="L12" s="67">
        <v>5</v>
      </c>
      <c r="M12" s="66" t="s">
        <v>110</v>
      </c>
      <c r="N12" s="1275">
        <f t="shared" si="4"/>
        <v>0</v>
      </c>
      <c r="O12" s="46"/>
      <c r="P12" s="9"/>
    </row>
    <row r="13" spans="1:19" ht="28.5" customHeight="1" outlineLevel="2" x14ac:dyDescent="0.25">
      <c r="A13" s="9"/>
      <c r="B13" s="53"/>
      <c r="C13" s="1660" t="s">
        <v>71</v>
      </c>
      <c r="D13" s="1698"/>
      <c r="E13" s="1666"/>
      <c r="F13" s="1275">
        <f t="shared" ref="F13:I13" si="8">SUM(F33+F52+F71+F90)</f>
        <v>0</v>
      </c>
      <c r="G13" s="1275">
        <f t="shared" si="8"/>
        <v>0</v>
      </c>
      <c r="H13" s="1275">
        <f t="shared" si="8"/>
        <v>0</v>
      </c>
      <c r="I13" s="1275">
        <f t="shared" si="8"/>
        <v>0</v>
      </c>
      <c r="J13" s="957">
        <f t="shared" si="2"/>
        <v>0</v>
      </c>
      <c r="K13" s="56"/>
      <c r="L13" s="67">
        <v>6</v>
      </c>
      <c r="M13" s="68" t="s">
        <v>109</v>
      </c>
      <c r="N13" s="1275">
        <f t="shared" si="4"/>
        <v>0</v>
      </c>
      <c r="O13" s="46"/>
      <c r="P13" s="9"/>
    </row>
    <row r="14" spans="1:19" ht="28.5" customHeight="1" outlineLevel="2" x14ac:dyDescent="0.25">
      <c r="A14" s="9"/>
      <c r="B14" s="53"/>
      <c r="C14" s="1660" t="s">
        <v>70</v>
      </c>
      <c r="D14" s="1698"/>
      <c r="E14" s="1666"/>
      <c r="F14" s="1275">
        <f t="shared" ref="F14:I14" si="9">SUM(F34+F53+F72+F91)</f>
        <v>0</v>
      </c>
      <c r="G14" s="1275">
        <f t="shared" si="9"/>
        <v>0</v>
      </c>
      <c r="H14" s="1275">
        <f t="shared" si="9"/>
        <v>0</v>
      </c>
      <c r="I14" s="1275">
        <f t="shared" si="9"/>
        <v>0</v>
      </c>
      <c r="J14" s="957">
        <f t="shared" si="2"/>
        <v>0</v>
      </c>
      <c r="K14" s="56"/>
      <c r="L14" s="67">
        <v>7</v>
      </c>
      <c r="M14" s="55" t="s">
        <v>108</v>
      </c>
      <c r="N14" s="1275">
        <f t="shared" si="4"/>
        <v>0</v>
      </c>
      <c r="O14" s="46"/>
      <c r="P14" s="9"/>
    </row>
    <row r="15" spans="1:19" ht="28.5" customHeight="1" outlineLevel="2" x14ac:dyDescent="0.25">
      <c r="A15" s="9"/>
      <c r="B15" s="53"/>
      <c r="C15" s="1660" t="s">
        <v>69</v>
      </c>
      <c r="D15" s="1698"/>
      <c r="E15" s="1666"/>
      <c r="F15" s="1275">
        <f t="shared" ref="F15:I15" si="10">SUM(F35+F54+F73+F92)</f>
        <v>0</v>
      </c>
      <c r="G15" s="1275">
        <f t="shared" si="10"/>
        <v>0</v>
      </c>
      <c r="H15" s="1275">
        <f t="shared" si="10"/>
        <v>0</v>
      </c>
      <c r="I15" s="1275">
        <f t="shared" si="10"/>
        <v>0</v>
      </c>
      <c r="J15" s="957">
        <f t="shared" si="2"/>
        <v>0</v>
      </c>
      <c r="K15" s="56"/>
      <c r="L15" s="67">
        <v>8</v>
      </c>
      <c r="M15" s="66" t="s">
        <v>107</v>
      </c>
      <c r="N15" s="1275">
        <f t="shared" si="4"/>
        <v>0</v>
      </c>
      <c r="O15" s="46"/>
      <c r="P15" s="9"/>
    </row>
    <row r="16" spans="1:19" ht="28.5" customHeight="1" outlineLevel="2" x14ac:dyDescent="0.25">
      <c r="A16" s="9"/>
      <c r="B16" s="53"/>
      <c r="C16" s="1660" t="s">
        <v>68</v>
      </c>
      <c r="D16" s="1698"/>
      <c r="E16" s="1666"/>
      <c r="F16" s="1275">
        <f t="shared" ref="F16:I16" si="11">SUM(F36+F55+F74+F93)</f>
        <v>0</v>
      </c>
      <c r="G16" s="1275">
        <f t="shared" si="11"/>
        <v>0</v>
      </c>
      <c r="H16" s="1275">
        <f t="shared" si="11"/>
        <v>0</v>
      </c>
      <c r="I16" s="1275">
        <f t="shared" si="11"/>
        <v>0</v>
      </c>
      <c r="J16" s="957">
        <f t="shared" si="2"/>
        <v>0</v>
      </c>
      <c r="K16" s="56"/>
      <c r="L16" s="67">
        <v>9</v>
      </c>
      <c r="M16" s="66" t="s">
        <v>106</v>
      </c>
      <c r="N16" s="1275">
        <f t="shared" si="4"/>
        <v>0</v>
      </c>
      <c r="O16" s="46"/>
      <c r="P16" s="9"/>
    </row>
    <row r="17" spans="1:16" ht="28.5" customHeight="1" outlineLevel="2" x14ac:dyDescent="0.25">
      <c r="A17" s="9"/>
      <c r="B17" s="53"/>
      <c r="C17" s="1660" t="s">
        <v>96</v>
      </c>
      <c r="D17" s="1694"/>
      <c r="E17" s="1661"/>
      <c r="F17" s="1275">
        <f t="shared" ref="F17:I17" si="12">SUM(F37+F56+F75+F94)</f>
        <v>0</v>
      </c>
      <c r="G17" s="1275">
        <f t="shared" si="12"/>
        <v>0</v>
      </c>
      <c r="H17" s="1275">
        <f t="shared" si="12"/>
        <v>0</v>
      </c>
      <c r="I17" s="1275">
        <f t="shared" si="12"/>
        <v>0</v>
      </c>
      <c r="J17" s="957">
        <f t="shared" si="2"/>
        <v>0</v>
      </c>
      <c r="K17" s="56"/>
      <c r="L17" s="67">
        <v>10</v>
      </c>
      <c r="M17" s="66" t="s">
        <v>105</v>
      </c>
      <c r="N17" s="1276">
        <f t="shared" si="4"/>
        <v>0</v>
      </c>
      <c r="O17" s="46"/>
      <c r="P17" s="9"/>
    </row>
    <row r="18" spans="1:16" ht="28.5" customHeight="1" outlineLevel="2" thickBot="1" x14ac:dyDescent="0.3">
      <c r="A18" s="9"/>
      <c r="B18" s="53"/>
      <c r="C18" s="1660" t="s">
        <v>67</v>
      </c>
      <c r="D18" s="1694"/>
      <c r="E18" s="1661"/>
      <c r="F18" s="1275">
        <f t="shared" ref="F18:I18" si="13">SUM(F38+F57+F76+F95)</f>
        <v>0</v>
      </c>
      <c r="G18" s="1275">
        <f t="shared" si="13"/>
        <v>0</v>
      </c>
      <c r="H18" s="1275">
        <f t="shared" si="13"/>
        <v>0</v>
      </c>
      <c r="I18" s="1275">
        <f t="shared" si="13"/>
        <v>0</v>
      </c>
      <c r="J18" s="957">
        <f t="shared" si="2"/>
        <v>0</v>
      </c>
      <c r="K18" s="56"/>
      <c r="L18" s="64"/>
      <c r="M18" s="63" t="s">
        <v>104</v>
      </c>
      <c r="N18" s="62">
        <f>SUM(N8:N17)</f>
        <v>0</v>
      </c>
      <c r="O18" s="61"/>
      <c r="P18" s="9"/>
    </row>
    <row r="19" spans="1:16" ht="28.5" customHeight="1" outlineLevel="2" x14ac:dyDescent="0.25">
      <c r="A19" s="9"/>
      <c r="B19" s="53"/>
      <c r="C19" s="1660" t="s">
        <v>66</v>
      </c>
      <c r="D19" s="1694"/>
      <c r="E19" s="1661"/>
      <c r="F19" s="1275">
        <f t="shared" ref="F19:I19" si="14">SUM(F39+F58+F77+F96)</f>
        <v>0</v>
      </c>
      <c r="G19" s="1275">
        <f t="shared" si="14"/>
        <v>0</v>
      </c>
      <c r="H19" s="1275">
        <f t="shared" si="14"/>
        <v>0</v>
      </c>
      <c r="I19" s="1275">
        <f t="shared" si="14"/>
        <v>0</v>
      </c>
      <c r="J19" s="957">
        <f t="shared" si="2"/>
        <v>0</v>
      </c>
      <c r="K19" s="56"/>
      <c r="L19" s="56"/>
      <c r="M19" s="55"/>
      <c r="N19" s="1021"/>
      <c r="O19" s="1022"/>
      <c r="P19" s="9"/>
    </row>
    <row r="20" spans="1:16" ht="28.5" customHeight="1" outlineLevel="2" x14ac:dyDescent="0.25">
      <c r="A20" s="9"/>
      <c r="B20" s="53"/>
      <c r="C20" s="1671" t="s">
        <v>65</v>
      </c>
      <c r="D20" s="1672"/>
      <c r="E20" s="1672"/>
      <c r="F20" s="1276">
        <f t="shared" ref="F20:I20" si="15">SUM(F40+F59+F78+F97)</f>
        <v>0</v>
      </c>
      <c r="G20" s="1276">
        <f t="shared" si="15"/>
        <v>0</v>
      </c>
      <c r="H20" s="1400">
        <f t="shared" si="15"/>
        <v>0</v>
      </c>
      <c r="I20" s="1399">
        <f t="shared" si="15"/>
        <v>0</v>
      </c>
      <c r="J20" s="955">
        <f t="shared" si="2"/>
        <v>0</v>
      </c>
      <c r="K20" s="56"/>
      <c r="L20" s="56"/>
      <c r="M20" s="55"/>
      <c r="N20" s="55"/>
      <c r="O20" s="46"/>
      <c r="P20" s="9"/>
    </row>
    <row r="21" spans="1:16" ht="13.5" customHeight="1" outlineLevel="2" x14ac:dyDescent="0.25">
      <c r="A21" s="9"/>
      <c r="B21" s="9"/>
      <c r="C21" s="1023" t="s">
        <v>530</v>
      </c>
      <c r="D21" s="1273"/>
      <c r="E21" s="1273"/>
      <c r="F21" s="1277"/>
      <c r="G21" s="1277"/>
      <c r="H21" s="1277"/>
      <c r="I21" s="1277"/>
      <c r="J21" s="56"/>
      <c r="K21" s="56"/>
      <c r="L21" s="56"/>
      <c r="M21" s="55"/>
      <c r="N21" s="55"/>
      <c r="O21" s="46"/>
      <c r="P21" s="9"/>
    </row>
    <row r="22" spans="1:16" ht="18.75" x14ac:dyDescent="0.3">
      <c r="A22" s="9"/>
      <c r="B22" s="9"/>
      <c r="C22" s="1018" t="s">
        <v>554</v>
      </c>
      <c r="D22" s="236"/>
      <c r="E22" s="236"/>
      <c r="F22" s="9"/>
      <c r="G22" s="9"/>
      <c r="H22" s="9"/>
      <c r="I22" s="9"/>
      <c r="J22" s="9"/>
      <c r="K22" s="9"/>
      <c r="L22" s="9"/>
      <c r="M22" s="9"/>
      <c r="N22" s="236"/>
      <c r="O22" s="962"/>
      <c r="P22" s="9"/>
    </row>
    <row r="23" spans="1:16" ht="6" customHeight="1" thickBot="1" x14ac:dyDescent="0.35">
      <c r="A23" s="9"/>
      <c r="B23" s="966"/>
      <c r="C23" s="1019"/>
      <c r="D23" s="969"/>
      <c r="E23" s="969"/>
      <c r="F23" s="968"/>
      <c r="G23" s="968"/>
      <c r="H23" s="968"/>
      <c r="I23" s="968"/>
      <c r="J23" s="968"/>
      <c r="K23" s="968"/>
      <c r="L23" s="968"/>
      <c r="M23" s="968"/>
      <c r="N23" s="969"/>
      <c r="O23" s="1003"/>
      <c r="P23" s="9"/>
    </row>
    <row r="24" spans="1:16" ht="26.25" outlineLevel="2" thickBot="1" x14ac:dyDescent="0.3">
      <c r="A24" s="9"/>
      <c r="B24" s="965" t="s">
        <v>55</v>
      </c>
      <c r="C24" s="90" t="s">
        <v>94</v>
      </c>
      <c r="D24" s="975" t="str">
        <f>Start!$U$12</f>
        <v/>
      </c>
      <c r="E24" s="89" t="s">
        <v>380</v>
      </c>
      <c r="F24" s="140" t="str">
        <f>Start!$AG$19&amp;Start!$AG$20</f>
        <v/>
      </c>
      <c r="G24" s="88" t="s">
        <v>93</v>
      </c>
      <c r="H24" s="219" t="str">
        <f>Start!AG21</f>
        <v/>
      </c>
      <c r="I24" s="219" t="e">
        <f>LOOKUP(Start!AG21, Start!$F$44:$F$59,Start!$G$44:$G$59)</f>
        <v>#N/A</v>
      </c>
      <c r="J24" s="87"/>
      <c r="K24" s="87"/>
      <c r="L24" s="87"/>
      <c r="M24" s="1278" t="str">
        <f>$M$4</f>
        <v>Total Program Accomplishments</v>
      </c>
      <c r="N24" s="87"/>
      <c r="O24" s="86"/>
      <c r="P24" s="9"/>
    </row>
    <row r="25" spans="1:16" ht="18" outlineLevel="2" x14ac:dyDescent="0.25">
      <c r="A25" s="9"/>
      <c r="B25" s="9"/>
      <c r="C25" s="1678" t="s">
        <v>103</v>
      </c>
      <c r="D25" s="1679"/>
      <c r="E25" s="1680"/>
      <c r="F25" s="1684" t="s">
        <v>120</v>
      </c>
      <c r="G25" s="1685"/>
      <c r="H25" s="1684" t="s">
        <v>119</v>
      </c>
      <c r="I25" s="1685"/>
      <c r="J25" s="85"/>
      <c r="K25" s="1686" t="s">
        <v>529</v>
      </c>
      <c r="L25" s="84"/>
      <c r="M25" s="960"/>
      <c r="N25" s="83"/>
      <c r="O25" s="961"/>
      <c r="P25" s="236"/>
    </row>
    <row r="26" spans="1:16" ht="36" customHeight="1" outlineLevel="2" thickBot="1" x14ac:dyDescent="0.3">
      <c r="A26" s="9"/>
      <c r="B26" s="9"/>
      <c r="C26" s="1681"/>
      <c r="D26" s="1682"/>
      <c r="E26" s="1683"/>
      <c r="F26" s="81" t="s">
        <v>118</v>
      </c>
      <c r="G26" s="80" t="s">
        <v>100</v>
      </c>
      <c r="H26" s="81" t="s">
        <v>81</v>
      </c>
      <c r="I26" s="80" t="s">
        <v>100</v>
      </c>
      <c r="J26" s="79" t="s">
        <v>117</v>
      </c>
      <c r="K26" s="1687"/>
      <c r="L26" s="78"/>
      <c r="M26" s="77" t="s">
        <v>116</v>
      </c>
      <c r="N26" s="1272" t="s">
        <v>115</v>
      </c>
      <c r="O26" s="962"/>
      <c r="P26" s="9"/>
    </row>
    <row r="27" spans="1:16" ht="15.75" outlineLevel="2" thickTop="1" x14ac:dyDescent="0.25">
      <c r="A27" s="9"/>
      <c r="B27" s="9"/>
      <c r="C27" s="1668" t="s">
        <v>99</v>
      </c>
      <c r="D27" s="1669"/>
      <c r="E27" s="1670"/>
      <c r="F27" s="75"/>
      <c r="G27" s="75"/>
      <c r="H27" s="75"/>
      <c r="I27" s="75"/>
      <c r="J27" s="862">
        <f>SUM(F27:I27)</f>
        <v>0</v>
      </c>
      <c r="K27" s="1281"/>
      <c r="L27" s="56"/>
      <c r="M27" s="54" t="s">
        <v>0</v>
      </c>
      <c r="N27" s="73"/>
      <c r="O27" s="962"/>
      <c r="P27" s="9"/>
    </row>
    <row r="28" spans="1:16" outlineLevel="2" x14ac:dyDescent="0.25">
      <c r="A28" s="9"/>
      <c r="B28" s="9"/>
      <c r="C28" s="1671" t="str">
        <f>"Samples Collected   "&amp;IF(SUM(J28:J29)&gt;0,"("&amp;SUM(J28:J29)&amp;")","")</f>
        <v xml:space="preserve">Samples Collected   </v>
      </c>
      <c r="D28" s="1672"/>
      <c r="E28" s="1020" t="s">
        <v>97</v>
      </c>
      <c r="F28" s="60"/>
      <c r="G28" s="60"/>
      <c r="H28" s="60"/>
      <c r="I28" s="60"/>
      <c r="J28" s="59">
        <f>SUM(F28:I28)</f>
        <v>0</v>
      </c>
      <c r="K28" s="56"/>
      <c r="L28" s="67">
        <v>1</v>
      </c>
      <c r="M28" s="66" t="s">
        <v>114</v>
      </c>
      <c r="N28" s="65"/>
      <c r="O28" s="962"/>
      <c r="P28" s="9"/>
    </row>
    <row r="29" spans="1:16" ht="15.75" outlineLevel="2" thickBot="1" x14ac:dyDescent="0.3">
      <c r="A29" s="9"/>
      <c r="B29" s="9"/>
      <c r="C29" s="1673"/>
      <c r="D29" s="1674"/>
      <c r="E29" s="72" t="s">
        <v>78</v>
      </c>
      <c r="F29" s="45"/>
      <c r="G29" s="45"/>
      <c r="H29" s="45"/>
      <c r="I29" s="45"/>
      <c r="J29" s="57">
        <f>SUM(F29:I29)</f>
        <v>0</v>
      </c>
      <c r="K29" s="56"/>
      <c r="L29" s="67">
        <v>2</v>
      </c>
      <c r="M29" s="66" t="s">
        <v>113</v>
      </c>
      <c r="N29" s="65"/>
      <c r="O29" s="962"/>
      <c r="P29" s="9"/>
    </row>
    <row r="30" spans="1:16" ht="15.75" outlineLevel="2" thickTop="1" x14ac:dyDescent="0.25">
      <c r="A30" s="9"/>
      <c r="B30" s="9"/>
      <c r="C30" s="1675" t="s">
        <v>74</v>
      </c>
      <c r="D30" s="1676"/>
      <c r="E30" s="1677"/>
      <c r="F30" s="70"/>
      <c r="G30" s="70"/>
      <c r="H30" s="70"/>
      <c r="I30" s="70"/>
      <c r="J30" s="69" t="str">
        <f t="shared" ref="J30:J40" si="16">IF(SUM(F30:I30)&gt;0, SUM(F30:I30),"")</f>
        <v/>
      </c>
      <c r="K30" s="56"/>
      <c r="L30" s="67">
        <v>3</v>
      </c>
      <c r="M30" s="66" t="s">
        <v>112</v>
      </c>
      <c r="N30" s="65"/>
      <c r="O30" s="962"/>
      <c r="P30" s="9"/>
    </row>
    <row r="31" spans="1:16" outlineLevel="2" x14ac:dyDescent="0.25">
      <c r="A31" s="9"/>
      <c r="B31" s="9"/>
      <c r="C31" s="1660" t="s">
        <v>73</v>
      </c>
      <c r="D31" s="1666"/>
      <c r="E31" s="1667"/>
      <c r="F31" s="60"/>
      <c r="G31" s="60"/>
      <c r="H31" s="60"/>
      <c r="I31" s="60"/>
      <c r="J31" s="59" t="str">
        <f>IF(SUM(F31:I31)&gt;0, SUM(F31:I31),"")</f>
        <v/>
      </c>
      <c r="K31" s="56"/>
      <c r="L31" s="67">
        <v>4</v>
      </c>
      <c r="M31" s="66" t="s">
        <v>111</v>
      </c>
      <c r="N31" s="65"/>
      <c r="O31" s="962"/>
      <c r="P31" s="9"/>
    </row>
    <row r="32" spans="1:16" outlineLevel="2" x14ac:dyDescent="0.25">
      <c r="A32" s="9"/>
      <c r="B32" s="9"/>
      <c r="C32" s="1660" t="s">
        <v>72</v>
      </c>
      <c r="D32" s="1666"/>
      <c r="E32" s="1667"/>
      <c r="F32" s="60"/>
      <c r="G32" s="60"/>
      <c r="H32" s="60"/>
      <c r="I32" s="60"/>
      <c r="J32" s="59" t="str">
        <f t="shared" si="16"/>
        <v/>
      </c>
      <c r="K32" s="56"/>
      <c r="L32" s="67">
        <v>5</v>
      </c>
      <c r="M32" s="66" t="s">
        <v>110</v>
      </c>
      <c r="N32" s="65"/>
      <c r="O32" s="962"/>
      <c r="P32" s="9"/>
    </row>
    <row r="33" spans="1:16" outlineLevel="2" x14ac:dyDescent="0.25">
      <c r="A33" s="9"/>
      <c r="B33" s="9"/>
      <c r="C33" s="1660" t="s">
        <v>71</v>
      </c>
      <c r="D33" s="1666"/>
      <c r="E33" s="1667"/>
      <c r="F33" s="60"/>
      <c r="G33" s="60"/>
      <c r="H33" s="60"/>
      <c r="I33" s="60"/>
      <c r="J33" s="59" t="str">
        <f t="shared" si="16"/>
        <v/>
      </c>
      <c r="K33" s="56"/>
      <c r="L33" s="67">
        <v>6</v>
      </c>
      <c r="M33" s="68" t="s">
        <v>109</v>
      </c>
      <c r="N33" s="65"/>
      <c r="O33" s="962"/>
      <c r="P33" s="9"/>
    </row>
    <row r="34" spans="1:16" outlineLevel="2" x14ac:dyDescent="0.25">
      <c r="A34" s="9"/>
      <c r="B34" s="9"/>
      <c r="C34" s="1660" t="s">
        <v>70</v>
      </c>
      <c r="D34" s="1666"/>
      <c r="E34" s="1667"/>
      <c r="F34" s="60"/>
      <c r="G34" s="60"/>
      <c r="H34" s="60"/>
      <c r="I34" s="60"/>
      <c r="J34" s="59" t="str">
        <f t="shared" si="16"/>
        <v/>
      </c>
      <c r="K34" s="56"/>
      <c r="L34" s="67">
        <v>7</v>
      </c>
      <c r="M34" s="55" t="s">
        <v>108</v>
      </c>
      <c r="N34" s="1282"/>
      <c r="O34" s="962"/>
      <c r="P34" s="9"/>
    </row>
    <row r="35" spans="1:16" ht="22.5" customHeight="1" outlineLevel="2" x14ac:dyDescent="0.25">
      <c r="A35" s="9"/>
      <c r="B35" s="9"/>
      <c r="C35" s="1660" t="s">
        <v>69</v>
      </c>
      <c r="D35" s="1666"/>
      <c r="E35" s="1667"/>
      <c r="F35" s="60"/>
      <c r="G35" s="60"/>
      <c r="H35" s="60"/>
      <c r="I35" s="60"/>
      <c r="J35" s="59" t="str">
        <f t="shared" si="16"/>
        <v/>
      </c>
      <c r="K35" s="56"/>
      <c r="L35" s="67">
        <v>8</v>
      </c>
      <c r="M35" s="66" t="s">
        <v>107</v>
      </c>
      <c r="N35" s="65"/>
      <c r="O35" s="962"/>
      <c r="P35" s="9"/>
    </row>
    <row r="36" spans="1:16" outlineLevel="2" x14ac:dyDescent="0.25">
      <c r="A36" s="9"/>
      <c r="B36" s="9"/>
      <c r="C36" s="1660" t="s">
        <v>68</v>
      </c>
      <c r="D36" s="1666"/>
      <c r="E36" s="1667"/>
      <c r="F36" s="60"/>
      <c r="G36" s="60"/>
      <c r="H36" s="60"/>
      <c r="I36" s="60"/>
      <c r="J36" s="59" t="str">
        <f t="shared" si="16"/>
        <v/>
      </c>
      <c r="K36" s="56"/>
      <c r="L36" s="67">
        <v>9</v>
      </c>
      <c r="M36" s="66" t="s">
        <v>106</v>
      </c>
      <c r="N36" s="65"/>
      <c r="O36" s="962"/>
      <c r="P36" s="9"/>
    </row>
    <row r="37" spans="1:16" ht="27" customHeight="1" outlineLevel="2" x14ac:dyDescent="0.25">
      <c r="A37" s="9"/>
      <c r="B37" s="9"/>
      <c r="C37" s="1660" t="s">
        <v>96</v>
      </c>
      <c r="D37" s="1661"/>
      <c r="E37" s="1662"/>
      <c r="F37" s="60"/>
      <c r="G37" s="60"/>
      <c r="H37" s="60"/>
      <c r="I37" s="60"/>
      <c r="J37" s="59" t="str">
        <f t="shared" si="16"/>
        <v/>
      </c>
      <c r="K37" s="56"/>
      <c r="L37" s="67">
        <v>10</v>
      </c>
      <c r="M37" s="66" t="s">
        <v>105</v>
      </c>
      <c r="N37" s="65"/>
      <c r="O37" s="962"/>
      <c r="P37" s="9"/>
    </row>
    <row r="38" spans="1:16" ht="18.75" outlineLevel="2" thickBot="1" x14ac:dyDescent="0.3">
      <c r="A38" s="9"/>
      <c r="B38" s="9"/>
      <c r="C38" s="1660" t="s">
        <v>67</v>
      </c>
      <c r="D38" s="1661"/>
      <c r="E38" s="1662"/>
      <c r="F38" s="60"/>
      <c r="G38" s="60"/>
      <c r="H38" s="60"/>
      <c r="I38" s="60"/>
      <c r="J38" s="59" t="str">
        <f t="shared" si="16"/>
        <v/>
      </c>
      <c r="K38" s="56"/>
      <c r="L38" s="64"/>
      <c r="M38" s="63" t="s">
        <v>104</v>
      </c>
      <c r="N38" s="62">
        <f>SUM(N28:N37)</f>
        <v>0</v>
      </c>
      <c r="O38" s="963"/>
      <c r="P38" s="9"/>
    </row>
    <row r="39" spans="1:16" outlineLevel="2" x14ac:dyDescent="0.25">
      <c r="A39" s="9"/>
      <c r="B39" s="9"/>
      <c r="C39" s="1660" t="s">
        <v>66</v>
      </c>
      <c r="D39" s="1661"/>
      <c r="E39" s="1662"/>
      <c r="F39" s="60"/>
      <c r="G39" s="60"/>
      <c r="H39" s="60"/>
      <c r="I39" s="60"/>
      <c r="J39" s="59" t="str">
        <f t="shared" si="16"/>
        <v/>
      </c>
      <c r="K39" s="56"/>
      <c r="L39" s="56"/>
      <c r="M39" s="55"/>
      <c r="N39" s="55"/>
      <c r="O39" s="962"/>
      <c r="P39" s="9"/>
    </row>
    <row r="40" spans="1:16" ht="15.75" outlineLevel="2" thickBot="1" x14ac:dyDescent="0.3">
      <c r="A40" s="9"/>
      <c r="B40" s="9"/>
      <c r="C40" s="1663" t="s">
        <v>65</v>
      </c>
      <c r="D40" s="1664"/>
      <c r="E40" s="1665"/>
      <c r="F40" s="58"/>
      <c r="G40" s="58"/>
      <c r="H40" s="58"/>
      <c r="I40" s="58"/>
      <c r="J40" s="57" t="str">
        <f t="shared" si="16"/>
        <v/>
      </c>
      <c r="K40" s="56"/>
      <c r="L40" s="56"/>
      <c r="M40" s="55"/>
      <c r="N40" s="55"/>
      <c r="O40" s="962"/>
      <c r="P40" s="9"/>
    </row>
    <row r="41" spans="1:16" ht="15.75" x14ac:dyDescent="0.25">
      <c r="A41" s="9"/>
      <c r="B41" s="9"/>
      <c r="C41" s="1010" t="s">
        <v>555</v>
      </c>
      <c r="D41" s="236"/>
      <c r="E41" s="236"/>
      <c r="F41" s="9"/>
      <c r="G41" s="9"/>
      <c r="H41" s="9"/>
      <c r="I41" s="9"/>
      <c r="J41" s="9"/>
      <c r="K41" s="9"/>
      <c r="L41" s="9"/>
      <c r="M41" s="9"/>
      <c r="N41" s="236"/>
      <c r="O41" s="962"/>
      <c r="P41" s="9"/>
    </row>
    <row r="42" spans="1:16" ht="6" customHeight="1" thickBot="1" x14ac:dyDescent="0.3">
      <c r="A42" s="9"/>
      <c r="B42" s="965"/>
      <c r="C42" s="1019"/>
      <c r="D42" s="969"/>
      <c r="E42" s="969"/>
      <c r="F42" s="968"/>
      <c r="G42" s="968"/>
      <c r="H42" s="968"/>
      <c r="I42" s="968"/>
      <c r="J42" s="968"/>
      <c r="K42" s="968"/>
      <c r="L42" s="968"/>
      <c r="M42" s="968"/>
      <c r="N42" s="969"/>
      <c r="O42" s="1003"/>
      <c r="P42" s="9"/>
    </row>
    <row r="43" spans="1:16" ht="27.75" customHeight="1" outlineLevel="1" thickBot="1" x14ac:dyDescent="0.3">
      <c r="A43" s="9"/>
      <c r="B43" s="965" t="s">
        <v>58</v>
      </c>
      <c r="C43" s="90" t="s">
        <v>94</v>
      </c>
      <c r="D43" s="975" t="str">
        <f>Start!$U$12</f>
        <v/>
      </c>
      <c r="E43" s="89" t="s">
        <v>380</v>
      </c>
      <c r="F43" s="140" t="str">
        <f>Start!$AG$19&amp;Start!$AG$20</f>
        <v/>
      </c>
      <c r="G43" s="88" t="s">
        <v>93</v>
      </c>
      <c r="H43" s="219" t="e">
        <f>LOOKUP(Start!AG21,Start!$F$44:$F$59,Start!$H$44:$H$59)</f>
        <v>#N/A</v>
      </c>
      <c r="I43" s="219" t="e">
        <f>LOOKUP(Start!AG21,Start!$F$44:$F$59,Start!$I$44:$I$59)</f>
        <v>#N/A</v>
      </c>
      <c r="J43" s="87"/>
      <c r="K43" s="87"/>
      <c r="L43" s="87"/>
      <c r="M43" s="1278" t="str">
        <f>$M$4</f>
        <v>Total Program Accomplishments</v>
      </c>
      <c r="N43" s="87"/>
      <c r="O43" s="86"/>
      <c r="P43" s="9"/>
    </row>
    <row r="44" spans="1:16" ht="18" outlineLevel="1" x14ac:dyDescent="0.25">
      <c r="A44" s="9"/>
      <c r="B44" s="9"/>
      <c r="C44" s="1678" t="s">
        <v>103</v>
      </c>
      <c r="D44" s="1679"/>
      <c r="E44" s="1680"/>
      <c r="F44" s="1684" t="s">
        <v>120</v>
      </c>
      <c r="G44" s="1685"/>
      <c r="H44" s="1684" t="s">
        <v>119</v>
      </c>
      <c r="I44" s="1685"/>
      <c r="J44" s="85"/>
      <c r="K44" s="1686" t="s">
        <v>529</v>
      </c>
      <c r="L44" s="84"/>
      <c r="M44" s="960"/>
      <c r="N44" s="83"/>
      <c r="O44" s="961"/>
      <c r="P44" s="9"/>
    </row>
    <row r="45" spans="1:16" ht="35.25" customHeight="1" outlineLevel="1" thickBot="1" x14ac:dyDescent="0.3">
      <c r="A45" s="9"/>
      <c r="B45" s="9"/>
      <c r="C45" s="1681"/>
      <c r="D45" s="1682"/>
      <c r="E45" s="1683"/>
      <c r="F45" s="81" t="s">
        <v>118</v>
      </c>
      <c r="G45" s="80" t="s">
        <v>100</v>
      </c>
      <c r="H45" s="81" t="s">
        <v>81</v>
      </c>
      <c r="I45" s="80" t="s">
        <v>100</v>
      </c>
      <c r="J45" s="79" t="s">
        <v>117</v>
      </c>
      <c r="K45" s="1687"/>
      <c r="L45" s="78"/>
      <c r="M45" s="77" t="s">
        <v>116</v>
      </c>
      <c r="N45" s="1272" t="s">
        <v>115</v>
      </c>
      <c r="O45" s="962"/>
      <c r="P45" s="9"/>
    </row>
    <row r="46" spans="1:16" ht="16.5" customHeight="1" outlineLevel="1" thickTop="1" x14ac:dyDescent="0.25">
      <c r="A46" s="9"/>
      <c r="B46" s="9"/>
      <c r="C46" s="1668" t="s">
        <v>99</v>
      </c>
      <c r="D46" s="1669"/>
      <c r="E46" s="1670"/>
      <c r="F46" s="75"/>
      <c r="G46" s="75"/>
      <c r="H46" s="75"/>
      <c r="I46" s="75"/>
      <c r="J46" s="74" t="str">
        <f>IF(SUM(F46:I46)&gt;0, SUM(F46:I46),"")</f>
        <v/>
      </c>
      <c r="K46" s="1291"/>
      <c r="L46" s="964"/>
      <c r="M46" s="54" t="s">
        <v>0</v>
      </c>
      <c r="N46" s="73"/>
      <c r="O46" s="962"/>
      <c r="P46" s="9"/>
    </row>
    <row r="47" spans="1:16" outlineLevel="1" x14ac:dyDescent="0.25">
      <c r="A47" s="9"/>
      <c r="B47" s="9"/>
      <c r="C47" s="1671" t="str">
        <f>"Samples Collected   "&amp;IF(SUM(J47:J48)&gt;0,"("&amp;SUM(J47:J48)&amp;")","")</f>
        <v xml:space="preserve">Samples Collected   </v>
      </c>
      <c r="D47" s="1672"/>
      <c r="E47" s="1020" t="s">
        <v>97</v>
      </c>
      <c r="F47" s="60"/>
      <c r="G47" s="60"/>
      <c r="H47" s="60"/>
      <c r="I47" s="60"/>
      <c r="J47" s="59" t="str">
        <f t="shared" ref="J47:J48" si="17">IF(SUM(F47:I47)&gt;0, SUM(F47:I47),"")</f>
        <v/>
      </c>
      <c r="K47" s="56"/>
      <c r="L47" s="67">
        <v>1</v>
      </c>
      <c r="M47" s="66" t="s">
        <v>114</v>
      </c>
      <c r="N47" s="65"/>
      <c r="O47" s="962"/>
      <c r="P47" s="9"/>
    </row>
    <row r="48" spans="1:16" ht="15.75" outlineLevel="1" thickBot="1" x14ac:dyDescent="0.3">
      <c r="A48" s="9"/>
      <c r="B48" s="9"/>
      <c r="C48" s="1673"/>
      <c r="D48" s="1674"/>
      <c r="E48" s="72" t="s">
        <v>78</v>
      </c>
      <c r="F48" s="45"/>
      <c r="G48" s="45"/>
      <c r="H48" s="45"/>
      <c r="I48" s="45"/>
      <c r="J48" s="57" t="str">
        <f t="shared" si="17"/>
        <v/>
      </c>
      <c r="K48" s="56"/>
      <c r="L48" s="67">
        <v>2</v>
      </c>
      <c r="M48" s="66" t="s">
        <v>113</v>
      </c>
      <c r="N48" s="65"/>
      <c r="O48" s="962"/>
      <c r="P48" s="9"/>
    </row>
    <row r="49" spans="1:16" ht="15.75" outlineLevel="1" thickTop="1" x14ac:dyDescent="0.25">
      <c r="A49" s="9"/>
      <c r="B49" s="9"/>
      <c r="C49" s="1675" t="s">
        <v>74</v>
      </c>
      <c r="D49" s="1676"/>
      <c r="E49" s="1677"/>
      <c r="F49" s="70"/>
      <c r="G49" s="70"/>
      <c r="H49" s="70"/>
      <c r="I49" s="70"/>
      <c r="J49" s="69" t="str">
        <f t="shared" ref="J49:J59" si="18">IF(SUM(F49:I49)&gt;0, SUM(F49:I49),"")</f>
        <v/>
      </c>
      <c r="K49" s="56"/>
      <c r="L49" s="67">
        <v>3</v>
      </c>
      <c r="M49" s="66" t="s">
        <v>112</v>
      </c>
      <c r="N49" s="65"/>
      <c r="O49" s="962"/>
      <c r="P49" s="9"/>
    </row>
    <row r="50" spans="1:16" outlineLevel="1" x14ac:dyDescent="0.25">
      <c r="A50" s="9"/>
      <c r="B50" s="9"/>
      <c r="C50" s="1660" t="s">
        <v>73</v>
      </c>
      <c r="D50" s="1666"/>
      <c r="E50" s="1667"/>
      <c r="F50" s="60"/>
      <c r="G50" s="60"/>
      <c r="H50" s="60"/>
      <c r="I50" s="60"/>
      <c r="J50" s="59" t="str">
        <f t="shared" si="18"/>
        <v/>
      </c>
      <c r="K50" s="56"/>
      <c r="L50" s="67">
        <v>4</v>
      </c>
      <c r="M50" s="66" t="s">
        <v>111</v>
      </c>
      <c r="N50" s="65"/>
      <c r="O50" s="962"/>
      <c r="P50" s="9"/>
    </row>
    <row r="51" spans="1:16" outlineLevel="1" x14ac:dyDescent="0.25">
      <c r="A51" s="9"/>
      <c r="B51" s="9"/>
      <c r="C51" s="1660" t="s">
        <v>72</v>
      </c>
      <c r="D51" s="1666"/>
      <c r="E51" s="1667"/>
      <c r="F51" s="60"/>
      <c r="G51" s="60"/>
      <c r="H51" s="60"/>
      <c r="I51" s="60"/>
      <c r="J51" s="59" t="str">
        <f t="shared" si="18"/>
        <v/>
      </c>
      <c r="K51" s="56"/>
      <c r="L51" s="67">
        <v>5</v>
      </c>
      <c r="M51" s="66" t="s">
        <v>110</v>
      </c>
      <c r="N51" s="65"/>
      <c r="O51" s="962"/>
      <c r="P51" s="9"/>
    </row>
    <row r="52" spans="1:16" outlineLevel="1" x14ac:dyDescent="0.25">
      <c r="A52" s="9"/>
      <c r="B52" s="9"/>
      <c r="C52" s="1660" t="s">
        <v>71</v>
      </c>
      <c r="D52" s="1666"/>
      <c r="E52" s="1667"/>
      <c r="F52" s="60"/>
      <c r="G52" s="60"/>
      <c r="H52" s="60"/>
      <c r="I52" s="60"/>
      <c r="J52" s="59" t="str">
        <f t="shared" si="18"/>
        <v/>
      </c>
      <c r="K52" s="56"/>
      <c r="L52" s="67">
        <v>6</v>
      </c>
      <c r="M52" s="68" t="s">
        <v>109</v>
      </c>
      <c r="N52" s="65"/>
      <c r="O52" s="962"/>
      <c r="P52" s="9"/>
    </row>
    <row r="53" spans="1:16" outlineLevel="1" x14ac:dyDescent="0.25">
      <c r="A53" s="9"/>
      <c r="B53" s="9"/>
      <c r="C53" s="1660" t="s">
        <v>70</v>
      </c>
      <c r="D53" s="1666"/>
      <c r="E53" s="1667"/>
      <c r="F53" s="60"/>
      <c r="G53" s="60"/>
      <c r="H53" s="60"/>
      <c r="I53" s="60"/>
      <c r="J53" s="59" t="str">
        <f t="shared" si="18"/>
        <v/>
      </c>
      <c r="K53" s="56"/>
      <c r="L53" s="67">
        <v>7</v>
      </c>
      <c r="M53" s="55" t="s">
        <v>108</v>
      </c>
      <c r="N53" s="1282"/>
      <c r="O53" s="962"/>
      <c r="P53" s="9"/>
    </row>
    <row r="54" spans="1:16" ht="25.5" customHeight="1" outlineLevel="1" x14ac:dyDescent="0.25">
      <c r="A54" s="9"/>
      <c r="B54" s="9"/>
      <c r="C54" s="1660" t="s">
        <v>69</v>
      </c>
      <c r="D54" s="1666"/>
      <c r="E54" s="1667"/>
      <c r="F54" s="60"/>
      <c r="G54" s="60"/>
      <c r="H54" s="60"/>
      <c r="I54" s="60"/>
      <c r="J54" s="59" t="str">
        <f t="shared" si="18"/>
        <v/>
      </c>
      <c r="K54" s="56"/>
      <c r="L54" s="67">
        <v>8</v>
      </c>
      <c r="M54" s="66" t="s">
        <v>107</v>
      </c>
      <c r="N54" s="65"/>
      <c r="O54" s="962"/>
      <c r="P54" s="9"/>
    </row>
    <row r="55" spans="1:16" outlineLevel="1" x14ac:dyDescent="0.25">
      <c r="A55" s="9"/>
      <c r="B55" s="9"/>
      <c r="C55" s="1660" t="s">
        <v>68</v>
      </c>
      <c r="D55" s="1666"/>
      <c r="E55" s="1667"/>
      <c r="F55" s="60"/>
      <c r="G55" s="60"/>
      <c r="H55" s="60"/>
      <c r="I55" s="60"/>
      <c r="J55" s="59" t="str">
        <f t="shared" si="18"/>
        <v/>
      </c>
      <c r="K55" s="56"/>
      <c r="L55" s="67">
        <v>9</v>
      </c>
      <c r="M55" s="66" t="s">
        <v>106</v>
      </c>
      <c r="N55" s="65"/>
      <c r="O55" s="962"/>
      <c r="P55" s="9"/>
    </row>
    <row r="56" spans="1:16" ht="23.25" customHeight="1" outlineLevel="1" x14ac:dyDescent="0.25">
      <c r="A56" s="9"/>
      <c r="B56" s="9"/>
      <c r="C56" s="1660" t="s">
        <v>96</v>
      </c>
      <c r="D56" s="1661"/>
      <c r="E56" s="1662"/>
      <c r="F56" s="60"/>
      <c r="G56" s="60"/>
      <c r="H56" s="60"/>
      <c r="I56" s="60"/>
      <c r="J56" s="59" t="str">
        <f t="shared" si="18"/>
        <v/>
      </c>
      <c r="K56" s="56"/>
      <c r="L56" s="67">
        <v>10</v>
      </c>
      <c r="M56" s="66" t="s">
        <v>105</v>
      </c>
      <c r="N56" s="65"/>
      <c r="O56" s="962"/>
      <c r="P56" s="9"/>
    </row>
    <row r="57" spans="1:16" ht="18.75" outlineLevel="1" thickBot="1" x14ac:dyDescent="0.3">
      <c r="A57" s="9"/>
      <c r="B57" s="9"/>
      <c r="C57" s="1660" t="s">
        <v>67</v>
      </c>
      <c r="D57" s="1661"/>
      <c r="E57" s="1662"/>
      <c r="F57" s="60"/>
      <c r="G57" s="60"/>
      <c r="H57" s="60"/>
      <c r="I57" s="60"/>
      <c r="J57" s="59" t="str">
        <f t="shared" si="18"/>
        <v/>
      </c>
      <c r="K57" s="56"/>
      <c r="L57" s="64"/>
      <c r="M57" s="63" t="s">
        <v>104</v>
      </c>
      <c r="N57" s="62">
        <f>SUM(N47:N56)</f>
        <v>0</v>
      </c>
      <c r="O57" s="963"/>
      <c r="P57" s="9"/>
    </row>
    <row r="58" spans="1:16" outlineLevel="1" x14ac:dyDescent="0.25">
      <c r="A58" s="9"/>
      <c r="B58" s="9"/>
      <c r="C58" s="1660" t="s">
        <v>66</v>
      </c>
      <c r="D58" s="1661"/>
      <c r="E58" s="1662"/>
      <c r="F58" s="60"/>
      <c r="G58" s="60"/>
      <c r="H58" s="60"/>
      <c r="I58" s="60"/>
      <c r="J58" s="59" t="str">
        <f t="shared" si="18"/>
        <v/>
      </c>
      <c r="K58" s="56"/>
      <c r="L58" s="56"/>
      <c r="M58" s="55"/>
      <c r="N58" s="55"/>
      <c r="O58" s="962"/>
      <c r="P58" s="9"/>
    </row>
    <row r="59" spans="1:16" ht="15.75" outlineLevel="1" thickBot="1" x14ac:dyDescent="0.3">
      <c r="A59" s="9"/>
      <c r="B59" s="9"/>
      <c r="C59" s="1663" t="s">
        <v>65</v>
      </c>
      <c r="D59" s="1664"/>
      <c r="E59" s="1665"/>
      <c r="F59" s="58"/>
      <c r="G59" s="58"/>
      <c r="H59" s="58"/>
      <c r="I59" s="58"/>
      <c r="J59" s="57" t="str">
        <f t="shared" si="18"/>
        <v/>
      </c>
      <c r="K59" s="56"/>
      <c r="L59" s="56"/>
      <c r="M59" s="55"/>
      <c r="N59" s="55"/>
      <c r="O59" s="962"/>
      <c r="P59" s="9"/>
    </row>
    <row r="60" spans="1:16" ht="15.75" x14ac:dyDescent="0.25">
      <c r="A60" s="9"/>
      <c r="B60" s="9"/>
      <c r="C60" s="1010" t="s">
        <v>556</v>
      </c>
      <c r="D60" s="956"/>
      <c r="E60" s="956"/>
      <c r="F60" s="1279"/>
      <c r="G60" s="1279"/>
      <c r="H60" s="1279"/>
      <c r="I60" s="1279"/>
      <c r="J60" s="56"/>
      <c r="K60" s="56"/>
      <c r="L60" s="56"/>
      <c r="M60" s="55"/>
      <c r="N60" s="55"/>
      <c r="O60" s="962"/>
      <c r="P60" s="9"/>
    </row>
    <row r="61" spans="1:16" ht="6.75" customHeight="1" thickBot="1" x14ac:dyDescent="0.3">
      <c r="A61" s="9"/>
      <c r="B61" s="9"/>
      <c r="C61" s="1019"/>
      <c r="D61" s="969"/>
      <c r="E61" s="969"/>
      <c r="F61" s="968"/>
      <c r="G61" s="968"/>
      <c r="H61" s="968"/>
      <c r="I61" s="968"/>
      <c r="J61" s="968"/>
      <c r="K61" s="968"/>
      <c r="L61" s="968"/>
      <c r="M61" s="968"/>
      <c r="N61" s="969"/>
      <c r="O61" s="1003"/>
      <c r="P61" s="9"/>
    </row>
    <row r="62" spans="1:16" ht="32.25" customHeight="1" outlineLevel="1" thickBot="1" x14ac:dyDescent="0.3">
      <c r="A62" s="9"/>
      <c r="B62" s="965" t="s">
        <v>256</v>
      </c>
      <c r="C62" s="90" t="s">
        <v>94</v>
      </c>
      <c r="D62" s="975" t="str">
        <f>Start!$U$12</f>
        <v/>
      </c>
      <c r="E62" s="89" t="s">
        <v>380</v>
      </c>
      <c r="F62" s="140" t="str">
        <f>Start!$AG$19&amp;Start!$AG$20</f>
        <v/>
      </c>
      <c r="G62" s="88" t="s">
        <v>93</v>
      </c>
      <c r="H62" s="219" t="e">
        <f>LOOKUP(Start!AG21,Start!$F$44:$F$59,Start!$J$44:$J$59)</f>
        <v>#N/A</v>
      </c>
      <c r="I62" s="219" t="e">
        <f>LOOKUP(Start!AG21,Start!$F$44:$F$59,Start!$K$44:$K$59)</f>
        <v>#N/A</v>
      </c>
      <c r="J62" s="87"/>
      <c r="K62" s="87"/>
      <c r="L62" s="87"/>
      <c r="M62" s="1278" t="str">
        <f>$M$4</f>
        <v>Total Program Accomplishments</v>
      </c>
      <c r="N62" s="87"/>
      <c r="O62" s="86"/>
      <c r="P62" s="9"/>
    </row>
    <row r="63" spans="1:16" ht="18" outlineLevel="1" x14ac:dyDescent="0.25">
      <c r="A63" s="9"/>
      <c r="B63" s="9"/>
      <c r="C63" s="1678" t="s">
        <v>103</v>
      </c>
      <c r="D63" s="1679"/>
      <c r="E63" s="1680"/>
      <c r="F63" s="1684" t="s">
        <v>120</v>
      </c>
      <c r="G63" s="1685"/>
      <c r="H63" s="1684" t="s">
        <v>119</v>
      </c>
      <c r="I63" s="1685"/>
      <c r="J63" s="85"/>
      <c r="K63" s="1686" t="s">
        <v>529</v>
      </c>
      <c r="L63" s="84"/>
      <c r="M63" s="960"/>
      <c r="N63" s="83"/>
      <c r="O63" s="961"/>
      <c r="P63" s="9"/>
    </row>
    <row r="64" spans="1:16" ht="33.75" customHeight="1" outlineLevel="1" thickBot="1" x14ac:dyDescent="0.3">
      <c r="A64" s="9"/>
      <c r="B64" s="9"/>
      <c r="C64" s="1681"/>
      <c r="D64" s="1682"/>
      <c r="E64" s="1683"/>
      <c r="F64" s="81" t="s">
        <v>118</v>
      </c>
      <c r="G64" s="80" t="s">
        <v>100</v>
      </c>
      <c r="H64" s="81" t="s">
        <v>81</v>
      </c>
      <c r="I64" s="80" t="s">
        <v>100</v>
      </c>
      <c r="J64" s="79" t="s">
        <v>117</v>
      </c>
      <c r="K64" s="1687"/>
      <c r="L64" s="78"/>
      <c r="M64" s="77" t="s">
        <v>116</v>
      </c>
      <c r="N64" s="1272" t="s">
        <v>115</v>
      </c>
      <c r="O64" s="962"/>
      <c r="P64" s="9"/>
    </row>
    <row r="65" spans="1:16" ht="15.75" outlineLevel="1" thickTop="1" x14ac:dyDescent="0.25">
      <c r="A65" s="9"/>
      <c r="B65" s="9"/>
      <c r="C65" s="1668" t="s">
        <v>99</v>
      </c>
      <c r="D65" s="1669"/>
      <c r="E65" s="1670"/>
      <c r="F65" s="75"/>
      <c r="G65" s="75"/>
      <c r="H65" s="75"/>
      <c r="I65" s="75"/>
      <c r="J65" s="1292" t="str">
        <f>IF(SUM(F65:I65)&gt;0, SUM(F65:I65),"")</f>
        <v/>
      </c>
      <c r="K65" s="1291"/>
      <c r="L65" s="964"/>
      <c r="M65" s="54" t="s">
        <v>0</v>
      </c>
      <c r="N65" s="73"/>
      <c r="O65" s="962"/>
      <c r="P65" s="9"/>
    </row>
    <row r="66" spans="1:16" outlineLevel="1" x14ac:dyDescent="0.25">
      <c r="A66" s="9"/>
      <c r="B66" s="9"/>
      <c r="C66" s="1671" t="str">
        <f>"Samples Collected   "&amp;IF(SUM(J66:J67)&gt;0,"("&amp;SUM(J66:J67)&amp;")","")</f>
        <v xml:space="preserve">Samples Collected   </v>
      </c>
      <c r="D66" s="1672"/>
      <c r="E66" s="1020" t="s">
        <v>97</v>
      </c>
      <c r="F66" s="60"/>
      <c r="G66" s="60"/>
      <c r="H66" s="60"/>
      <c r="I66" s="60"/>
      <c r="J66" s="1293" t="str">
        <f t="shared" ref="J66:J78" si="19">IF(SUM(F66:I66)&gt;0, SUM(F66:I66),"")</f>
        <v/>
      </c>
      <c r="K66" s="56"/>
      <c r="L66" s="67">
        <v>1</v>
      </c>
      <c r="M66" s="66" t="s">
        <v>114</v>
      </c>
      <c r="N66" s="65"/>
      <c r="O66" s="962"/>
      <c r="P66" s="9"/>
    </row>
    <row r="67" spans="1:16" ht="15.75" outlineLevel="1" thickBot="1" x14ac:dyDescent="0.3">
      <c r="A67" s="9"/>
      <c r="B67" s="9"/>
      <c r="C67" s="1673"/>
      <c r="D67" s="1674"/>
      <c r="E67" s="72" t="s">
        <v>78</v>
      </c>
      <c r="F67" s="45"/>
      <c r="G67" s="45"/>
      <c r="H67" s="45"/>
      <c r="I67" s="45"/>
      <c r="J67" s="1296" t="str">
        <f t="shared" si="19"/>
        <v/>
      </c>
      <c r="K67" s="56"/>
      <c r="L67" s="67">
        <v>2</v>
      </c>
      <c r="M67" s="66" t="s">
        <v>113</v>
      </c>
      <c r="N67" s="65"/>
      <c r="O67" s="962"/>
      <c r="P67" s="9"/>
    </row>
    <row r="68" spans="1:16" ht="15.75" outlineLevel="1" thickTop="1" x14ac:dyDescent="0.25">
      <c r="A68" s="9"/>
      <c r="B68" s="9"/>
      <c r="C68" s="1675" t="s">
        <v>74</v>
      </c>
      <c r="D68" s="1676"/>
      <c r="E68" s="1677"/>
      <c r="F68" s="70"/>
      <c r="G68" s="70"/>
      <c r="H68" s="70"/>
      <c r="I68" s="70"/>
      <c r="J68" s="1295" t="str">
        <f t="shared" si="19"/>
        <v/>
      </c>
      <c r="K68" s="56"/>
      <c r="L68" s="67">
        <v>3</v>
      </c>
      <c r="M68" s="66" t="s">
        <v>112</v>
      </c>
      <c r="N68" s="65"/>
      <c r="O68" s="962"/>
      <c r="P68" s="9"/>
    </row>
    <row r="69" spans="1:16" outlineLevel="1" x14ac:dyDescent="0.25">
      <c r="A69" s="9"/>
      <c r="B69" s="9"/>
      <c r="C69" s="1660" t="s">
        <v>73</v>
      </c>
      <c r="D69" s="1666"/>
      <c r="E69" s="1667"/>
      <c r="F69" s="60"/>
      <c r="G69" s="60"/>
      <c r="H69" s="60"/>
      <c r="I69" s="60"/>
      <c r="J69" s="1293" t="str">
        <f t="shared" si="19"/>
        <v/>
      </c>
      <c r="K69" s="56"/>
      <c r="L69" s="67">
        <v>4</v>
      </c>
      <c r="M69" s="66" t="s">
        <v>111</v>
      </c>
      <c r="N69" s="65"/>
      <c r="O69" s="962"/>
      <c r="P69" s="9"/>
    </row>
    <row r="70" spans="1:16" outlineLevel="1" x14ac:dyDescent="0.25">
      <c r="A70" s="9"/>
      <c r="B70" s="9"/>
      <c r="C70" s="1660" t="s">
        <v>72</v>
      </c>
      <c r="D70" s="1666"/>
      <c r="E70" s="1667"/>
      <c r="F70" s="60"/>
      <c r="G70" s="60"/>
      <c r="H70" s="60"/>
      <c r="I70" s="60"/>
      <c r="J70" s="1293" t="str">
        <f t="shared" si="19"/>
        <v/>
      </c>
      <c r="K70" s="56"/>
      <c r="L70" s="67">
        <v>5</v>
      </c>
      <c r="M70" s="66" t="s">
        <v>110</v>
      </c>
      <c r="N70" s="65"/>
      <c r="O70" s="962"/>
      <c r="P70" s="9"/>
    </row>
    <row r="71" spans="1:16" outlineLevel="1" x14ac:dyDescent="0.25">
      <c r="A71" s="9"/>
      <c r="B71" s="9"/>
      <c r="C71" s="1660" t="s">
        <v>71</v>
      </c>
      <c r="D71" s="1666"/>
      <c r="E71" s="1667"/>
      <c r="F71" s="60"/>
      <c r="G71" s="60"/>
      <c r="H71" s="60"/>
      <c r="I71" s="60"/>
      <c r="J71" s="1293" t="str">
        <f t="shared" si="19"/>
        <v/>
      </c>
      <c r="K71" s="56"/>
      <c r="L71" s="67">
        <v>6</v>
      </c>
      <c r="M71" s="68" t="s">
        <v>109</v>
      </c>
      <c r="N71" s="65"/>
      <c r="O71" s="962"/>
      <c r="P71" s="9"/>
    </row>
    <row r="72" spans="1:16" outlineLevel="1" x14ac:dyDescent="0.25">
      <c r="A72" s="9"/>
      <c r="B72" s="9"/>
      <c r="C72" s="1660" t="s">
        <v>70</v>
      </c>
      <c r="D72" s="1666"/>
      <c r="E72" s="1667"/>
      <c r="F72" s="60"/>
      <c r="G72" s="60"/>
      <c r="H72" s="60"/>
      <c r="I72" s="60"/>
      <c r="J72" s="1293" t="str">
        <f t="shared" si="19"/>
        <v/>
      </c>
      <c r="K72" s="56"/>
      <c r="L72" s="67">
        <v>7</v>
      </c>
      <c r="M72" s="55" t="s">
        <v>108</v>
      </c>
      <c r="N72" s="1282"/>
      <c r="O72" s="962"/>
      <c r="P72" s="9"/>
    </row>
    <row r="73" spans="1:16" ht="24" customHeight="1" outlineLevel="1" x14ac:dyDescent="0.25">
      <c r="A73" s="9"/>
      <c r="B73" s="9"/>
      <c r="C73" s="1660" t="s">
        <v>69</v>
      </c>
      <c r="D73" s="1666"/>
      <c r="E73" s="1667"/>
      <c r="F73" s="60"/>
      <c r="G73" s="60"/>
      <c r="H73" s="60"/>
      <c r="I73" s="60"/>
      <c r="J73" s="1293" t="str">
        <f t="shared" si="19"/>
        <v/>
      </c>
      <c r="K73" s="56"/>
      <c r="L73" s="67">
        <v>8</v>
      </c>
      <c r="M73" s="66" t="s">
        <v>107</v>
      </c>
      <c r="N73" s="65"/>
      <c r="O73" s="962"/>
      <c r="P73" s="9"/>
    </row>
    <row r="74" spans="1:16" outlineLevel="1" x14ac:dyDescent="0.25">
      <c r="A74" s="9"/>
      <c r="B74" s="9"/>
      <c r="C74" s="1660" t="s">
        <v>68</v>
      </c>
      <c r="D74" s="1666"/>
      <c r="E74" s="1667"/>
      <c r="F74" s="60"/>
      <c r="G74" s="60"/>
      <c r="H74" s="60"/>
      <c r="I74" s="60"/>
      <c r="J74" s="1293" t="str">
        <f t="shared" si="19"/>
        <v/>
      </c>
      <c r="K74" s="56"/>
      <c r="L74" s="67">
        <v>9</v>
      </c>
      <c r="M74" s="66" t="s">
        <v>106</v>
      </c>
      <c r="N74" s="65"/>
      <c r="O74" s="962"/>
      <c r="P74" s="9"/>
    </row>
    <row r="75" spans="1:16" ht="23.25" customHeight="1" outlineLevel="1" x14ac:dyDescent="0.25">
      <c r="A75" s="9"/>
      <c r="B75" s="9"/>
      <c r="C75" s="1660" t="s">
        <v>96</v>
      </c>
      <c r="D75" s="1661"/>
      <c r="E75" s="1662"/>
      <c r="F75" s="60"/>
      <c r="G75" s="60"/>
      <c r="H75" s="60"/>
      <c r="I75" s="60"/>
      <c r="J75" s="1293" t="str">
        <f t="shared" si="19"/>
        <v/>
      </c>
      <c r="K75" s="56"/>
      <c r="L75" s="67">
        <v>10</v>
      </c>
      <c r="M75" s="66" t="s">
        <v>105</v>
      </c>
      <c r="N75" s="65"/>
      <c r="O75" s="962"/>
      <c r="P75" s="9"/>
    </row>
    <row r="76" spans="1:16" ht="18.75" outlineLevel="1" thickBot="1" x14ac:dyDescent="0.3">
      <c r="A76" s="9"/>
      <c r="B76" s="9"/>
      <c r="C76" s="1660" t="s">
        <v>67</v>
      </c>
      <c r="D76" s="1661"/>
      <c r="E76" s="1662"/>
      <c r="F76" s="60"/>
      <c r="G76" s="60"/>
      <c r="H76" s="60"/>
      <c r="I76" s="60"/>
      <c r="J76" s="1293" t="str">
        <f t="shared" si="19"/>
        <v/>
      </c>
      <c r="K76" s="56"/>
      <c r="L76" s="64"/>
      <c r="M76" s="63" t="s">
        <v>104</v>
      </c>
      <c r="N76" s="62">
        <f>SUM(N66:N75)</f>
        <v>0</v>
      </c>
      <c r="O76" s="963"/>
      <c r="P76" s="9"/>
    </row>
    <row r="77" spans="1:16" outlineLevel="1" x14ac:dyDescent="0.25">
      <c r="A77" s="9"/>
      <c r="B77" s="9"/>
      <c r="C77" s="1660" t="s">
        <v>66</v>
      </c>
      <c r="D77" s="1661"/>
      <c r="E77" s="1662"/>
      <c r="F77" s="60"/>
      <c r="G77" s="60"/>
      <c r="H77" s="60"/>
      <c r="I77" s="60"/>
      <c r="J77" s="1293" t="str">
        <f t="shared" si="19"/>
        <v/>
      </c>
      <c r="K77" s="56"/>
      <c r="L77" s="56"/>
      <c r="M77" s="55"/>
      <c r="N77" s="55"/>
      <c r="O77" s="962"/>
      <c r="P77" s="9"/>
    </row>
    <row r="78" spans="1:16" ht="15.75" outlineLevel="1" thickBot="1" x14ac:dyDescent="0.3">
      <c r="A78" s="9"/>
      <c r="B78" s="9"/>
      <c r="C78" s="1663" t="s">
        <v>65</v>
      </c>
      <c r="D78" s="1664"/>
      <c r="E78" s="1665"/>
      <c r="F78" s="58"/>
      <c r="G78" s="58"/>
      <c r="H78" s="58"/>
      <c r="I78" s="58"/>
      <c r="J78" s="1293" t="str">
        <f t="shared" si="19"/>
        <v/>
      </c>
      <c r="K78" s="56"/>
      <c r="L78" s="56"/>
      <c r="M78" s="55"/>
      <c r="N78" s="55"/>
      <c r="O78" s="962"/>
      <c r="P78" s="9"/>
    </row>
    <row r="79" spans="1:16" ht="15.75" x14ac:dyDescent="0.25">
      <c r="A79" s="9"/>
      <c r="B79" s="9"/>
      <c r="C79" s="1010" t="s">
        <v>557</v>
      </c>
      <c r="D79" s="236"/>
      <c r="E79" s="236"/>
      <c r="F79" s="9"/>
      <c r="G79" s="9"/>
      <c r="H79" s="9"/>
      <c r="I79" s="9"/>
      <c r="J79" s="9"/>
      <c r="K79" s="9"/>
      <c r="L79" s="9"/>
      <c r="M79" s="9"/>
      <c r="N79" s="236"/>
      <c r="O79" s="962"/>
      <c r="P79" s="9"/>
    </row>
    <row r="80" spans="1:16" ht="7.5" customHeight="1" thickBot="1" x14ac:dyDescent="0.3">
      <c r="A80" s="9"/>
      <c r="B80" s="965"/>
      <c r="C80" s="1019"/>
      <c r="D80" s="969"/>
      <c r="E80" s="969"/>
      <c r="F80" s="968"/>
      <c r="G80" s="968"/>
      <c r="H80" s="968"/>
      <c r="I80" s="968"/>
      <c r="J80" s="968"/>
      <c r="K80" s="968"/>
      <c r="L80" s="968"/>
      <c r="M80" s="968"/>
      <c r="N80" s="969"/>
      <c r="O80" s="1003"/>
      <c r="P80" s="9"/>
    </row>
    <row r="81" spans="1:16" ht="30.75" customHeight="1" outlineLevel="1" thickBot="1" x14ac:dyDescent="0.3">
      <c r="A81" s="9"/>
      <c r="B81" s="965" t="s">
        <v>54</v>
      </c>
      <c r="C81" s="90" t="s">
        <v>94</v>
      </c>
      <c r="D81" s="975" t="str">
        <f>Start!$U$12</f>
        <v/>
      </c>
      <c r="E81" s="89" t="s">
        <v>380</v>
      </c>
      <c r="F81" s="140" t="str">
        <f>Start!$AG$19&amp;Start!$AG$20</f>
        <v/>
      </c>
      <c r="G81" s="88" t="s">
        <v>93</v>
      </c>
      <c r="H81" s="219" t="e">
        <f>LOOKUP(Start!AG21,Start!$F$44:$F$59,Start!$L$44:$L$59)</f>
        <v>#N/A</v>
      </c>
      <c r="I81" s="230" t="e">
        <f>LOOKUP(Start!AG21,Start!$F$44:$F$59,Start!$M$44:$M$59)</f>
        <v>#N/A</v>
      </c>
      <c r="J81" s="87"/>
      <c r="K81" s="87"/>
      <c r="L81" s="87"/>
      <c r="M81" s="1278" t="str">
        <f>$M$4</f>
        <v>Total Program Accomplishments</v>
      </c>
      <c r="N81" s="87"/>
      <c r="O81" s="86"/>
      <c r="P81" s="9"/>
    </row>
    <row r="82" spans="1:16" ht="18" outlineLevel="1" x14ac:dyDescent="0.25">
      <c r="A82" s="9"/>
      <c r="B82" s="9"/>
      <c r="C82" s="1678" t="s">
        <v>103</v>
      </c>
      <c r="D82" s="1679"/>
      <c r="E82" s="1680"/>
      <c r="F82" s="1684" t="s">
        <v>120</v>
      </c>
      <c r="G82" s="1685"/>
      <c r="H82" s="1684" t="s">
        <v>119</v>
      </c>
      <c r="I82" s="1685"/>
      <c r="J82" s="85"/>
      <c r="K82" s="1686" t="s">
        <v>529</v>
      </c>
      <c r="L82" s="84"/>
      <c r="M82" s="960"/>
      <c r="N82" s="83"/>
      <c r="O82" s="961"/>
      <c r="P82" s="9"/>
    </row>
    <row r="83" spans="1:16" ht="37.5" customHeight="1" outlineLevel="1" thickBot="1" x14ac:dyDescent="0.3">
      <c r="A83" s="9"/>
      <c r="B83" s="9"/>
      <c r="C83" s="1681"/>
      <c r="D83" s="1682"/>
      <c r="E83" s="1683"/>
      <c r="F83" s="81" t="s">
        <v>118</v>
      </c>
      <c r="G83" s="80" t="s">
        <v>100</v>
      </c>
      <c r="H83" s="81" t="s">
        <v>81</v>
      </c>
      <c r="I83" s="80" t="s">
        <v>100</v>
      </c>
      <c r="J83" s="79" t="s">
        <v>117</v>
      </c>
      <c r="K83" s="1687"/>
      <c r="L83" s="78"/>
      <c r="M83" s="77" t="s">
        <v>116</v>
      </c>
      <c r="N83" s="1272" t="s">
        <v>115</v>
      </c>
      <c r="O83" s="962"/>
      <c r="P83" s="9"/>
    </row>
    <row r="84" spans="1:16" ht="15.75" outlineLevel="1" thickTop="1" x14ac:dyDescent="0.25">
      <c r="A84" s="9"/>
      <c r="B84" s="9"/>
      <c r="C84" s="1668" t="s">
        <v>99</v>
      </c>
      <c r="D84" s="1669"/>
      <c r="E84" s="1670"/>
      <c r="F84" s="75"/>
      <c r="G84" s="75"/>
      <c r="H84" s="75"/>
      <c r="I84" s="75"/>
      <c r="J84" s="1292" t="str">
        <f>IF(SUM(F84:I84)&gt;0, SUM(F84:I84),"")</f>
        <v/>
      </c>
      <c r="K84" s="1291"/>
      <c r="L84" s="964"/>
      <c r="M84" s="54" t="s">
        <v>0</v>
      </c>
      <c r="N84" s="73"/>
      <c r="O84" s="962"/>
      <c r="P84" s="9"/>
    </row>
    <row r="85" spans="1:16" outlineLevel="1" x14ac:dyDescent="0.25">
      <c r="A85" s="9"/>
      <c r="B85" s="9"/>
      <c r="C85" s="1671" t="str">
        <f>"Samples Collected   "&amp;IF(SUM(J85:J86)&gt;0,"("&amp;SUM(J85:J86)&amp;")","")</f>
        <v xml:space="preserve">Samples Collected   </v>
      </c>
      <c r="D85" s="1672"/>
      <c r="E85" s="1020" t="s">
        <v>97</v>
      </c>
      <c r="F85" s="60"/>
      <c r="G85" s="60"/>
      <c r="H85" s="60"/>
      <c r="I85" s="60"/>
      <c r="J85" s="1293" t="str">
        <f t="shared" ref="J85:J97" si="20">IF(SUM(F85:I85)&gt;0, SUM(F85:I85),"")</f>
        <v/>
      </c>
      <c r="K85" s="56"/>
      <c r="L85" s="67">
        <v>1</v>
      </c>
      <c r="M85" s="66" t="s">
        <v>114</v>
      </c>
      <c r="N85" s="65"/>
      <c r="O85" s="962"/>
      <c r="P85" s="9"/>
    </row>
    <row r="86" spans="1:16" ht="15.75" outlineLevel="1" thickBot="1" x14ac:dyDescent="0.3">
      <c r="A86" s="9"/>
      <c r="B86" s="9"/>
      <c r="C86" s="1673"/>
      <c r="D86" s="1674"/>
      <c r="E86" s="72" t="s">
        <v>78</v>
      </c>
      <c r="F86" s="45"/>
      <c r="G86" s="45"/>
      <c r="H86" s="45"/>
      <c r="I86" s="45"/>
      <c r="J86" s="1296" t="str">
        <f t="shared" si="20"/>
        <v/>
      </c>
      <c r="K86" s="56"/>
      <c r="L86" s="67">
        <v>2</v>
      </c>
      <c r="M86" s="66" t="s">
        <v>113</v>
      </c>
      <c r="N86" s="65"/>
      <c r="O86" s="962"/>
      <c r="P86" s="9"/>
    </row>
    <row r="87" spans="1:16" ht="15.75" outlineLevel="1" thickTop="1" x14ac:dyDescent="0.25">
      <c r="A87" s="9"/>
      <c r="B87" s="9"/>
      <c r="C87" s="1675" t="s">
        <v>74</v>
      </c>
      <c r="D87" s="1676"/>
      <c r="E87" s="1677"/>
      <c r="F87" s="70"/>
      <c r="G87" s="70"/>
      <c r="H87" s="70"/>
      <c r="I87" s="70"/>
      <c r="J87" s="1295" t="str">
        <f t="shared" si="20"/>
        <v/>
      </c>
      <c r="K87" s="56"/>
      <c r="L87" s="67">
        <v>3</v>
      </c>
      <c r="M87" s="66" t="s">
        <v>112</v>
      </c>
      <c r="N87" s="65"/>
      <c r="O87" s="962"/>
      <c r="P87" s="9"/>
    </row>
    <row r="88" spans="1:16" outlineLevel="1" x14ac:dyDescent="0.25">
      <c r="A88" s="9"/>
      <c r="B88" s="9"/>
      <c r="C88" s="1660" t="s">
        <v>73</v>
      </c>
      <c r="D88" s="1666"/>
      <c r="E88" s="1667"/>
      <c r="F88" s="60"/>
      <c r="G88" s="60"/>
      <c r="H88" s="60"/>
      <c r="I88" s="60"/>
      <c r="J88" s="1293" t="str">
        <f t="shared" si="20"/>
        <v/>
      </c>
      <c r="K88" s="56"/>
      <c r="L88" s="67">
        <v>4</v>
      </c>
      <c r="M88" s="66" t="s">
        <v>111</v>
      </c>
      <c r="N88" s="65"/>
      <c r="O88" s="962"/>
      <c r="P88" s="9"/>
    </row>
    <row r="89" spans="1:16" outlineLevel="1" x14ac:dyDescent="0.25">
      <c r="A89" s="9"/>
      <c r="B89" s="9"/>
      <c r="C89" s="1660" t="s">
        <v>72</v>
      </c>
      <c r="D89" s="1666"/>
      <c r="E89" s="1667"/>
      <c r="F89" s="60"/>
      <c r="G89" s="60"/>
      <c r="H89" s="60"/>
      <c r="I89" s="60"/>
      <c r="J89" s="1293" t="str">
        <f t="shared" si="20"/>
        <v/>
      </c>
      <c r="K89" s="56"/>
      <c r="L89" s="67">
        <v>5</v>
      </c>
      <c r="M89" s="66" t="s">
        <v>110</v>
      </c>
      <c r="N89" s="65"/>
      <c r="O89" s="962"/>
      <c r="P89" s="9"/>
    </row>
    <row r="90" spans="1:16" outlineLevel="1" x14ac:dyDescent="0.25">
      <c r="A90" s="9"/>
      <c r="B90" s="9"/>
      <c r="C90" s="1660" t="s">
        <v>71</v>
      </c>
      <c r="D90" s="1666"/>
      <c r="E90" s="1667"/>
      <c r="F90" s="60"/>
      <c r="G90" s="60"/>
      <c r="H90" s="60"/>
      <c r="I90" s="60"/>
      <c r="J90" s="1293" t="str">
        <f t="shared" si="20"/>
        <v/>
      </c>
      <c r="K90" s="56"/>
      <c r="L90" s="67">
        <v>6</v>
      </c>
      <c r="M90" s="68" t="s">
        <v>109</v>
      </c>
      <c r="N90" s="65"/>
      <c r="O90" s="962"/>
      <c r="P90" s="9"/>
    </row>
    <row r="91" spans="1:16" outlineLevel="1" x14ac:dyDescent="0.25">
      <c r="A91" s="9"/>
      <c r="B91" s="9"/>
      <c r="C91" s="1660" t="s">
        <v>70</v>
      </c>
      <c r="D91" s="1666"/>
      <c r="E91" s="1667"/>
      <c r="F91" s="60"/>
      <c r="G91" s="60"/>
      <c r="H91" s="60"/>
      <c r="I91" s="60"/>
      <c r="J91" s="1293" t="str">
        <f t="shared" si="20"/>
        <v/>
      </c>
      <c r="K91" s="56"/>
      <c r="L91" s="67">
        <v>7</v>
      </c>
      <c r="M91" s="55" t="s">
        <v>108</v>
      </c>
      <c r="N91" s="1282"/>
      <c r="O91" s="962"/>
      <c r="P91" s="9"/>
    </row>
    <row r="92" spans="1:16" ht="22.5" customHeight="1" outlineLevel="1" x14ac:dyDescent="0.25">
      <c r="A92" s="9"/>
      <c r="B92" s="9"/>
      <c r="C92" s="1660" t="s">
        <v>69</v>
      </c>
      <c r="D92" s="1666"/>
      <c r="E92" s="1667"/>
      <c r="F92" s="60"/>
      <c r="G92" s="60"/>
      <c r="H92" s="60"/>
      <c r="I92" s="60"/>
      <c r="J92" s="1293" t="str">
        <f t="shared" si="20"/>
        <v/>
      </c>
      <c r="K92" s="56"/>
      <c r="L92" s="67">
        <v>8</v>
      </c>
      <c r="M92" s="66" t="s">
        <v>107</v>
      </c>
      <c r="N92" s="65"/>
      <c r="O92" s="962"/>
      <c r="P92" s="9"/>
    </row>
    <row r="93" spans="1:16" outlineLevel="1" x14ac:dyDescent="0.25">
      <c r="A93" s="9"/>
      <c r="B93" s="9"/>
      <c r="C93" s="1660" t="s">
        <v>68</v>
      </c>
      <c r="D93" s="1666"/>
      <c r="E93" s="1667"/>
      <c r="F93" s="60"/>
      <c r="G93" s="60"/>
      <c r="H93" s="60"/>
      <c r="I93" s="60"/>
      <c r="J93" s="1293" t="str">
        <f t="shared" si="20"/>
        <v/>
      </c>
      <c r="K93" s="56"/>
      <c r="L93" s="67">
        <v>9</v>
      </c>
      <c r="M93" s="66" t="s">
        <v>106</v>
      </c>
      <c r="N93" s="65"/>
      <c r="O93" s="962"/>
      <c r="P93" s="9"/>
    </row>
    <row r="94" spans="1:16" ht="24" customHeight="1" outlineLevel="1" x14ac:dyDescent="0.25">
      <c r="A94" s="9"/>
      <c r="B94" s="9"/>
      <c r="C94" s="1660" t="s">
        <v>96</v>
      </c>
      <c r="D94" s="1661"/>
      <c r="E94" s="1662"/>
      <c r="F94" s="60"/>
      <c r="G94" s="60"/>
      <c r="H94" s="60"/>
      <c r="I94" s="60"/>
      <c r="J94" s="1293" t="str">
        <f t="shared" si="20"/>
        <v/>
      </c>
      <c r="K94" s="56"/>
      <c r="L94" s="67">
        <v>10</v>
      </c>
      <c r="M94" s="66" t="s">
        <v>105</v>
      </c>
      <c r="N94" s="65"/>
      <c r="O94" s="962"/>
      <c r="P94" s="9"/>
    </row>
    <row r="95" spans="1:16" ht="18.75" outlineLevel="1" thickBot="1" x14ac:dyDescent="0.3">
      <c r="A95" s="9"/>
      <c r="B95" s="9"/>
      <c r="C95" s="1660" t="s">
        <v>67</v>
      </c>
      <c r="D95" s="1661"/>
      <c r="E95" s="1662"/>
      <c r="F95" s="60"/>
      <c r="G95" s="60"/>
      <c r="H95" s="60"/>
      <c r="I95" s="60"/>
      <c r="J95" s="1293" t="str">
        <f t="shared" si="20"/>
        <v/>
      </c>
      <c r="K95" s="56"/>
      <c r="L95" s="64"/>
      <c r="M95" s="63" t="s">
        <v>104</v>
      </c>
      <c r="N95" s="62">
        <f>SUM(N85:N94)</f>
        <v>0</v>
      </c>
      <c r="O95" s="963"/>
      <c r="P95" s="9"/>
    </row>
    <row r="96" spans="1:16" outlineLevel="1" x14ac:dyDescent="0.25">
      <c r="A96" s="9"/>
      <c r="B96" s="9"/>
      <c r="C96" s="1660" t="s">
        <v>66</v>
      </c>
      <c r="D96" s="1661"/>
      <c r="E96" s="1662"/>
      <c r="F96" s="60"/>
      <c r="G96" s="60"/>
      <c r="H96" s="60"/>
      <c r="I96" s="60"/>
      <c r="J96" s="1293" t="str">
        <f t="shared" si="20"/>
        <v/>
      </c>
      <c r="K96" s="56"/>
      <c r="L96" s="56"/>
      <c r="M96" s="55"/>
      <c r="N96" s="55"/>
      <c r="O96" s="962"/>
      <c r="P96" s="9"/>
    </row>
    <row r="97" spans="1:16" ht="15.75" outlineLevel="1" thickBot="1" x14ac:dyDescent="0.3">
      <c r="A97" s="9"/>
      <c r="B97" s="9"/>
      <c r="C97" s="1663" t="s">
        <v>65</v>
      </c>
      <c r="D97" s="1664"/>
      <c r="E97" s="1665"/>
      <c r="F97" s="58"/>
      <c r="G97" s="58"/>
      <c r="H97" s="58"/>
      <c r="I97" s="58"/>
      <c r="J97" s="1294" t="str">
        <f t="shared" si="20"/>
        <v/>
      </c>
      <c r="K97" s="56"/>
      <c r="L97" s="56"/>
      <c r="M97" s="55"/>
      <c r="N97" s="55"/>
      <c r="O97" s="962"/>
      <c r="P97" s="9"/>
    </row>
    <row r="98" spans="1:16" ht="16.5" thickBot="1" x14ac:dyDescent="0.3">
      <c r="A98" s="9"/>
      <c r="B98" s="9"/>
      <c r="C98" s="1012" t="s">
        <v>558</v>
      </c>
      <c r="D98" s="1013"/>
      <c r="E98" s="1013"/>
      <c r="F98" s="1013"/>
      <c r="G98" s="1013"/>
      <c r="H98" s="1013"/>
      <c r="I98" s="1013"/>
      <c r="J98" s="1013"/>
      <c r="K98" s="1013"/>
      <c r="L98" s="1013"/>
      <c r="M98" s="1013"/>
      <c r="N98" s="1013"/>
      <c r="O98" s="963"/>
      <c r="P98" s="9"/>
    </row>
    <row r="99" spans="1:16" ht="7.5" customHeight="1" x14ac:dyDescent="0.25">
      <c r="A99" s="9"/>
      <c r="B99" s="9"/>
      <c r="C99" s="9"/>
      <c r="D99" s="9"/>
      <c r="E99" s="9"/>
      <c r="F99" s="9"/>
      <c r="G99" s="9"/>
      <c r="H99" s="9"/>
      <c r="I99" s="9"/>
      <c r="J99" s="9"/>
      <c r="K99" s="9"/>
      <c r="L99" s="9"/>
      <c r="M99" s="9"/>
      <c r="N99" s="9"/>
      <c r="O99" s="9"/>
      <c r="P99" s="9"/>
    </row>
  </sheetData>
  <sheetProtection sheet="1" objects="1" scenarios="1"/>
  <mergeCells count="87">
    <mergeCell ref="C2:O2"/>
    <mergeCell ref="C13:E13"/>
    <mergeCell ref="C14:E14"/>
    <mergeCell ref="C15:E15"/>
    <mergeCell ref="C16:E16"/>
    <mergeCell ref="C10:E10"/>
    <mergeCell ref="C11:E11"/>
    <mergeCell ref="C12:E12"/>
    <mergeCell ref="C8:D9"/>
    <mergeCell ref="C20:E20"/>
    <mergeCell ref="F5:G5"/>
    <mergeCell ref="H5:I5"/>
    <mergeCell ref="C3:O3"/>
    <mergeCell ref="C5:E6"/>
    <mergeCell ref="C7:E7"/>
    <mergeCell ref="C19:E19"/>
    <mergeCell ref="C17:E17"/>
    <mergeCell ref="C18:E18"/>
    <mergeCell ref="K5:K6"/>
    <mergeCell ref="C25:E26"/>
    <mergeCell ref="F25:G25"/>
    <mergeCell ref="H25:I25"/>
    <mergeCell ref="K25:K26"/>
    <mergeCell ref="C27:E27"/>
    <mergeCell ref="C28:D29"/>
    <mergeCell ref="C30:E30"/>
    <mergeCell ref="C31:E31"/>
    <mergeCell ref="C32:E32"/>
    <mergeCell ref="C33:E33"/>
    <mergeCell ref="C34:E34"/>
    <mergeCell ref="C35:E35"/>
    <mergeCell ref="C36:E36"/>
    <mergeCell ref="C37:E37"/>
    <mergeCell ref="C38:E38"/>
    <mergeCell ref="C39:E39"/>
    <mergeCell ref="C40:E40"/>
    <mergeCell ref="C44:E45"/>
    <mergeCell ref="F44:G44"/>
    <mergeCell ref="H44:I44"/>
    <mergeCell ref="K44:K45"/>
    <mergeCell ref="C46:E46"/>
    <mergeCell ref="C47:D48"/>
    <mergeCell ref="C49:E49"/>
    <mergeCell ref="C50:E50"/>
    <mergeCell ref="C51:E51"/>
    <mergeCell ref="C52:E52"/>
    <mergeCell ref="C53:E53"/>
    <mergeCell ref="C54:E54"/>
    <mergeCell ref="C55:E55"/>
    <mergeCell ref="C56:E56"/>
    <mergeCell ref="C57:E57"/>
    <mergeCell ref="C58:E58"/>
    <mergeCell ref="C59:E59"/>
    <mergeCell ref="C63:E64"/>
    <mergeCell ref="F63:G63"/>
    <mergeCell ref="H63:I63"/>
    <mergeCell ref="K63:K64"/>
    <mergeCell ref="C65:E65"/>
    <mergeCell ref="C66:D67"/>
    <mergeCell ref="C68:E68"/>
    <mergeCell ref="C69:E69"/>
    <mergeCell ref="C70:E70"/>
    <mergeCell ref="C71:E71"/>
    <mergeCell ref="C72:E72"/>
    <mergeCell ref="C73:E73"/>
    <mergeCell ref="C74:E74"/>
    <mergeCell ref="C75:E75"/>
    <mergeCell ref="C76:E76"/>
    <mergeCell ref="C77:E77"/>
    <mergeCell ref="C78:E78"/>
    <mergeCell ref="C82:E83"/>
    <mergeCell ref="F82:G82"/>
    <mergeCell ref="H82:I82"/>
    <mergeCell ref="K82:K83"/>
    <mergeCell ref="C84:E84"/>
    <mergeCell ref="C85:D86"/>
    <mergeCell ref="C87:E87"/>
    <mergeCell ref="C88:E88"/>
    <mergeCell ref="C89:E89"/>
    <mergeCell ref="C95:E95"/>
    <mergeCell ref="C96:E96"/>
    <mergeCell ref="C97:E97"/>
    <mergeCell ref="C90:E90"/>
    <mergeCell ref="C91:E91"/>
    <mergeCell ref="C92:E92"/>
    <mergeCell ref="C93:E93"/>
    <mergeCell ref="C94:E94"/>
  </mergeCells>
  <dataValidations count="2">
    <dataValidation type="list" allowBlank="1" showInputMessage="1" showErrorMessage="1" sqref="M4" xr:uid="{00000000-0002-0000-0700-000000000000}">
      <formula1>"Work Plan Accomplishments, Total Program Accomplishments"</formula1>
    </dataValidation>
    <dataValidation type="whole" allowBlank="1" showInputMessage="1" showErrorMessage="1" error="Enter a number" sqref="N85:N94 N66:N75 F27:I40 F46:I59 N28:N37 F65:I78 N47:N56 F84:I97" xr:uid="{00000000-0002-0000-0700-000001000000}">
      <formula1>0</formula1>
      <formula2>5000</formula2>
    </dataValidation>
  </dataValidations>
  <hyperlinks>
    <hyperlink ref="N1" location="Start!A1" display="Back" xr:uid="{00000000-0004-0000-0700-000000000000}"/>
  </hyperlinks>
  <pageMargins left="0.7" right="0.7" top="0.75" bottom="0.75" header="0.3" footer="0.3"/>
  <pageSetup scale="70" orientation="landscape" r:id="rId1"/>
  <ignoredErrors>
    <ignoredError sqref="G7 F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70C0"/>
  </sheetPr>
  <dimension ref="A1:R98"/>
  <sheetViews>
    <sheetView showGridLines="0" showRowColHeaders="0" topLeftCell="A94" zoomScale="80" zoomScaleNormal="80" workbookViewId="0">
      <selection activeCell="L85" sqref="L85"/>
    </sheetView>
  </sheetViews>
  <sheetFormatPr defaultColWidth="9.28515625" defaultRowHeight="15" outlineLevelRow="1" x14ac:dyDescent="0.25"/>
  <cols>
    <col min="1" max="1" width="2.7109375" style="18" customWidth="1"/>
    <col min="2" max="2" width="6.5703125" style="18" customWidth="1"/>
    <col min="3" max="3" width="12" style="18" customWidth="1"/>
    <col min="4" max="4" width="11" style="18" customWidth="1"/>
    <col min="5" max="5" width="13.7109375" style="18" customWidth="1"/>
    <col min="6" max="6" width="13.28515625" style="18" customWidth="1"/>
    <col min="7" max="7" width="12.28515625" style="18" customWidth="1"/>
    <col min="8" max="8" width="11.7109375" style="18" customWidth="1"/>
    <col min="9" max="9" width="13.28515625" style="18" customWidth="1"/>
    <col min="10" max="10" width="5.5703125" style="18" customWidth="1"/>
    <col min="11" max="11" width="47.5703125" style="18" customWidth="1"/>
    <col min="12" max="12" width="15.5703125" style="18" customWidth="1"/>
    <col min="13" max="13" width="2" style="18" customWidth="1"/>
    <col min="14" max="14" width="2.7109375" style="18" customWidth="1"/>
    <col min="15" max="16384" width="9.28515625" style="18"/>
  </cols>
  <sheetData>
    <row r="1" spans="1:18" ht="15.75" thickBot="1" x14ac:dyDescent="0.3">
      <c r="A1" s="9"/>
      <c r="B1" s="9"/>
      <c r="C1" s="9"/>
      <c r="D1" s="9"/>
      <c r="E1" s="9"/>
      <c r="F1" s="9"/>
      <c r="G1" s="9"/>
      <c r="H1" s="9"/>
      <c r="I1" s="9"/>
      <c r="J1" s="9"/>
      <c r="K1" s="9"/>
      <c r="L1" s="855" t="s">
        <v>302</v>
      </c>
      <c r="M1" s="9"/>
      <c r="N1" s="9"/>
    </row>
    <row r="2" spans="1:18" ht="61.5" customHeight="1" thickBot="1" x14ac:dyDescent="0.3">
      <c r="A2" s="9"/>
      <c r="B2" s="53"/>
      <c r="C2" s="1705" t="s">
        <v>121</v>
      </c>
      <c r="D2" s="1706"/>
      <c r="E2" s="1706"/>
      <c r="F2" s="1706"/>
      <c r="G2" s="1706"/>
      <c r="H2" s="1706"/>
      <c r="I2" s="1706"/>
      <c r="J2" s="1706"/>
      <c r="K2" s="1706"/>
      <c r="L2" s="1706"/>
      <c r="M2" s="1707"/>
      <c r="N2" s="78"/>
      <c r="O2" s="91"/>
      <c r="P2" s="91"/>
      <c r="Q2" s="91"/>
      <c r="R2" s="31"/>
    </row>
    <row r="3" spans="1:18" ht="24" customHeight="1" thickBot="1" x14ac:dyDescent="0.4">
      <c r="A3" s="9"/>
      <c r="B3" s="53"/>
      <c r="C3" s="1688" t="s">
        <v>606</v>
      </c>
      <c r="D3" s="1689"/>
      <c r="E3" s="1689"/>
      <c r="F3" s="1689"/>
      <c r="G3" s="1689"/>
      <c r="H3" s="1689"/>
      <c r="I3" s="1689"/>
      <c r="J3" s="1689"/>
      <c r="K3" s="1689"/>
      <c r="L3" s="1689"/>
      <c r="M3" s="1691"/>
      <c r="N3" s="9"/>
    </row>
    <row r="4" spans="1:18" ht="38.25" customHeight="1" thickBot="1" x14ac:dyDescent="0.3">
      <c r="A4" s="9"/>
      <c r="B4" s="53"/>
      <c r="C4" s="90" t="s">
        <v>94</v>
      </c>
      <c r="D4" s="140" t="str">
        <f>Start!$U$12</f>
        <v/>
      </c>
      <c r="E4" s="89" t="s">
        <v>380</v>
      </c>
      <c r="F4" s="140" t="str">
        <f>Start!$AG$19&amp;Start!$AG$20</f>
        <v/>
      </c>
      <c r="G4" s="88" t="s">
        <v>93</v>
      </c>
      <c r="H4" s="212" t="str">
        <f>Start!AG21</f>
        <v/>
      </c>
      <c r="I4" s="237" t="str">
        <f>Start!AG22</f>
        <v/>
      </c>
      <c r="J4" s="997"/>
      <c r="K4" s="1287" t="s">
        <v>372</v>
      </c>
      <c r="L4" s="87"/>
      <c r="M4" s="86"/>
      <c r="N4" s="9"/>
    </row>
    <row r="5" spans="1:18" ht="15.75" customHeight="1" outlineLevel="1" x14ac:dyDescent="0.25">
      <c r="A5" s="9"/>
      <c r="B5" s="53"/>
      <c r="C5" s="1678" t="s">
        <v>103</v>
      </c>
      <c r="D5" s="1679"/>
      <c r="E5" s="1680"/>
      <c r="F5" s="100" t="s">
        <v>136</v>
      </c>
      <c r="G5" s="100" t="s">
        <v>135</v>
      </c>
      <c r="H5" s="85"/>
      <c r="I5" s="1272"/>
      <c r="J5" s="1711" t="s">
        <v>134</v>
      </c>
      <c r="K5" s="1712"/>
      <c r="L5" s="97"/>
      <c r="M5" s="76"/>
      <c r="N5" s="9"/>
    </row>
    <row r="6" spans="1:18" ht="30" customHeight="1" outlineLevel="1" thickBot="1" x14ac:dyDescent="0.3">
      <c r="A6" s="9"/>
      <c r="B6" s="53"/>
      <c r="C6" s="1708"/>
      <c r="D6" s="1709"/>
      <c r="E6" s="1710"/>
      <c r="F6" s="990" t="s">
        <v>133</v>
      </c>
      <c r="G6" s="991" t="s">
        <v>125</v>
      </c>
      <c r="H6" s="79" t="s">
        <v>117</v>
      </c>
      <c r="I6" s="41"/>
      <c r="J6" s="1713"/>
      <c r="K6" s="1714"/>
      <c r="L6" s="97"/>
      <c r="M6" s="76"/>
      <c r="N6" s="9"/>
    </row>
    <row r="7" spans="1:18" ht="28.5" customHeight="1" outlineLevel="1" x14ac:dyDescent="0.3">
      <c r="A7" s="9"/>
      <c r="B7" s="53"/>
      <c r="C7" s="1715" t="s">
        <v>99</v>
      </c>
      <c r="D7" s="1716"/>
      <c r="E7" s="1716"/>
      <c r="F7" s="1283">
        <f>F26+F45+F64+F83</f>
        <v>0</v>
      </c>
      <c r="G7" s="1283">
        <f>G26+G45+G64+G83</f>
        <v>0</v>
      </c>
      <c r="H7" s="1274" t="str">
        <f t="shared" ref="H7:H20" si="0">IF(SUM(F7:G7)&gt;0, SUM(F7:G7),"")</f>
        <v/>
      </c>
      <c r="I7" s="54"/>
      <c r="J7" s="96" t="s">
        <v>132</v>
      </c>
      <c r="K7" s="54"/>
      <c r="L7" s="1398"/>
      <c r="M7" s="46"/>
      <c r="N7" s="9"/>
    </row>
    <row r="8" spans="1:18" ht="28.5" customHeight="1" outlineLevel="1" x14ac:dyDescent="0.25">
      <c r="A8" s="9"/>
      <c r="B8" s="53"/>
      <c r="C8" s="1671" t="str">
        <f>"Samples Collected   "&amp;IF(SUM(H8:H9)&gt;0,"("&amp;SUM(H8:H9)&amp;")","")</f>
        <v xml:space="preserve">Samples Collected   </v>
      </c>
      <c r="D8" s="1672"/>
      <c r="E8" s="989" t="s">
        <v>97</v>
      </c>
      <c r="F8" s="1276">
        <f t="shared" ref="F8:G20" si="1">F27+F46+F65+F84</f>
        <v>0</v>
      </c>
      <c r="G8" s="1276">
        <f t="shared" si="1"/>
        <v>0</v>
      </c>
      <c r="H8" s="59" t="str">
        <f t="shared" si="0"/>
        <v/>
      </c>
      <c r="I8" s="55"/>
      <c r="J8" s="95"/>
      <c r="K8" s="66" t="s">
        <v>131</v>
      </c>
      <c r="L8" s="1284">
        <f>SUM(L27+L46+L65+L84)</f>
        <v>0</v>
      </c>
      <c r="M8" s="46"/>
      <c r="N8" s="9"/>
    </row>
    <row r="9" spans="1:18" ht="28.5" customHeight="1" outlineLevel="1" thickBot="1" x14ac:dyDescent="0.3">
      <c r="A9" s="9"/>
      <c r="B9" s="53"/>
      <c r="C9" s="1703"/>
      <c r="D9" s="1704"/>
      <c r="E9" s="959" t="s">
        <v>78</v>
      </c>
      <c r="F9" s="1276">
        <f t="shared" si="1"/>
        <v>0</v>
      </c>
      <c r="G9" s="1276">
        <f t="shared" si="1"/>
        <v>0</v>
      </c>
      <c r="H9" s="59" t="str">
        <f t="shared" si="0"/>
        <v/>
      </c>
      <c r="I9" s="55"/>
      <c r="J9" s="95"/>
      <c r="K9" s="66" t="s">
        <v>130</v>
      </c>
      <c r="L9" s="1284">
        <f t="shared" ref="L9:L13" si="2">SUM(L28+L47+L66+L85)</f>
        <v>0</v>
      </c>
      <c r="M9" s="46"/>
      <c r="N9" s="9"/>
    </row>
    <row r="10" spans="1:18" ht="28.5" customHeight="1" outlineLevel="1" x14ac:dyDescent="0.25">
      <c r="A10" s="9"/>
      <c r="B10" s="53"/>
      <c r="C10" s="1699" t="s">
        <v>74</v>
      </c>
      <c r="D10" s="1700"/>
      <c r="E10" s="1719"/>
      <c r="F10" s="1276">
        <f t="shared" si="1"/>
        <v>0</v>
      </c>
      <c r="G10" s="1276">
        <f t="shared" si="1"/>
        <v>0</v>
      </c>
      <c r="H10" s="59" t="str">
        <f t="shared" si="0"/>
        <v/>
      </c>
      <c r="I10" s="55"/>
      <c r="J10" s="95"/>
      <c r="K10" s="66" t="s">
        <v>129</v>
      </c>
      <c r="L10" s="1284">
        <f t="shared" si="2"/>
        <v>0</v>
      </c>
      <c r="M10" s="46"/>
      <c r="N10" s="9"/>
    </row>
    <row r="11" spans="1:18" ht="43.5" customHeight="1" outlineLevel="1" x14ac:dyDescent="0.25">
      <c r="A11" s="9"/>
      <c r="B11" s="53"/>
      <c r="C11" s="1660" t="s">
        <v>73</v>
      </c>
      <c r="D11" s="1698"/>
      <c r="E11" s="1717"/>
      <c r="F11" s="1276">
        <f t="shared" si="1"/>
        <v>0</v>
      </c>
      <c r="G11" s="1276">
        <f t="shared" si="1"/>
        <v>0</v>
      </c>
      <c r="H11" s="59" t="str">
        <f t="shared" si="0"/>
        <v/>
      </c>
      <c r="I11" s="55"/>
      <c r="J11" s="95"/>
      <c r="K11" s="66" t="s">
        <v>128</v>
      </c>
      <c r="L11" s="1284">
        <f t="shared" si="2"/>
        <v>0</v>
      </c>
      <c r="M11" s="46"/>
      <c r="N11" s="9"/>
    </row>
    <row r="12" spans="1:18" ht="30" customHeight="1" outlineLevel="1" x14ac:dyDescent="0.25">
      <c r="A12" s="9"/>
      <c r="B12" s="53"/>
      <c r="C12" s="1660" t="s">
        <v>72</v>
      </c>
      <c r="D12" s="1698"/>
      <c r="E12" s="1717"/>
      <c r="F12" s="1276">
        <f t="shared" si="1"/>
        <v>0</v>
      </c>
      <c r="G12" s="1276">
        <f t="shared" si="1"/>
        <v>0</v>
      </c>
      <c r="H12" s="59" t="str">
        <f t="shared" si="0"/>
        <v/>
      </c>
      <c r="I12" s="55"/>
      <c r="J12" s="95"/>
      <c r="K12" s="94" t="s">
        <v>127</v>
      </c>
      <c r="L12" s="1284">
        <f t="shared" si="2"/>
        <v>0</v>
      </c>
      <c r="M12" s="46"/>
      <c r="N12" s="9"/>
    </row>
    <row r="13" spans="1:18" ht="28.5" customHeight="1" outlineLevel="1" x14ac:dyDescent="0.25">
      <c r="A13" s="9"/>
      <c r="B13" s="53"/>
      <c r="C13" s="1660" t="s">
        <v>71</v>
      </c>
      <c r="D13" s="1698"/>
      <c r="E13" s="1717"/>
      <c r="F13" s="1276">
        <f t="shared" si="1"/>
        <v>0</v>
      </c>
      <c r="G13" s="1276">
        <f t="shared" si="1"/>
        <v>0</v>
      </c>
      <c r="H13" s="59" t="str">
        <f t="shared" si="0"/>
        <v/>
      </c>
      <c r="I13" s="55"/>
      <c r="J13" s="95"/>
      <c r="K13" s="94" t="s">
        <v>126</v>
      </c>
      <c r="L13" s="1284">
        <f t="shared" si="2"/>
        <v>0</v>
      </c>
      <c r="M13" s="46"/>
      <c r="N13" s="9"/>
    </row>
    <row r="14" spans="1:18" ht="28.5" customHeight="1" outlineLevel="1" x14ac:dyDescent="0.3">
      <c r="A14" s="9"/>
      <c r="B14" s="53"/>
      <c r="C14" s="1660" t="s">
        <v>70</v>
      </c>
      <c r="D14" s="1698"/>
      <c r="E14" s="1717"/>
      <c r="F14" s="1276">
        <f t="shared" si="1"/>
        <v>0</v>
      </c>
      <c r="G14" s="1276">
        <f t="shared" si="1"/>
        <v>0</v>
      </c>
      <c r="H14" s="59" t="str">
        <f t="shared" si="0"/>
        <v/>
      </c>
      <c r="I14" s="55"/>
      <c r="J14" s="96" t="s">
        <v>125</v>
      </c>
      <c r="K14" s="55"/>
      <c r="L14" s="1398"/>
      <c r="M14" s="46"/>
      <c r="N14" s="9"/>
    </row>
    <row r="15" spans="1:18" ht="33" customHeight="1" outlineLevel="1" x14ac:dyDescent="0.25">
      <c r="A15" s="9"/>
      <c r="B15" s="53"/>
      <c r="C15" s="1660" t="s">
        <v>69</v>
      </c>
      <c r="D15" s="1698"/>
      <c r="E15" s="1717"/>
      <c r="F15" s="1276">
        <f t="shared" si="1"/>
        <v>0</v>
      </c>
      <c r="G15" s="1276">
        <f t="shared" si="1"/>
        <v>0</v>
      </c>
      <c r="H15" s="59" t="str">
        <f t="shared" si="0"/>
        <v/>
      </c>
      <c r="I15" s="55"/>
      <c r="J15" s="95"/>
      <c r="K15" s="94" t="s">
        <v>124</v>
      </c>
      <c r="L15" s="1284">
        <f>SUM(L34+L53+L72+L91)</f>
        <v>0</v>
      </c>
      <c r="M15" s="46"/>
      <c r="N15" s="9"/>
    </row>
    <row r="16" spans="1:18" ht="33" customHeight="1" outlineLevel="1" x14ac:dyDescent="0.25">
      <c r="A16" s="9"/>
      <c r="B16" s="53"/>
      <c r="C16" s="1660" t="s">
        <v>68</v>
      </c>
      <c r="D16" s="1698"/>
      <c r="E16" s="1717"/>
      <c r="F16" s="1276">
        <f t="shared" si="1"/>
        <v>0</v>
      </c>
      <c r="G16" s="1276">
        <f t="shared" si="1"/>
        <v>0</v>
      </c>
      <c r="H16" s="59" t="str">
        <f t="shared" si="0"/>
        <v/>
      </c>
      <c r="I16" s="55"/>
      <c r="J16" s="95"/>
      <c r="K16" s="94" t="s">
        <v>123</v>
      </c>
      <c r="L16" s="1284">
        <f t="shared" ref="L16:L17" si="3">SUM(L35+L54+L73+L92)</f>
        <v>0</v>
      </c>
      <c r="M16" s="46"/>
      <c r="N16" s="9"/>
    </row>
    <row r="17" spans="1:14" ht="33" customHeight="1" outlineLevel="1" x14ac:dyDescent="0.25">
      <c r="A17" s="9"/>
      <c r="B17" s="53"/>
      <c r="C17" s="1660" t="s">
        <v>96</v>
      </c>
      <c r="D17" s="1694"/>
      <c r="E17" s="1718"/>
      <c r="F17" s="1276">
        <f t="shared" si="1"/>
        <v>0</v>
      </c>
      <c r="G17" s="1276">
        <f t="shared" si="1"/>
        <v>0</v>
      </c>
      <c r="H17" s="59" t="str">
        <f t="shared" si="0"/>
        <v/>
      </c>
      <c r="I17" s="55"/>
      <c r="J17" s="95"/>
      <c r="K17" s="94" t="s">
        <v>122</v>
      </c>
      <c r="L17" s="1284">
        <f t="shared" si="3"/>
        <v>0</v>
      </c>
      <c r="M17" s="46"/>
      <c r="N17" s="9"/>
    </row>
    <row r="18" spans="1:14" ht="28.5" customHeight="1" outlineLevel="1" thickBot="1" x14ac:dyDescent="0.3">
      <c r="A18" s="9"/>
      <c r="B18" s="53"/>
      <c r="C18" s="1660" t="s">
        <v>67</v>
      </c>
      <c r="D18" s="1694"/>
      <c r="E18" s="1718"/>
      <c r="F18" s="1276">
        <f t="shared" si="1"/>
        <v>0</v>
      </c>
      <c r="G18" s="1276">
        <f t="shared" si="1"/>
        <v>0</v>
      </c>
      <c r="H18" s="59" t="str">
        <f t="shared" si="0"/>
        <v/>
      </c>
      <c r="I18" s="55"/>
      <c r="J18" s="1297" t="s">
        <v>104</v>
      </c>
      <c r="K18" s="1298"/>
      <c r="L18" s="1299">
        <f>SUM(L8:L17)</f>
        <v>0</v>
      </c>
      <c r="M18" s="61"/>
      <c r="N18" s="9"/>
    </row>
    <row r="19" spans="1:14" ht="28.5" customHeight="1" outlineLevel="1" x14ac:dyDescent="0.25">
      <c r="A19" s="9"/>
      <c r="B19" s="53"/>
      <c r="C19" s="1660" t="s">
        <v>66</v>
      </c>
      <c r="D19" s="1694"/>
      <c r="E19" s="1718"/>
      <c r="F19" s="1276">
        <f t="shared" si="1"/>
        <v>0</v>
      </c>
      <c r="G19" s="1276">
        <f t="shared" si="1"/>
        <v>0</v>
      </c>
      <c r="H19" s="59" t="str">
        <f t="shared" si="0"/>
        <v/>
      </c>
      <c r="I19" s="55"/>
      <c r="J19" s="55"/>
      <c r="K19" s="55"/>
      <c r="L19" s="55"/>
      <c r="M19" s="1022"/>
      <c r="N19" s="9"/>
    </row>
    <row r="20" spans="1:14" ht="28.5" customHeight="1" outlineLevel="1" thickBot="1" x14ac:dyDescent="0.3">
      <c r="A20" s="9"/>
      <c r="B20" s="53"/>
      <c r="C20" s="1663" t="s">
        <v>65</v>
      </c>
      <c r="D20" s="1664"/>
      <c r="E20" s="1665"/>
      <c r="F20" s="1285">
        <f t="shared" si="1"/>
        <v>0</v>
      </c>
      <c r="G20" s="1285">
        <f t="shared" si="1"/>
        <v>0</v>
      </c>
      <c r="H20" s="57" t="str">
        <f t="shared" si="0"/>
        <v/>
      </c>
      <c r="I20" s="55"/>
      <c r="J20" s="55"/>
      <c r="K20" s="55"/>
      <c r="L20" s="55"/>
      <c r="M20" s="46"/>
      <c r="N20" s="9"/>
    </row>
    <row r="21" spans="1:14" ht="24" customHeight="1" x14ac:dyDescent="0.3">
      <c r="A21" s="9"/>
      <c r="B21" s="9"/>
      <c r="C21" s="1024" t="s">
        <v>554</v>
      </c>
      <c r="D21" s="960"/>
      <c r="E21" s="960"/>
      <c r="F21" s="236"/>
      <c r="G21" s="236"/>
      <c r="H21" s="236"/>
      <c r="I21" s="236"/>
      <c r="J21" s="236"/>
      <c r="K21" s="236"/>
      <c r="L21" s="236"/>
      <c r="M21" s="962"/>
      <c r="N21" s="9"/>
    </row>
    <row r="22" spans="1:14" ht="6.75" customHeight="1" thickBot="1" x14ac:dyDescent="0.35">
      <c r="A22" s="9"/>
      <c r="B22" s="984"/>
      <c r="C22" s="1019"/>
      <c r="D22" s="969"/>
      <c r="E22" s="969"/>
      <c r="F22" s="969"/>
      <c r="G22" s="969"/>
      <c r="H22" s="969"/>
      <c r="I22" s="969"/>
      <c r="J22" s="969"/>
      <c r="K22" s="969"/>
      <c r="L22" s="969"/>
      <c r="M22" s="1003"/>
      <c r="N22" s="9"/>
    </row>
    <row r="23" spans="1:14" ht="26.25" outlineLevel="1" thickBot="1" x14ac:dyDescent="0.35">
      <c r="A23" s="9"/>
      <c r="B23" s="921" t="s">
        <v>55</v>
      </c>
      <c r="C23" s="90" t="s">
        <v>94</v>
      </c>
      <c r="D23" s="140" t="str">
        <f>Start!$U$12</f>
        <v/>
      </c>
      <c r="E23" s="89" t="s">
        <v>380</v>
      </c>
      <c r="F23" s="140" t="str">
        <f>Start!$AG$19&amp;Start!$AG$20</f>
        <v/>
      </c>
      <c r="G23" s="88" t="s">
        <v>93</v>
      </c>
      <c r="H23" s="212" t="str">
        <f>Start!AG21</f>
        <v/>
      </c>
      <c r="I23" s="1286" t="e">
        <f>LOOKUP(Start!$AG$21,Start!$F$44:$F$59,Start!$G$44:$G$59)</f>
        <v>#N/A</v>
      </c>
      <c r="J23" s="997"/>
      <c r="K23" s="1278" t="str">
        <f>$K$4</f>
        <v>Work Plan Accomplishments</v>
      </c>
      <c r="L23" s="87"/>
      <c r="M23" s="86"/>
      <c r="N23" s="9"/>
    </row>
    <row r="24" spans="1:14" ht="18" outlineLevel="1" x14ac:dyDescent="0.25">
      <c r="A24" s="9"/>
      <c r="B24" s="9"/>
      <c r="C24" s="1678" t="s">
        <v>103</v>
      </c>
      <c r="D24" s="1679"/>
      <c r="E24" s="1680"/>
      <c r="F24" s="100" t="s">
        <v>136</v>
      </c>
      <c r="G24" s="100" t="s">
        <v>135</v>
      </c>
      <c r="H24" s="85"/>
      <c r="I24" s="1272"/>
      <c r="J24" s="1711" t="s">
        <v>134</v>
      </c>
      <c r="K24" s="1712"/>
      <c r="L24" s="97"/>
      <c r="M24" s="76"/>
      <c r="N24" s="9"/>
    </row>
    <row r="25" spans="1:14" ht="27" outlineLevel="1" thickBot="1" x14ac:dyDescent="0.3">
      <c r="A25" s="9"/>
      <c r="B25" s="9"/>
      <c r="C25" s="1681"/>
      <c r="D25" s="1682"/>
      <c r="E25" s="1683"/>
      <c r="F25" s="99" t="s">
        <v>133</v>
      </c>
      <c r="G25" s="98" t="s">
        <v>125</v>
      </c>
      <c r="H25" s="79" t="s">
        <v>117</v>
      </c>
      <c r="I25" s="41"/>
      <c r="J25" s="1713"/>
      <c r="K25" s="1720"/>
      <c r="L25" s="97"/>
      <c r="M25" s="76"/>
      <c r="N25" s="9"/>
    </row>
    <row r="26" spans="1:14" ht="19.5" outlineLevel="1" thickTop="1" x14ac:dyDescent="0.3">
      <c r="A26" s="9"/>
      <c r="B26" s="9"/>
      <c r="C26" s="1721" t="s">
        <v>99</v>
      </c>
      <c r="D26" s="1722"/>
      <c r="E26" s="1723"/>
      <c r="F26" s="75"/>
      <c r="G26" s="75"/>
      <c r="H26" s="74" t="str">
        <f>IF(SUM(F26:G26)&gt;0, SUM(F26:G26),"")</f>
        <v/>
      </c>
      <c r="I26" s="54"/>
      <c r="J26" s="96" t="s">
        <v>132</v>
      </c>
      <c r="K26" s="54"/>
      <c r="L26" s="992"/>
      <c r="M26" s="46"/>
      <c r="N26" s="9"/>
    </row>
    <row r="27" spans="1:14" ht="30" outlineLevel="1" x14ac:dyDescent="0.25">
      <c r="A27" s="9"/>
      <c r="B27" s="9"/>
      <c r="C27" s="1671" t="str">
        <f>"Samples Collected   "&amp;IF(SUM(H27:H28)&gt;0,"("&amp;SUM(H27:H28)&amp;")","")</f>
        <v xml:space="preserve">Samples Collected   </v>
      </c>
      <c r="D27" s="1672"/>
      <c r="E27" s="1020" t="s">
        <v>97</v>
      </c>
      <c r="F27" s="60"/>
      <c r="G27" s="60"/>
      <c r="H27" s="59" t="str">
        <f t="shared" ref="H27:H39" si="4">IF(SUM(F27:G27)&gt;0, SUM(F27:G27),"")</f>
        <v/>
      </c>
      <c r="I27" s="55"/>
      <c r="J27" s="95"/>
      <c r="K27" s="66" t="s">
        <v>131</v>
      </c>
      <c r="L27" s="65"/>
      <c r="M27" s="46"/>
      <c r="N27" s="9"/>
    </row>
    <row r="28" spans="1:14" ht="15.75" outlineLevel="1" thickBot="1" x14ac:dyDescent="0.3">
      <c r="A28" s="9"/>
      <c r="B28" s="9"/>
      <c r="C28" s="1673"/>
      <c r="D28" s="1674"/>
      <c r="E28" s="72" t="s">
        <v>78</v>
      </c>
      <c r="F28" s="1026"/>
      <c r="G28" s="1026"/>
      <c r="H28" s="71" t="str">
        <f t="shared" si="4"/>
        <v/>
      </c>
      <c r="I28" s="55"/>
      <c r="J28" s="95"/>
      <c r="K28" s="66" t="s">
        <v>130</v>
      </c>
      <c r="L28" s="65"/>
      <c r="M28" s="46"/>
      <c r="N28" s="9"/>
    </row>
    <row r="29" spans="1:14" ht="26.25" customHeight="1" outlineLevel="1" thickTop="1" x14ac:dyDescent="0.25">
      <c r="A29" s="9"/>
      <c r="B29" s="9"/>
      <c r="C29" s="1675" t="s">
        <v>74</v>
      </c>
      <c r="D29" s="1676"/>
      <c r="E29" s="1677"/>
      <c r="F29" s="70"/>
      <c r="G29" s="70"/>
      <c r="H29" s="69" t="str">
        <f t="shared" si="4"/>
        <v/>
      </c>
      <c r="I29" s="55"/>
      <c r="J29" s="95"/>
      <c r="K29" s="66" t="s">
        <v>129</v>
      </c>
      <c r="L29" s="65"/>
      <c r="M29" s="46"/>
      <c r="N29" s="9"/>
    </row>
    <row r="30" spans="1:14" ht="30" outlineLevel="1" x14ac:dyDescent="0.25">
      <c r="A30" s="9"/>
      <c r="B30" s="9"/>
      <c r="C30" s="1660" t="s">
        <v>73</v>
      </c>
      <c r="D30" s="1666"/>
      <c r="E30" s="1667"/>
      <c r="F30" s="60"/>
      <c r="G30" s="60"/>
      <c r="H30" s="59" t="str">
        <f t="shared" si="4"/>
        <v/>
      </c>
      <c r="I30" s="55"/>
      <c r="J30" s="95"/>
      <c r="K30" s="66" t="s">
        <v>128</v>
      </c>
      <c r="L30" s="65"/>
      <c r="M30" s="46"/>
      <c r="N30" s="9"/>
    </row>
    <row r="31" spans="1:14" outlineLevel="1" x14ac:dyDescent="0.25">
      <c r="A31" s="9"/>
      <c r="B31" s="9"/>
      <c r="C31" s="1660" t="s">
        <v>72</v>
      </c>
      <c r="D31" s="1666"/>
      <c r="E31" s="1667"/>
      <c r="F31" s="60"/>
      <c r="G31" s="60"/>
      <c r="H31" s="59" t="str">
        <f t="shared" si="4"/>
        <v/>
      </c>
      <c r="I31" s="55"/>
      <c r="J31" s="95"/>
      <c r="K31" s="94" t="s">
        <v>127</v>
      </c>
      <c r="L31" s="65"/>
      <c r="M31" s="46"/>
      <c r="N31" s="9"/>
    </row>
    <row r="32" spans="1:14" outlineLevel="1" x14ac:dyDescent="0.25">
      <c r="A32" s="9"/>
      <c r="B32" s="9"/>
      <c r="C32" s="1660" t="s">
        <v>71</v>
      </c>
      <c r="D32" s="1666"/>
      <c r="E32" s="1667"/>
      <c r="F32" s="60"/>
      <c r="G32" s="60"/>
      <c r="H32" s="59" t="str">
        <f t="shared" si="4"/>
        <v/>
      </c>
      <c r="I32" s="55"/>
      <c r="J32" s="95"/>
      <c r="K32" s="94" t="s">
        <v>126</v>
      </c>
      <c r="L32" s="65"/>
      <c r="M32" s="46"/>
      <c r="N32" s="9"/>
    </row>
    <row r="33" spans="1:14" ht="18.75" outlineLevel="1" x14ac:dyDescent="0.3">
      <c r="A33" s="9"/>
      <c r="B33" s="9"/>
      <c r="C33" s="1660" t="s">
        <v>70</v>
      </c>
      <c r="D33" s="1666"/>
      <c r="E33" s="1667"/>
      <c r="F33" s="60"/>
      <c r="G33" s="60"/>
      <c r="H33" s="59" t="str">
        <f t="shared" si="4"/>
        <v/>
      </c>
      <c r="I33" s="55"/>
      <c r="J33" s="96" t="s">
        <v>125</v>
      </c>
      <c r="K33" s="55"/>
      <c r="L33" s="992"/>
      <c r="M33" s="46"/>
      <c r="N33" s="9"/>
    </row>
    <row r="34" spans="1:14" ht="30.75" customHeight="1" outlineLevel="1" x14ac:dyDescent="0.25">
      <c r="A34" s="9"/>
      <c r="B34" s="9"/>
      <c r="C34" s="1660" t="s">
        <v>69</v>
      </c>
      <c r="D34" s="1666"/>
      <c r="E34" s="1667"/>
      <c r="F34" s="60"/>
      <c r="G34" s="60"/>
      <c r="H34" s="59" t="str">
        <f t="shared" si="4"/>
        <v/>
      </c>
      <c r="I34" s="55"/>
      <c r="J34" s="95"/>
      <c r="K34" s="94" t="s">
        <v>124</v>
      </c>
      <c r="L34" s="65"/>
      <c r="M34" s="46"/>
      <c r="N34" s="9"/>
    </row>
    <row r="35" spans="1:14" ht="30.75" customHeight="1" outlineLevel="1" x14ac:dyDescent="0.25">
      <c r="A35" s="9"/>
      <c r="B35" s="9"/>
      <c r="C35" s="1660" t="s">
        <v>68</v>
      </c>
      <c r="D35" s="1666"/>
      <c r="E35" s="1667"/>
      <c r="F35" s="60"/>
      <c r="G35" s="60"/>
      <c r="H35" s="59" t="str">
        <f t="shared" si="4"/>
        <v/>
      </c>
      <c r="I35" s="55"/>
      <c r="J35" s="95"/>
      <c r="K35" s="94" t="s">
        <v>123</v>
      </c>
      <c r="L35" s="65"/>
      <c r="M35" s="46"/>
      <c r="N35" s="9"/>
    </row>
    <row r="36" spans="1:14" ht="30.75" customHeight="1" outlineLevel="1" x14ac:dyDescent="0.25">
      <c r="A36" s="9"/>
      <c r="B36" s="9"/>
      <c r="C36" s="1660" t="s">
        <v>96</v>
      </c>
      <c r="D36" s="1661"/>
      <c r="E36" s="1662"/>
      <c r="F36" s="60"/>
      <c r="G36" s="60"/>
      <c r="H36" s="59" t="str">
        <f t="shared" si="4"/>
        <v/>
      </c>
      <c r="I36" s="55"/>
      <c r="J36" s="95"/>
      <c r="K36" s="94" t="s">
        <v>122</v>
      </c>
      <c r="L36" s="65"/>
      <c r="M36" s="46"/>
      <c r="N36" s="9"/>
    </row>
    <row r="37" spans="1:14" ht="18.75" outlineLevel="1" thickBot="1" x14ac:dyDescent="0.3">
      <c r="A37" s="9"/>
      <c r="B37" s="9"/>
      <c r="C37" s="1660" t="s">
        <v>67</v>
      </c>
      <c r="D37" s="1661"/>
      <c r="E37" s="1662"/>
      <c r="F37" s="60"/>
      <c r="G37" s="60"/>
      <c r="H37" s="59" t="str">
        <f t="shared" si="4"/>
        <v/>
      </c>
      <c r="I37" s="55"/>
      <c r="J37" s="93" t="s">
        <v>104</v>
      </c>
      <c r="K37" s="92"/>
      <c r="L37" s="62">
        <f>SUM(L27:L36)</f>
        <v>0</v>
      </c>
      <c r="M37" s="61"/>
      <c r="N37" s="9"/>
    </row>
    <row r="38" spans="1:14" outlineLevel="1" x14ac:dyDescent="0.25">
      <c r="A38" s="9"/>
      <c r="B38" s="9"/>
      <c r="C38" s="1660" t="s">
        <v>66</v>
      </c>
      <c r="D38" s="1661"/>
      <c r="E38" s="1662"/>
      <c r="F38" s="60"/>
      <c r="G38" s="60"/>
      <c r="H38" s="59" t="str">
        <f t="shared" si="4"/>
        <v/>
      </c>
      <c r="I38" s="55"/>
      <c r="J38" s="55"/>
      <c r="K38" s="55"/>
      <c r="L38" s="55"/>
      <c r="M38" s="46"/>
      <c r="N38" s="9"/>
    </row>
    <row r="39" spans="1:14" ht="15.75" outlineLevel="1" thickBot="1" x14ac:dyDescent="0.3">
      <c r="A39" s="9"/>
      <c r="B39" s="9"/>
      <c r="C39" s="1663" t="s">
        <v>65</v>
      </c>
      <c r="D39" s="1664"/>
      <c r="E39" s="1665"/>
      <c r="F39" s="58"/>
      <c r="G39" s="58"/>
      <c r="H39" s="71" t="str">
        <f t="shared" si="4"/>
        <v/>
      </c>
      <c r="I39" s="55"/>
      <c r="J39" s="55"/>
      <c r="K39" s="55"/>
      <c r="L39" s="55"/>
      <c r="M39" s="46"/>
      <c r="N39" s="9"/>
    </row>
    <row r="40" spans="1:14" ht="15.75" x14ac:dyDescent="0.25">
      <c r="A40" s="9"/>
      <c r="B40" s="9"/>
      <c r="C40" s="1025" t="s">
        <v>555</v>
      </c>
      <c r="D40" s="236"/>
      <c r="E40" s="236"/>
      <c r="F40" s="236"/>
      <c r="G40" s="236"/>
      <c r="H40" s="236"/>
      <c r="I40" s="236"/>
      <c r="J40" s="236"/>
      <c r="K40" s="236"/>
      <c r="L40" s="236"/>
      <c r="M40" s="962"/>
      <c r="N40" s="9"/>
    </row>
    <row r="41" spans="1:14" ht="8.25" customHeight="1" thickBot="1" x14ac:dyDescent="0.3">
      <c r="A41" s="9"/>
      <c r="B41" s="9"/>
      <c r="C41" s="1019"/>
      <c r="D41" s="969"/>
      <c r="E41" s="969"/>
      <c r="F41" s="969"/>
      <c r="G41" s="969"/>
      <c r="H41" s="969"/>
      <c r="I41" s="969"/>
      <c r="J41" s="969"/>
      <c r="K41" s="969"/>
      <c r="L41" s="969"/>
      <c r="M41" s="1003"/>
      <c r="N41" s="9"/>
    </row>
    <row r="42" spans="1:14" ht="26.25" outlineLevel="1" thickBot="1" x14ac:dyDescent="0.35">
      <c r="A42" s="9"/>
      <c r="B42" s="921" t="s">
        <v>58</v>
      </c>
      <c r="C42" s="90" t="s">
        <v>94</v>
      </c>
      <c r="D42" s="140" t="str">
        <f>Start!$U$12</f>
        <v/>
      </c>
      <c r="E42" s="89" t="s">
        <v>380</v>
      </c>
      <c r="F42" s="140" t="str">
        <f>Start!$AG$19&amp;Start!$AG$20</f>
        <v/>
      </c>
      <c r="G42" s="88" t="s">
        <v>93</v>
      </c>
      <c r="H42" s="230" t="e">
        <f>LOOKUP(Start!$AG$21,Start!$F$44:$F$59,Start!$H$44:$H$59)</f>
        <v>#N/A</v>
      </c>
      <c r="I42" s="230" t="e">
        <f>LOOKUP(Start!$AG$21,Start!$F$44:$F$59,Start!$I$44:$I$59)</f>
        <v>#N/A</v>
      </c>
      <c r="J42" s="997"/>
      <c r="K42" s="1278" t="str">
        <f>$K$4</f>
        <v>Work Plan Accomplishments</v>
      </c>
      <c r="L42" s="87"/>
      <c r="M42" s="86"/>
      <c r="N42" s="9"/>
    </row>
    <row r="43" spans="1:14" ht="18" outlineLevel="1" x14ac:dyDescent="0.25">
      <c r="A43" s="9"/>
      <c r="B43" s="9"/>
      <c r="C43" s="1678" t="s">
        <v>103</v>
      </c>
      <c r="D43" s="1679"/>
      <c r="E43" s="1680"/>
      <c r="F43" s="100" t="s">
        <v>136</v>
      </c>
      <c r="G43" s="100" t="s">
        <v>135</v>
      </c>
      <c r="H43" s="85"/>
      <c r="I43" s="1272"/>
      <c r="J43" s="1711" t="s">
        <v>134</v>
      </c>
      <c r="K43" s="1712"/>
      <c r="L43" s="97"/>
      <c r="M43" s="76"/>
      <c r="N43" s="9"/>
    </row>
    <row r="44" spans="1:14" ht="27" outlineLevel="1" thickBot="1" x14ac:dyDescent="0.3">
      <c r="A44" s="9"/>
      <c r="B44" s="9"/>
      <c r="C44" s="1681"/>
      <c r="D44" s="1682"/>
      <c r="E44" s="1683"/>
      <c r="F44" s="99" t="s">
        <v>133</v>
      </c>
      <c r="G44" s="98" t="s">
        <v>125</v>
      </c>
      <c r="H44" s="79" t="s">
        <v>117</v>
      </c>
      <c r="I44" s="41"/>
      <c r="J44" s="1713"/>
      <c r="K44" s="1720"/>
      <c r="L44" s="97"/>
      <c r="M44" s="76"/>
      <c r="N44" s="9"/>
    </row>
    <row r="45" spans="1:14" ht="19.5" outlineLevel="1" thickTop="1" x14ac:dyDescent="0.3">
      <c r="A45" s="9"/>
      <c r="B45" s="9"/>
      <c r="C45" s="1721" t="s">
        <v>99</v>
      </c>
      <c r="D45" s="1722"/>
      <c r="E45" s="1723"/>
      <c r="F45" s="75"/>
      <c r="G45" s="75"/>
      <c r="H45" s="74" t="str">
        <f t="shared" ref="H45:H58" si="5">IF(SUM(F45:G45)&gt;0, SUM(F45:G45),"")</f>
        <v/>
      </c>
      <c r="I45" s="54"/>
      <c r="J45" s="96" t="s">
        <v>132</v>
      </c>
      <c r="K45" s="54"/>
      <c r="L45" s="992"/>
      <c r="M45" s="46"/>
      <c r="N45" s="9"/>
    </row>
    <row r="46" spans="1:14" ht="30" outlineLevel="1" x14ac:dyDescent="0.25">
      <c r="A46" s="9"/>
      <c r="B46" s="9"/>
      <c r="C46" s="1671" t="str">
        <f>"Samples Collected   "&amp;IF(SUM(H46:H47)&gt;0,"("&amp;SUM(H46:H47)&amp;")","")</f>
        <v xml:space="preserve">Samples Collected   </v>
      </c>
      <c r="D46" s="1672"/>
      <c r="E46" s="1020" t="s">
        <v>97</v>
      </c>
      <c r="F46" s="60"/>
      <c r="G46" s="60"/>
      <c r="H46" s="59" t="str">
        <f t="shared" si="5"/>
        <v/>
      </c>
      <c r="I46" s="55"/>
      <c r="J46" s="95"/>
      <c r="K46" s="66" t="s">
        <v>131</v>
      </c>
      <c r="L46" s="65"/>
      <c r="M46" s="46"/>
      <c r="N46" s="9"/>
    </row>
    <row r="47" spans="1:14" ht="15.75" outlineLevel="1" thickBot="1" x14ac:dyDescent="0.3">
      <c r="A47" s="9"/>
      <c r="B47" s="9"/>
      <c r="C47" s="1673"/>
      <c r="D47" s="1674"/>
      <c r="E47" s="72" t="s">
        <v>78</v>
      </c>
      <c r="F47" s="1026"/>
      <c r="G47" s="1026"/>
      <c r="H47" s="71" t="str">
        <f t="shared" si="5"/>
        <v/>
      </c>
      <c r="I47" s="55"/>
      <c r="J47" s="95"/>
      <c r="K47" s="66" t="s">
        <v>130</v>
      </c>
      <c r="L47" s="65"/>
      <c r="M47" s="46"/>
      <c r="N47" s="9"/>
    </row>
    <row r="48" spans="1:14" ht="24" customHeight="1" outlineLevel="1" thickTop="1" x14ac:dyDescent="0.25">
      <c r="A48" s="9"/>
      <c r="B48" s="9"/>
      <c r="C48" s="1675" t="s">
        <v>74</v>
      </c>
      <c r="D48" s="1676"/>
      <c r="E48" s="1677"/>
      <c r="F48" s="70"/>
      <c r="G48" s="70"/>
      <c r="H48" s="69" t="str">
        <f t="shared" si="5"/>
        <v/>
      </c>
      <c r="I48" s="55"/>
      <c r="J48" s="95"/>
      <c r="K48" s="66" t="s">
        <v>129</v>
      </c>
      <c r="L48" s="65"/>
      <c r="M48" s="46"/>
      <c r="N48" s="9"/>
    </row>
    <row r="49" spans="1:14" ht="30" outlineLevel="1" x14ac:dyDescent="0.25">
      <c r="A49" s="9"/>
      <c r="B49" s="9"/>
      <c r="C49" s="1660" t="s">
        <v>73</v>
      </c>
      <c r="D49" s="1666"/>
      <c r="E49" s="1667"/>
      <c r="F49" s="60"/>
      <c r="G49" s="60"/>
      <c r="H49" s="59" t="str">
        <f t="shared" si="5"/>
        <v/>
      </c>
      <c r="I49" s="55"/>
      <c r="J49" s="95"/>
      <c r="K49" s="66" t="s">
        <v>128</v>
      </c>
      <c r="L49" s="65"/>
      <c r="M49" s="46"/>
      <c r="N49" s="9"/>
    </row>
    <row r="50" spans="1:14" outlineLevel="1" x14ac:dyDescent="0.25">
      <c r="A50" s="9"/>
      <c r="B50" s="9"/>
      <c r="C50" s="1660" t="s">
        <v>72</v>
      </c>
      <c r="D50" s="1666"/>
      <c r="E50" s="1667"/>
      <c r="F50" s="60"/>
      <c r="G50" s="60"/>
      <c r="H50" s="59" t="str">
        <f t="shared" si="5"/>
        <v/>
      </c>
      <c r="I50" s="55"/>
      <c r="J50" s="95"/>
      <c r="K50" s="94" t="s">
        <v>127</v>
      </c>
      <c r="L50" s="65"/>
      <c r="M50" s="46"/>
      <c r="N50" s="9"/>
    </row>
    <row r="51" spans="1:14" outlineLevel="1" x14ac:dyDescent="0.25">
      <c r="A51" s="9"/>
      <c r="B51" s="9"/>
      <c r="C51" s="1660" t="s">
        <v>71</v>
      </c>
      <c r="D51" s="1666"/>
      <c r="E51" s="1667"/>
      <c r="F51" s="60"/>
      <c r="G51" s="60"/>
      <c r="H51" s="59" t="str">
        <f t="shared" si="5"/>
        <v/>
      </c>
      <c r="I51" s="55"/>
      <c r="J51" s="95"/>
      <c r="K51" s="94" t="s">
        <v>126</v>
      </c>
      <c r="L51" s="65"/>
      <c r="M51" s="46"/>
      <c r="N51" s="9"/>
    </row>
    <row r="52" spans="1:14" ht="18.75" outlineLevel="1" x14ac:dyDescent="0.3">
      <c r="A52" s="9"/>
      <c r="B52" s="9"/>
      <c r="C52" s="1660" t="s">
        <v>70</v>
      </c>
      <c r="D52" s="1666"/>
      <c r="E52" s="1667"/>
      <c r="F52" s="60"/>
      <c r="G52" s="60"/>
      <c r="H52" s="59" t="str">
        <f t="shared" si="5"/>
        <v/>
      </c>
      <c r="I52" s="55"/>
      <c r="J52" s="96" t="s">
        <v>125</v>
      </c>
      <c r="K52" s="55"/>
      <c r="L52" s="992"/>
      <c r="M52" s="46"/>
      <c r="N52" s="9"/>
    </row>
    <row r="53" spans="1:14" ht="31.5" customHeight="1" outlineLevel="1" x14ac:dyDescent="0.25">
      <c r="A53" s="9"/>
      <c r="B53" s="9"/>
      <c r="C53" s="1660" t="s">
        <v>69</v>
      </c>
      <c r="D53" s="1666"/>
      <c r="E53" s="1667"/>
      <c r="F53" s="60"/>
      <c r="G53" s="60"/>
      <c r="H53" s="59" t="str">
        <f t="shared" si="5"/>
        <v/>
      </c>
      <c r="I53" s="55"/>
      <c r="J53" s="95"/>
      <c r="K53" s="94" t="s">
        <v>124</v>
      </c>
      <c r="L53" s="65"/>
      <c r="M53" s="46"/>
      <c r="N53" s="9"/>
    </row>
    <row r="54" spans="1:14" ht="31.5" customHeight="1" outlineLevel="1" x14ac:dyDescent="0.25">
      <c r="A54" s="9"/>
      <c r="B54" s="9"/>
      <c r="C54" s="1660" t="s">
        <v>68</v>
      </c>
      <c r="D54" s="1666"/>
      <c r="E54" s="1667"/>
      <c r="F54" s="60"/>
      <c r="G54" s="60"/>
      <c r="H54" s="59" t="str">
        <f t="shared" si="5"/>
        <v/>
      </c>
      <c r="I54" s="55"/>
      <c r="J54" s="95"/>
      <c r="K54" s="94" t="s">
        <v>123</v>
      </c>
      <c r="L54" s="65"/>
      <c r="M54" s="46"/>
      <c r="N54" s="9"/>
    </row>
    <row r="55" spans="1:14" ht="31.5" customHeight="1" outlineLevel="1" x14ac:dyDescent="0.25">
      <c r="A55" s="9"/>
      <c r="B55" s="9"/>
      <c r="C55" s="1660" t="s">
        <v>96</v>
      </c>
      <c r="D55" s="1661"/>
      <c r="E55" s="1662"/>
      <c r="F55" s="60"/>
      <c r="G55" s="60"/>
      <c r="H55" s="59" t="str">
        <f t="shared" si="5"/>
        <v/>
      </c>
      <c r="I55" s="55"/>
      <c r="J55" s="95"/>
      <c r="K55" s="94" t="s">
        <v>122</v>
      </c>
      <c r="L55" s="65"/>
      <c r="M55" s="46"/>
      <c r="N55" s="9"/>
    </row>
    <row r="56" spans="1:14" ht="18.75" outlineLevel="1" thickBot="1" x14ac:dyDescent="0.3">
      <c r="A56" s="9"/>
      <c r="B56" s="9"/>
      <c r="C56" s="1660" t="s">
        <v>67</v>
      </c>
      <c r="D56" s="1661"/>
      <c r="E56" s="1662"/>
      <c r="F56" s="60"/>
      <c r="G56" s="60"/>
      <c r="H56" s="59" t="str">
        <f t="shared" si="5"/>
        <v/>
      </c>
      <c r="I56" s="55"/>
      <c r="J56" s="93" t="s">
        <v>104</v>
      </c>
      <c r="K56" s="92"/>
      <c r="L56" s="62">
        <f>SUM(L46:L55)</f>
        <v>0</v>
      </c>
      <c r="M56" s="61"/>
      <c r="N56" s="9"/>
    </row>
    <row r="57" spans="1:14" outlineLevel="1" x14ac:dyDescent="0.25">
      <c r="A57" s="9"/>
      <c r="B57" s="9"/>
      <c r="C57" s="1660" t="s">
        <v>66</v>
      </c>
      <c r="D57" s="1661"/>
      <c r="E57" s="1662"/>
      <c r="F57" s="60"/>
      <c r="G57" s="60"/>
      <c r="H57" s="59" t="str">
        <f t="shared" si="5"/>
        <v/>
      </c>
      <c r="I57" s="55"/>
      <c r="J57" s="55"/>
      <c r="K57" s="55"/>
      <c r="L57" s="55"/>
      <c r="M57" s="46"/>
      <c r="N57" s="9"/>
    </row>
    <row r="58" spans="1:14" ht="15.75" outlineLevel="1" thickBot="1" x14ac:dyDescent="0.3">
      <c r="A58" s="9"/>
      <c r="B58" s="9"/>
      <c r="C58" s="1663" t="s">
        <v>65</v>
      </c>
      <c r="D58" s="1664"/>
      <c r="E58" s="1665"/>
      <c r="F58" s="58"/>
      <c r="G58" s="58"/>
      <c r="H58" s="71" t="str">
        <f t="shared" si="5"/>
        <v/>
      </c>
      <c r="I58" s="55"/>
      <c r="J58" s="55"/>
      <c r="K58" s="55"/>
      <c r="L58" s="55"/>
      <c r="M58" s="46"/>
      <c r="N58" s="9"/>
    </row>
    <row r="59" spans="1:14" ht="15.75" x14ac:dyDescent="0.25">
      <c r="A59" s="9"/>
      <c r="B59" s="9"/>
      <c r="C59" s="1025" t="s">
        <v>556</v>
      </c>
      <c r="D59" s="236"/>
      <c r="E59" s="236"/>
      <c r="F59" s="236"/>
      <c r="G59" s="236"/>
      <c r="H59" s="236"/>
      <c r="I59" s="236"/>
      <c r="J59" s="236"/>
      <c r="K59" s="236"/>
      <c r="L59" s="236"/>
      <c r="M59" s="962"/>
      <c r="N59" s="9"/>
    </row>
    <row r="60" spans="1:14" ht="9" customHeight="1" thickBot="1" x14ac:dyDescent="0.3">
      <c r="A60" s="9"/>
      <c r="B60" s="9"/>
      <c r="C60" s="1019"/>
      <c r="D60" s="969"/>
      <c r="E60" s="969"/>
      <c r="F60" s="969"/>
      <c r="G60" s="969"/>
      <c r="H60" s="969"/>
      <c r="I60" s="969"/>
      <c r="J60" s="969"/>
      <c r="K60" s="969"/>
      <c r="L60" s="969"/>
      <c r="M60" s="1003"/>
      <c r="N60" s="9"/>
    </row>
    <row r="61" spans="1:14" ht="26.25" outlineLevel="1" thickBot="1" x14ac:dyDescent="0.35">
      <c r="A61" s="9"/>
      <c r="B61" s="921" t="s">
        <v>256</v>
      </c>
      <c r="C61" s="90" t="s">
        <v>94</v>
      </c>
      <c r="D61" s="140" t="str">
        <f>Start!$U$12</f>
        <v/>
      </c>
      <c r="E61" s="89" t="s">
        <v>380</v>
      </c>
      <c r="F61" s="140" t="str">
        <f>Start!$AG$19&amp;Start!$AG$20</f>
        <v/>
      </c>
      <c r="G61" s="88" t="s">
        <v>93</v>
      </c>
      <c r="H61" s="230" t="e">
        <f>LOOKUP(Start!$AG$21,Start!$F$44:$F$59,Start!$J$44:$J$59)</f>
        <v>#N/A</v>
      </c>
      <c r="I61" s="230" t="e">
        <f>LOOKUP(Start!$AG$21,Start!$F$44:$F$59,Start!$K$44:$K$59)</f>
        <v>#N/A</v>
      </c>
      <c r="J61" s="997"/>
      <c r="K61" s="1278" t="str">
        <f>$K$4</f>
        <v>Work Plan Accomplishments</v>
      </c>
      <c r="L61" s="87"/>
      <c r="M61" s="86"/>
      <c r="N61" s="9"/>
    </row>
    <row r="62" spans="1:14" ht="18" outlineLevel="1" x14ac:dyDescent="0.25">
      <c r="A62" s="9"/>
      <c r="B62" s="9"/>
      <c r="C62" s="1678" t="s">
        <v>103</v>
      </c>
      <c r="D62" s="1679"/>
      <c r="E62" s="1680"/>
      <c r="F62" s="100" t="s">
        <v>136</v>
      </c>
      <c r="G62" s="100" t="s">
        <v>135</v>
      </c>
      <c r="H62" s="85"/>
      <c r="I62" s="1272"/>
      <c r="J62" s="1711" t="s">
        <v>134</v>
      </c>
      <c r="K62" s="1712"/>
      <c r="L62" s="97"/>
      <c r="M62" s="76"/>
      <c r="N62" s="9"/>
    </row>
    <row r="63" spans="1:14" ht="27" outlineLevel="1" thickBot="1" x14ac:dyDescent="0.3">
      <c r="A63" s="9"/>
      <c r="B63" s="9"/>
      <c r="C63" s="1681"/>
      <c r="D63" s="1682"/>
      <c r="E63" s="1683"/>
      <c r="F63" s="99" t="s">
        <v>133</v>
      </c>
      <c r="G63" s="98" t="s">
        <v>125</v>
      </c>
      <c r="H63" s="79" t="s">
        <v>117</v>
      </c>
      <c r="I63" s="41"/>
      <c r="J63" s="1713"/>
      <c r="K63" s="1720"/>
      <c r="L63" s="97"/>
      <c r="M63" s="76"/>
      <c r="N63" s="9"/>
    </row>
    <row r="64" spans="1:14" ht="19.5" outlineLevel="1" thickTop="1" x14ac:dyDescent="0.3">
      <c r="A64" s="9"/>
      <c r="B64" s="9"/>
      <c r="C64" s="1721" t="s">
        <v>99</v>
      </c>
      <c r="D64" s="1722"/>
      <c r="E64" s="1723"/>
      <c r="F64" s="75"/>
      <c r="G64" s="75"/>
      <c r="H64" s="74" t="str">
        <f t="shared" ref="H64:H77" si="6">IF(SUM(F64:G64)&gt;0, SUM(F64:G64),"")</f>
        <v/>
      </c>
      <c r="I64" s="54"/>
      <c r="J64" s="96" t="s">
        <v>132</v>
      </c>
      <c r="K64" s="54"/>
      <c r="L64" s="992"/>
      <c r="M64" s="46"/>
      <c r="N64" s="9"/>
    </row>
    <row r="65" spans="1:14" ht="30" outlineLevel="1" x14ac:dyDescent="0.25">
      <c r="A65" s="9"/>
      <c r="B65" s="9"/>
      <c r="C65" s="1671" t="str">
        <f>"Samples Collected   "&amp;IF(SUM(H65:H66)&gt;0,"("&amp;SUM(H65:H66)&amp;")","")</f>
        <v xml:space="preserve">Samples Collected   </v>
      </c>
      <c r="D65" s="1672"/>
      <c r="E65" s="1020" t="s">
        <v>97</v>
      </c>
      <c r="F65" s="60"/>
      <c r="G65" s="60"/>
      <c r="H65" s="59" t="str">
        <f t="shared" si="6"/>
        <v/>
      </c>
      <c r="I65" s="55"/>
      <c r="J65" s="95"/>
      <c r="K65" s="66" t="s">
        <v>131</v>
      </c>
      <c r="L65" s="65"/>
      <c r="M65" s="46"/>
      <c r="N65" s="9"/>
    </row>
    <row r="66" spans="1:14" ht="15.75" outlineLevel="1" thickBot="1" x14ac:dyDescent="0.3">
      <c r="A66" s="9"/>
      <c r="B66" s="9"/>
      <c r="C66" s="1673"/>
      <c r="D66" s="1674"/>
      <c r="E66" s="72" t="s">
        <v>78</v>
      </c>
      <c r="F66" s="1026"/>
      <c r="G66" s="1026"/>
      <c r="H66" s="71" t="str">
        <f t="shared" si="6"/>
        <v/>
      </c>
      <c r="I66" s="55"/>
      <c r="J66" s="95"/>
      <c r="K66" s="66" t="s">
        <v>130</v>
      </c>
      <c r="L66" s="65"/>
      <c r="M66" s="46"/>
      <c r="N66" s="9"/>
    </row>
    <row r="67" spans="1:14" ht="24" customHeight="1" outlineLevel="1" thickTop="1" x14ac:dyDescent="0.25">
      <c r="A67" s="9"/>
      <c r="B67" s="9"/>
      <c r="C67" s="1675" t="s">
        <v>74</v>
      </c>
      <c r="D67" s="1676"/>
      <c r="E67" s="1677"/>
      <c r="F67" s="70"/>
      <c r="G67" s="70"/>
      <c r="H67" s="69" t="str">
        <f t="shared" si="6"/>
        <v/>
      </c>
      <c r="I67" s="55"/>
      <c r="J67" s="95"/>
      <c r="K67" s="66" t="s">
        <v>129</v>
      </c>
      <c r="L67" s="65"/>
      <c r="M67" s="46"/>
      <c r="N67" s="9"/>
    </row>
    <row r="68" spans="1:14" ht="30" outlineLevel="1" x14ac:dyDescent="0.25">
      <c r="A68" s="9"/>
      <c r="B68" s="9"/>
      <c r="C68" s="1660" t="s">
        <v>73</v>
      </c>
      <c r="D68" s="1666"/>
      <c r="E68" s="1667"/>
      <c r="F68" s="60"/>
      <c r="G68" s="60"/>
      <c r="H68" s="59" t="str">
        <f t="shared" si="6"/>
        <v/>
      </c>
      <c r="I68" s="55"/>
      <c r="J68" s="95"/>
      <c r="K68" s="66" t="s">
        <v>128</v>
      </c>
      <c r="L68" s="65"/>
      <c r="M68" s="46"/>
      <c r="N68" s="9"/>
    </row>
    <row r="69" spans="1:14" outlineLevel="1" x14ac:dyDescent="0.25">
      <c r="A69" s="9"/>
      <c r="B69" s="9"/>
      <c r="C69" s="1660" t="s">
        <v>72</v>
      </c>
      <c r="D69" s="1666"/>
      <c r="E69" s="1667"/>
      <c r="F69" s="60"/>
      <c r="G69" s="60"/>
      <c r="H69" s="59" t="str">
        <f t="shared" si="6"/>
        <v/>
      </c>
      <c r="I69" s="55"/>
      <c r="J69" s="95"/>
      <c r="K69" s="94" t="s">
        <v>127</v>
      </c>
      <c r="L69" s="65"/>
      <c r="M69" s="46"/>
      <c r="N69" s="9"/>
    </row>
    <row r="70" spans="1:14" outlineLevel="1" x14ac:dyDescent="0.25">
      <c r="A70" s="9"/>
      <c r="B70" s="9"/>
      <c r="C70" s="1660" t="s">
        <v>71</v>
      </c>
      <c r="D70" s="1666"/>
      <c r="E70" s="1667"/>
      <c r="F70" s="60"/>
      <c r="G70" s="60"/>
      <c r="H70" s="59" t="str">
        <f t="shared" si="6"/>
        <v/>
      </c>
      <c r="I70" s="55"/>
      <c r="J70" s="95"/>
      <c r="K70" s="94" t="s">
        <v>126</v>
      </c>
      <c r="L70" s="65"/>
      <c r="M70" s="46"/>
      <c r="N70" s="9"/>
    </row>
    <row r="71" spans="1:14" ht="18.75" outlineLevel="1" x14ac:dyDescent="0.3">
      <c r="A71" s="9"/>
      <c r="B71" s="9"/>
      <c r="C71" s="1660" t="s">
        <v>70</v>
      </c>
      <c r="D71" s="1666"/>
      <c r="E71" s="1667"/>
      <c r="F71" s="60"/>
      <c r="G71" s="60"/>
      <c r="H71" s="59" t="str">
        <f t="shared" si="6"/>
        <v/>
      </c>
      <c r="I71" s="55"/>
      <c r="J71" s="96" t="s">
        <v>125</v>
      </c>
      <c r="K71" s="55"/>
      <c r="L71" s="992"/>
      <c r="M71" s="46"/>
      <c r="N71" s="9"/>
    </row>
    <row r="72" spans="1:14" ht="33.75" customHeight="1" outlineLevel="1" x14ac:dyDescent="0.25">
      <c r="A72" s="9"/>
      <c r="B72" s="9"/>
      <c r="C72" s="1660" t="s">
        <v>69</v>
      </c>
      <c r="D72" s="1666"/>
      <c r="E72" s="1667"/>
      <c r="F72" s="60"/>
      <c r="G72" s="60"/>
      <c r="H72" s="59" t="str">
        <f t="shared" si="6"/>
        <v/>
      </c>
      <c r="I72" s="55"/>
      <c r="J72" s="95"/>
      <c r="K72" s="94" t="s">
        <v>124</v>
      </c>
      <c r="L72" s="65"/>
      <c r="M72" s="46"/>
      <c r="N72" s="9"/>
    </row>
    <row r="73" spans="1:14" ht="33.75" customHeight="1" outlineLevel="1" x14ac:dyDescent="0.25">
      <c r="A73" s="9"/>
      <c r="B73" s="9"/>
      <c r="C73" s="1660" t="s">
        <v>68</v>
      </c>
      <c r="D73" s="1666"/>
      <c r="E73" s="1667"/>
      <c r="F73" s="60"/>
      <c r="G73" s="60"/>
      <c r="H73" s="59" t="str">
        <f t="shared" si="6"/>
        <v/>
      </c>
      <c r="I73" s="55"/>
      <c r="J73" s="95"/>
      <c r="K73" s="94" t="s">
        <v>123</v>
      </c>
      <c r="L73" s="65"/>
      <c r="M73" s="46"/>
      <c r="N73" s="9"/>
    </row>
    <row r="74" spans="1:14" ht="33.75" customHeight="1" outlineLevel="1" x14ac:dyDescent="0.25">
      <c r="A74" s="9"/>
      <c r="B74" s="9"/>
      <c r="C74" s="1660" t="s">
        <v>96</v>
      </c>
      <c r="D74" s="1661"/>
      <c r="E74" s="1662"/>
      <c r="F74" s="60"/>
      <c r="G74" s="60"/>
      <c r="H74" s="59" t="str">
        <f t="shared" si="6"/>
        <v/>
      </c>
      <c r="I74" s="55"/>
      <c r="J74" s="95"/>
      <c r="K74" s="94" t="s">
        <v>122</v>
      </c>
      <c r="L74" s="65"/>
      <c r="M74" s="46"/>
      <c r="N74" s="9"/>
    </row>
    <row r="75" spans="1:14" ht="21.75" customHeight="1" outlineLevel="1" thickBot="1" x14ac:dyDescent="0.3">
      <c r="A75" s="9"/>
      <c r="B75" s="9"/>
      <c r="C75" s="1660" t="s">
        <v>67</v>
      </c>
      <c r="D75" s="1661"/>
      <c r="E75" s="1662"/>
      <c r="F75" s="60"/>
      <c r="G75" s="60"/>
      <c r="H75" s="59" t="str">
        <f t="shared" si="6"/>
        <v/>
      </c>
      <c r="I75" s="55"/>
      <c r="J75" s="93" t="s">
        <v>104</v>
      </c>
      <c r="K75" s="92"/>
      <c r="L75" s="62">
        <f>SUM(L65:L74)</f>
        <v>0</v>
      </c>
      <c r="M75" s="61"/>
      <c r="N75" s="9"/>
    </row>
    <row r="76" spans="1:14" outlineLevel="1" x14ac:dyDescent="0.25">
      <c r="A76" s="9"/>
      <c r="B76" s="9"/>
      <c r="C76" s="1660" t="s">
        <v>66</v>
      </c>
      <c r="D76" s="1661"/>
      <c r="E76" s="1662"/>
      <c r="F76" s="60"/>
      <c r="G76" s="60"/>
      <c r="H76" s="59" t="str">
        <f t="shared" si="6"/>
        <v/>
      </c>
      <c r="I76" s="55"/>
      <c r="J76" s="55"/>
      <c r="K76" s="55"/>
      <c r="L76" s="55"/>
      <c r="M76" s="46"/>
      <c r="N76" s="9"/>
    </row>
    <row r="77" spans="1:14" ht="15.75" outlineLevel="1" thickBot="1" x14ac:dyDescent="0.3">
      <c r="A77" s="9"/>
      <c r="B77" s="9"/>
      <c r="C77" s="1663" t="s">
        <v>65</v>
      </c>
      <c r="D77" s="1664"/>
      <c r="E77" s="1665"/>
      <c r="F77" s="58"/>
      <c r="G77" s="58"/>
      <c r="H77" s="71" t="str">
        <f t="shared" si="6"/>
        <v/>
      </c>
      <c r="I77" s="55"/>
      <c r="J77" s="55"/>
      <c r="K77" s="55"/>
      <c r="L77" s="55"/>
      <c r="M77" s="46"/>
      <c r="N77" s="9"/>
    </row>
    <row r="78" spans="1:14" ht="15.75" x14ac:dyDescent="0.25">
      <c r="A78" s="9"/>
      <c r="B78" s="9"/>
      <c r="C78" s="1025" t="s">
        <v>557</v>
      </c>
      <c r="D78" s="236"/>
      <c r="E78" s="236"/>
      <c r="F78" s="236"/>
      <c r="G78" s="236"/>
      <c r="H78" s="236"/>
      <c r="I78" s="236"/>
      <c r="J78" s="236"/>
      <c r="K78" s="236"/>
      <c r="L78" s="236"/>
      <c r="M78" s="962"/>
      <c r="N78" s="9"/>
    </row>
    <row r="79" spans="1:14" ht="9" customHeight="1" thickBot="1" x14ac:dyDescent="0.3">
      <c r="A79" s="9"/>
      <c r="B79" s="9"/>
      <c r="C79" s="1019"/>
      <c r="D79" s="969"/>
      <c r="E79" s="969"/>
      <c r="F79" s="969"/>
      <c r="G79" s="969"/>
      <c r="H79" s="969"/>
      <c r="I79" s="969"/>
      <c r="J79" s="969"/>
      <c r="K79" s="969"/>
      <c r="L79" s="969"/>
      <c r="M79" s="1003"/>
      <c r="N79" s="9"/>
    </row>
    <row r="80" spans="1:14" ht="26.25" outlineLevel="1" thickBot="1" x14ac:dyDescent="0.35">
      <c r="A80" s="9"/>
      <c r="B80" s="921" t="s">
        <v>563</v>
      </c>
      <c r="C80" s="90" t="s">
        <v>94</v>
      </c>
      <c r="D80" s="140" t="str">
        <f>Start!$U$12</f>
        <v/>
      </c>
      <c r="E80" s="89" t="s">
        <v>380</v>
      </c>
      <c r="F80" s="140" t="str">
        <f>Start!$AG$19&amp;Start!$AG$20</f>
        <v/>
      </c>
      <c r="G80" s="88" t="s">
        <v>93</v>
      </c>
      <c r="H80" s="230" t="e">
        <f>LOOKUP(Start!$AG$21,Start!$F$44:$F$59,Start!$L$44:$L$59)</f>
        <v>#N/A</v>
      </c>
      <c r="I80" s="230" t="e">
        <f>LOOKUP(Start!$AG$21,Start!$F$44:$F$59,Start!$M$44:$M$59)</f>
        <v>#N/A</v>
      </c>
      <c r="J80" s="997"/>
      <c r="K80" s="1278" t="str">
        <f>$K$4</f>
        <v>Work Plan Accomplishments</v>
      </c>
      <c r="L80" s="87"/>
      <c r="M80" s="86"/>
      <c r="N80" s="9"/>
    </row>
    <row r="81" spans="1:14" ht="18" outlineLevel="1" x14ac:dyDescent="0.25">
      <c r="A81" s="9"/>
      <c r="B81" s="9"/>
      <c r="C81" s="1678" t="s">
        <v>103</v>
      </c>
      <c r="D81" s="1679"/>
      <c r="E81" s="1680"/>
      <c r="F81" s="100" t="s">
        <v>136</v>
      </c>
      <c r="G81" s="100" t="s">
        <v>135</v>
      </c>
      <c r="H81" s="85"/>
      <c r="I81" s="1272"/>
      <c r="J81" s="1711" t="s">
        <v>134</v>
      </c>
      <c r="K81" s="1712"/>
      <c r="L81" s="97"/>
      <c r="M81" s="76"/>
      <c r="N81" s="9"/>
    </row>
    <row r="82" spans="1:14" ht="27" outlineLevel="1" thickBot="1" x14ac:dyDescent="0.3">
      <c r="A82" s="9"/>
      <c r="B82" s="9"/>
      <c r="C82" s="1681"/>
      <c r="D82" s="1682"/>
      <c r="E82" s="1683"/>
      <c r="F82" s="99" t="s">
        <v>133</v>
      </c>
      <c r="G82" s="98" t="s">
        <v>125</v>
      </c>
      <c r="H82" s="79" t="s">
        <v>117</v>
      </c>
      <c r="I82" s="41"/>
      <c r="J82" s="1713"/>
      <c r="K82" s="1720"/>
      <c r="L82" s="97"/>
      <c r="M82" s="76"/>
      <c r="N82" s="9"/>
    </row>
    <row r="83" spans="1:14" ht="19.5" outlineLevel="1" thickTop="1" x14ac:dyDescent="0.3">
      <c r="A83" s="9"/>
      <c r="B83" s="9"/>
      <c r="C83" s="1721" t="s">
        <v>99</v>
      </c>
      <c r="D83" s="1722"/>
      <c r="E83" s="1723"/>
      <c r="F83" s="75"/>
      <c r="G83" s="75"/>
      <c r="H83" s="74" t="str">
        <f t="shared" ref="H83:H96" si="7">IF(SUM(F83:G83)&gt;0, SUM(F83:G83),"")</f>
        <v/>
      </c>
      <c r="I83" s="54"/>
      <c r="J83" s="96" t="s">
        <v>132</v>
      </c>
      <c r="K83" s="54"/>
      <c r="L83" s="992"/>
      <c r="M83" s="46"/>
      <c r="N83" s="9"/>
    </row>
    <row r="84" spans="1:14" ht="30" outlineLevel="1" x14ac:dyDescent="0.25">
      <c r="A84" s="9"/>
      <c r="B84" s="9"/>
      <c r="C84" s="1671" t="str">
        <f>"Samples Collected   "&amp;IF(SUM(H84:H85)&gt;0,"("&amp;SUM(H84:H85)&amp;")","")</f>
        <v xml:space="preserve">Samples Collected   </v>
      </c>
      <c r="D84" s="1672"/>
      <c r="E84" s="1020" t="s">
        <v>97</v>
      </c>
      <c r="F84" s="60"/>
      <c r="G84" s="60"/>
      <c r="H84" s="59" t="str">
        <f t="shared" si="7"/>
        <v/>
      </c>
      <c r="I84" s="55"/>
      <c r="J84" s="95"/>
      <c r="K84" s="66" t="s">
        <v>131</v>
      </c>
      <c r="L84" s="65"/>
      <c r="M84" s="46"/>
      <c r="N84" s="9"/>
    </row>
    <row r="85" spans="1:14" ht="15.75" outlineLevel="1" thickBot="1" x14ac:dyDescent="0.3">
      <c r="A85" s="9"/>
      <c r="B85" s="9"/>
      <c r="C85" s="1673"/>
      <c r="D85" s="1674"/>
      <c r="E85" s="72" t="s">
        <v>78</v>
      </c>
      <c r="F85" s="1026"/>
      <c r="G85" s="1026"/>
      <c r="H85" s="71" t="str">
        <f t="shared" si="7"/>
        <v/>
      </c>
      <c r="I85" s="55"/>
      <c r="J85" s="95"/>
      <c r="K85" s="66" t="s">
        <v>130</v>
      </c>
      <c r="L85" s="65"/>
      <c r="M85" s="46"/>
      <c r="N85" s="9"/>
    </row>
    <row r="86" spans="1:14" ht="24" customHeight="1" outlineLevel="1" thickTop="1" x14ac:dyDescent="0.25">
      <c r="A86" s="9"/>
      <c r="B86" s="9"/>
      <c r="C86" s="1675" t="s">
        <v>74</v>
      </c>
      <c r="D86" s="1676"/>
      <c r="E86" s="1677"/>
      <c r="F86" s="70"/>
      <c r="G86" s="70"/>
      <c r="H86" s="69" t="str">
        <f t="shared" si="7"/>
        <v/>
      </c>
      <c r="I86" s="55"/>
      <c r="J86" s="95"/>
      <c r="K86" s="66" t="s">
        <v>129</v>
      </c>
      <c r="L86" s="65"/>
      <c r="M86" s="46"/>
      <c r="N86" s="9"/>
    </row>
    <row r="87" spans="1:14" ht="30" outlineLevel="1" x14ac:dyDescent="0.25">
      <c r="A87" s="9"/>
      <c r="B87" s="9"/>
      <c r="C87" s="1660" t="s">
        <v>73</v>
      </c>
      <c r="D87" s="1666"/>
      <c r="E87" s="1667"/>
      <c r="F87" s="60"/>
      <c r="G87" s="60"/>
      <c r="H87" s="59" t="str">
        <f t="shared" si="7"/>
        <v/>
      </c>
      <c r="I87" s="55"/>
      <c r="J87" s="95"/>
      <c r="K87" s="66" t="s">
        <v>128</v>
      </c>
      <c r="L87" s="65"/>
      <c r="M87" s="46"/>
      <c r="N87" s="9"/>
    </row>
    <row r="88" spans="1:14" outlineLevel="1" x14ac:dyDescent="0.25">
      <c r="A88" s="9"/>
      <c r="B88" s="9"/>
      <c r="C88" s="1660" t="s">
        <v>72</v>
      </c>
      <c r="D88" s="1666"/>
      <c r="E88" s="1667"/>
      <c r="F88" s="60"/>
      <c r="G88" s="60"/>
      <c r="H88" s="59" t="str">
        <f t="shared" si="7"/>
        <v/>
      </c>
      <c r="I88" s="55"/>
      <c r="J88" s="95"/>
      <c r="K88" s="94" t="s">
        <v>127</v>
      </c>
      <c r="L88" s="65"/>
      <c r="M88" s="46"/>
      <c r="N88" s="9"/>
    </row>
    <row r="89" spans="1:14" outlineLevel="1" x14ac:dyDescent="0.25">
      <c r="A89" s="9"/>
      <c r="B89" s="9"/>
      <c r="C89" s="1660" t="s">
        <v>71</v>
      </c>
      <c r="D89" s="1666"/>
      <c r="E89" s="1667"/>
      <c r="F89" s="60"/>
      <c r="G89" s="60"/>
      <c r="H89" s="59" t="str">
        <f t="shared" si="7"/>
        <v/>
      </c>
      <c r="I89" s="55"/>
      <c r="J89" s="95"/>
      <c r="K89" s="94" t="s">
        <v>126</v>
      </c>
      <c r="L89" s="65"/>
      <c r="M89" s="46"/>
      <c r="N89" s="9"/>
    </row>
    <row r="90" spans="1:14" ht="18.75" outlineLevel="1" x14ac:dyDescent="0.3">
      <c r="A90" s="9"/>
      <c r="B90" s="9"/>
      <c r="C90" s="1660" t="s">
        <v>70</v>
      </c>
      <c r="D90" s="1666"/>
      <c r="E90" s="1667"/>
      <c r="F90" s="60"/>
      <c r="G90" s="60"/>
      <c r="H90" s="59" t="str">
        <f t="shared" si="7"/>
        <v/>
      </c>
      <c r="I90" s="55"/>
      <c r="J90" s="96" t="s">
        <v>125</v>
      </c>
      <c r="K90" s="55"/>
      <c r="L90" s="992"/>
      <c r="M90" s="46"/>
      <c r="N90" s="9"/>
    </row>
    <row r="91" spans="1:14" ht="30" customHeight="1" outlineLevel="1" x14ac:dyDescent="0.25">
      <c r="A91" s="9"/>
      <c r="B91" s="9"/>
      <c r="C91" s="1660" t="s">
        <v>69</v>
      </c>
      <c r="D91" s="1666"/>
      <c r="E91" s="1667"/>
      <c r="F91" s="60"/>
      <c r="G91" s="60"/>
      <c r="H91" s="59" t="str">
        <f t="shared" si="7"/>
        <v/>
      </c>
      <c r="I91" s="55"/>
      <c r="J91" s="95"/>
      <c r="K91" s="94" t="s">
        <v>124</v>
      </c>
      <c r="L91" s="65"/>
      <c r="M91" s="46"/>
      <c r="N91" s="9"/>
    </row>
    <row r="92" spans="1:14" ht="30" customHeight="1" outlineLevel="1" x14ac:dyDescent="0.25">
      <c r="A92" s="9"/>
      <c r="B92" s="9"/>
      <c r="C92" s="1660" t="s">
        <v>68</v>
      </c>
      <c r="D92" s="1666"/>
      <c r="E92" s="1667"/>
      <c r="F92" s="60"/>
      <c r="G92" s="60"/>
      <c r="H92" s="59" t="str">
        <f t="shared" si="7"/>
        <v/>
      </c>
      <c r="I92" s="55"/>
      <c r="J92" s="95"/>
      <c r="K92" s="94" t="s">
        <v>123</v>
      </c>
      <c r="L92" s="65"/>
      <c r="M92" s="46"/>
      <c r="N92" s="9"/>
    </row>
    <row r="93" spans="1:14" ht="30" customHeight="1" outlineLevel="1" x14ac:dyDescent="0.25">
      <c r="A93" s="9"/>
      <c r="B93" s="9"/>
      <c r="C93" s="1660" t="s">
        <v>96</v>
      </c>
      <c r="D93" s="1661"/>
      <c r="E93" s="1662"/>
      <c r="F93" s="60"/>
      <c r="G93" s="60"/>
      <c r="H93" s="59" t="str">
        <f t="shared" si="7"/>
        <v/>
      </c>
      <c r="I93" s="55"/>
      <c r="J93" s="95"/>
      <c r="K93" s="94" t="s">
        <v>122</v>
      </c>
      <c r="L93" s="65"/>
      <c r="M93" s="46"/>
      <c r="N93" s="9"/>
    </row>
    <row r="94" spans="1:14" ht="18.75" outlineLevel="1" thickBot="1" x14ac:dyDescent="0.3">
      <c r="A94" s="9"/>
      <c r="B94" s="9"/>
      <c r="C94" s="1660" t="s">
        <v>67</v>
      </c>
      <c r="D94" s="1661"/>
      <c r="E94" s="1662"/>
      <c r="F94" s="60"/>
      <c r="G94" s="60"/>
      <c r="H94" s="59" t="str">
        <f t="shared" si="7"/>
        <v/>
      </c>
      <c r="I94" s="55"/>
      <c r="J94" s="93" t="s">
        <v>104</v>
      </c>
      <c r="K94" s="92"/>
      <c r="L94" s="62">
        <f>SUM(L84:L93)</f>
        <v>0</v>
      </c>
      <c r="M94" s="61"/>
      <c r="N94" s="9"/>
    </row>
    <row r="95" spans="1:14" outlineLevel="1" x14ac:dyDescent="0.25">
      <c r="A95" s="9"/>
      <c r="B95" s="9"/>
      <c r="C95" s="1660" t="s">
        <v>66</v>
      </c>
      <c r="D95" s="1661"/>
      <c r="E95" s="1662"/>
      <c r="F95" s="60"/>
      <c r="G95" s="60"/>
      <c r="H95" s="59" t="str">
        <f t="shared" si="7"/>
        <v/>
      </c>
      <c r="I95" s="55"/>
      <c r="J95" s="55"/>
      <c r="K95" s="55"/>
      <c r="L95" s="55"/>
      <c r="M95" s="46"/>
      <c r="N95" s="9"/>
    </row>
    <row r="96" spans="1:14" ht="15.75" outlineLevel="1" thickBot="1" x14ac:dyDescent="0.3">
      <c r="A96" s="9"/>
      <c r="B96" s="9"/>
      <c r="C96" s="1663" t="s">
        <v>65</v>
      </c>
      <c r="D96" s="1664"/>
      <c r="E96" s="1665"/>
      <c r="F96" s="58"/>
      <c r="G96" s="58"/>
      <c r="H96" s="71" t="str">
        <f t="shared" si="7"/>
        <v/>
      </c>
      <c r="I96" s="55"/>
      <c r="J96" s="55"/>
      <c r="K96" s="55"/>
      <c r="L96" s="55"/>
      <c r="M96" s="46"/>
      <c r="N96" s="9"/>
    </row>
    <row r="97" spans="1:14" ht="16.5" thickBot="1" x14ac:dyDescent="0.3">
      <c r="A97" s="9"/>
      <c r="B97" s="9"/>
      <c r="C97" s="1027" t="s">
        <v>558</v>
      </c>
      <c r="D97" s="1013"/>
      <c r="E97" s="1013"/>
      <c r="F97" s="1013"/>
      <c r="G97" s="1013"/>
      <c r="H97" s="1013"/>
      <c r="I97" s="1013"/>
      <c r="J97" s="1013"/>
      <c r="K97" s="1013"/>
      <c r="L97" s="1013"/>
      <c r="M97" s="963"/>
      <c r="N97" s="9"/>
    </row>
    <row r="98" spans="1:14" x14ac:dyDescent="0.25">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87:E87"/>
    <mergeCell ref="C88:E88"/>
    <mergeCell ref="C89:E89"/>
    <mergeCell ref="C90:E90"/>
    <mergeCell ref="C91:E91"/>
    <mergeCell ref="C81:E82"/>
    <mergeCell ref="J81:K82"/>
    <mergeCell ref="C83:E83"/>
    <mergeCell ref="C84:D85"/>
    <mergeCell ref="C86:E86"/>
    <mergeCell ref="C73:E73"/>
    <mergeCell ref="C74:E74"/>
    <mergeCell ref="C75:E75"/>
    <mergeCell ref="C76:E76"/>
    <mergeCell ref="C77:E77"/>
    <mergeCell ref="C68:E68"/>
    <mergeCell ref="C69:E69"/>
    <mergeCell ref="C70:E70"/>
    <mergeCell ref="C71:E71"/>
    <mergeCell ref="C72:E72"/>
    <mergeCell ref="C62:E63"/>
    <mergeCell ref="J62:K63"/>
    <mergeCell ref="C64:E64"/>
    <mergeCell ref="C65:D66"/>
    <mergeCell ref="C67:E67"/>
    <mergeCell ref="C54:E54"/>
    <mergeCell ref="C55:E55"/>
    <mergeCell ref="C56:E56"/>
    <mergeCell ref="C57:E57"/>
    <mergeCell ref="C58:E58"/>
    <mergeCell ref="C49:E49"/>
    <mergeCell ref="C50:E50"/>
    <mergeCell ref="C51:E51"/>
    <mergeCell ref="C52:E52"/>
    <mergeCell ref="C53:E53"/>
    <mergeCell ref="C43:E44"/>
    <mergeCell ref="J43:K44"/>
    <mergeCell ref="C45:E45"/>
    <mergeCell ref="C46:D47"/>
    <mergeCell ref="C48:E48"/>
    <mergeCell ref="C35:E35"/>
    <mergeCell ref="C36:E36"/>
    <mergeCell ref="C37:E37"/>
    <mergeCell ref="C38:E38"/>
    <mergeCell ref="C39:E39"/>
    <mergeCell ref="C30:E30"/>
    <mergeCell ref="C31:E31"/>
    <mergeCell ref="C32:E32"/>
    <mergeCell ref="C33:E33"/>
    <mergeCell ref="C34:E34"/>
    <mergeCell ref="C24:E25"/>
    <mergeCell ref="J24:K25"/>
    <mergeCell ref="C26:E26"/>
    <mergeCell ref="C27:D28"/>
    <mergeCell ref="C29:E29"/>
    <mergeCell ref="C20:E20"/>
    <mergeCell ref="C15:E15"/>
    <mergeCell ref="C8:D9"/>
    <mergeCell ref="C16:E16"/>
    <mergeCell ref="C17:E17"/>
    <mergeCell ref="C18:E18"/>
    <mergeCell ref="C19:E19"/>
    <mergeCell ref="C10:E10"/>
    <mergeCell ref="C11:E11"/>
    <mergeCell ref="C12:E12"/>
    <mergeCell ref="C13:E13"/>
    <mergeCell ref="C14:E14"/>
    <mergeCell ref="C2:M2"/>
    <mergeCell ref="C3:M3"/>
    <mergeCell ref="C5:E6"/>
    <mergeCell ref="J5:K6"/>
    <mergeCell ref="C7:E7"/>
  </mergeCells>
  <dataValidations count="2">
    <dataValidation type="list" allowBlank="1" showInputMessage="1" showErrorMessage="1" sqref="K4" xr:uid="{00000000-0002-0000-0800-000000000000}">
      <formula1>"Work Plan Accomplishments, Total Program Accomplishments"</formula1>
    </dataValidation>
    <dataValidation type="whole" allowBlank="1" showInputMessage="1" showErrorMessage="1" sqref="F64:G77 L27:L32 L34:L36 F26:G39 L65:L70 F83:G96 F45:G58 L46:L51 L53:L55 L72:L74 L84:L89 L91:L93" xr:uid="{00000000-0002-0000-0800-000001000000}">
      <formula1>0</formula1>
      <formula2>5000</formula2>
    </dataValidation>
  </dataValidations>
  <hyperlinks>
    <hyperlink ref="L1" location="Start!A1" display="Back" xr:uid="{00000000-0004-0000-0800-000000000000}"/>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Start</vt:lpstr>
      <vt:lpstr>Narrative</vt:lpstr>
      <vt:lpstr>Bdgt</vt:lpstr>
      <vt:lpstr>Budget</vt:lpstr>
      <vt:lpstr>Work Plan</vt:lpstr>
      <vt:lpstr>Outcomes</vt:lpstr>
      <vt:lpstr>5700 Main</vt:lpstr>
      <vt:lpstr>5700 WPS</vt:lpstr>
      <vt:lpstr>5700 CC</vt:lpstr>
      <vt:lpstr>PART</vt:lpstr>
      <vt:lpstr>ES</vt:lpstr>
      <vt:lpstr>Perf Meas</vt:lpstr>
      <vt:lpstr>Status</vt:lpstr>
      <vt:lpstr>Prog Area</vt:lpstr>
      <vt:lpstr>Sig</vt:lpstr>
      <vt:lpstr>Act Type</vt:lpstr>
      <vt:lpstr>Rec</vt:lpstr>
      <vt:lpstr>Enf</vt:lpstr>
      <vt:lpstr>MY1</vt:lpstr>
      <vt:lpstr>ICR Info</vt:lpstr>
      <vt:lpstr>Program Area Count</vt:lpstr>
      <vt:lpstr>GGActivities15</vt:lpstr>
      <vt:lpstr>Narrative!Print_Area</vt:lpstr>
      <vt:lpstr>Status!Print_Titles</vt:lpstr>
      <vt:lpstr>'Work Plan'!Print_Titles</vt:lpstr>
      <vt:lpstr>Start!Start</vt:lpstr>
      <vt:lpstr>Start</vt:lpstr>
      <vt:lpstr>tblMeasures</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'15-'17 FIFRA Template</dc:title>
  <dc:subject>Cooperative Agreement Workplan and Report</dc:subject>
  <dc:creator>newuser</dc:creator>
  <cp:lastModifiedBy>Jonah Richmond</cp:lastModifiedBy>
  <cp:lastPrinted>2014-03-06T18:06:18Z</cp:lastPrinted>
  <dcterms:created xsi:type="dcterms:W3CDTF">2011-09-14T13:45:39Z</dcterms:created>
  <dcterms:modified xsi:type="dcterms:W3CDTF">2019-12-02T19:48:28Z</dcterms:modified>
  <cp:contentStatus/>
</cp:coreProperties>
</file>