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defaultThemeVersion="166925"/>
  <mc:AlternateContent xmlns:mc="http://schemas.openxmlformats.org/markup-compatibility/2006">
    <mc:Choice Requires="x15">
      <x15ac:absPath xmlns:x15ac="http://schemas.microsoft.com/office/spreadsheetml/2010/11/ac" url="C:\Users\CKerwin\Downloads\"/>
    </mc:Choice>
  </mc:AlternateContent>
  <xr:revisionPtr revIDLastSave="0" documentId="8_{03745220-E65A-4E62-B44B-E3483C815546}" xr6:coauthVersionLast="36" xr6:coauthVersionMax="36" xr10:uidLastSave="{00000000-0000-0000-0000-000000000000}"/>
  <bookViews>
    <workbookView xWindow="0" yWindow="0" windowWidth="19200" windowHeight="11370" tabRatio="768" activeTab="3" xr2:uid="{00000000-000D-0000-FFFF-FFFF00000000}"/>
  </bookViews>
  <sheets>
    <sheet name="Cover" sheetId="3" r:id="rId1"/>
    <sheet name="Inputs" sheetId="4" r:id="rId2"/>
    <sheet name="Current ICR" sheetId="5" r:id="rId3"/>
    <sheet name="TBL1-ResY1" sheetId="12" r:id="rId4"/>
    <sheet name="TBL2-ResY2" sheetId="16" r:id="rId5"/>
    <sheet name="TBL3-ResY3" sheetId="17" r:id="rId6"/>
    <sheet name="TBL4-ResSUM" sheetId="8" r:id="rId7"/>
    <sheet name="TBL5-EPAY1" sheetId="13" r:id="rId8"/>
    <sheet name="TBL6-EPAY2" sheetId="18" r:id="rId9"/>
    <sheet name="TBL7-EPAY3" sheetId="19" r:id="rId10"/>
    <sheet name="TBL8-EPA SUMMARY" sheetId="11" r:id="rId11"/>
  </sheets>
  <definedNames>
    <definedName name="_Hlk226374301" localSheetId="2">'Current ICR'!$A$9</definedName>
    <definedName name="_Hlk226374301" localSheetId="3">'TBL1-ResY1'!$A$9</definedName>
    <definedName name="_Hlk226374301" localSheetId="4">'TBL2-ResY2'!$A$9</definedName>
    <definedName name="_Hlk226374301" localSheetId="5">'TBL3-ResY3'!$A$9</definedName>
    <definedName name="_Hlk226374301" localSheetId="7">'TBL5-EPAY1'!#REF!</definedName>
    <definedName name="_Hlk226374301" localSheetId="8">'TBL6-EPAY2'!#REF!</definedName>
    <definedName name="_Hlk226374301" localSheetId="9">'TBL7-EPAY3'!#REF!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5" i="11" l="1"/>
  <c r="D5" i="11"/>
  <c r="B5" i="11"/>
  <c r="C6" i="11"/>
  <c r="D6" i="11"/>
  <c r="B6" i="11"/>
  <c r="C4" i="11"/>
  <c r="D4" i="11"/>
  <c r="B4" i="11"/>
  <c r="F19" i="19"/>
  <c r="I18" i="19"/>
  <c r="D18" i="19"/>
  <c r="I14" i="19"/>
  <c r="D14" i="19"/>
  <c r="I7" i="19"/>
  <c r="D7" i="19"/>
  <c r="F19" i="18"/>
  <c r="I18" i="18"/>
  <c r="D18" i="18"/>
  <c r="I14" i="18"/>
  <c r="D14" i="18"/>
  <c r="I7" i="18"/>
  <c r="I19" i="18" s="1"/>
  <c r="F5" i="11" s="1"/>
  <c r="D7" i="18"/>
  <c r="I18" i="13"/>
  <c r="I14" i="13"/>
  <c r="I7" i="13"/>
  <c r="I19" i="13" s="1"/>
  <c r="F4" i="11" s="1"/>
  <c r="G6" i="8"/>
  <c r="G5" i="8"/>
  <c r="G4" i="8"/>
  <c r="D33" i="17"/>
  <c r="F33" i="17" s="1"/>
  <c r="D31" i="17"/>
  <c r="F31" i="17" s="1"/>
  <c r="D28" i="17"/>
  <c r="F28" i="17" s="1"/>
  <c r="H16" i="17"/>
  <c r="F16" i="17"/>
  <c r="G16" i="17" s="1"/>
  <c r="D16" i="17"/>
  <c r="D12" i="17"/>
  <c r="F12" i="17" s="1"/>
  <c r="F8" i="17"/>
  <c r="D8" i="17"/>
  <c r="D33" i="16"/>
  <c r="F33" i="16" s="1"/>
  <c r="D31" i="16"/>
  <c r="F31" i="16" s="1"/>
  <c r="G31" i="16" s="1"/>
  <c r="D28" i="16"/>
  <c r="F28" i="16" s="1"/>
  <c r="D16" i="16"/>
  <c r="F16" i="16" s="1"/>
  <c r="G16" i="16" s="1"/>
  <c r="D12" i="16"/>
  <c r="F12" i="16" s="1"/>
  <c r="D8" i="16"/>
  <c r="F8" i="16" s="1"/>
  <c r="D33" i="12"/>
  <c r="F33" i="12" s="1"/>
  <c r="F19" i="13"/>
  <c r="D18" i="13"/>
  <c r="D14" i="13"/>
  <c r="D7" i="13"/>
  <c r="D31" i="12"/>
  <c r="F31" i="12" s="1"/>
  <c r="D12" i="12"/>
  <c r="F12" i="12" s="1"/>
  <c r="H12" i="12" s="1"/>
  <c r="D28" i="12"/>
  <c r="F28" i="12" s="1"/>
  <c r="D16" i="12"/>
  <c r="F16" i="12" s="1"/>
  <c r="D8" i="12"/>
  <c r="F8" i="12" s="1"/>
  <c r="F99" i="5"/>
  <c r="D98" i="5"/>
  <c r="D97" i="5"/>
  <c r="D96" i="5"/>
  <c r="D95" i="5"/>
  <c r="D93" i="5"/>
  <c r="D89" i="5"/>
  <c r="D88" i="5"/>
  <c r="D85" i="5"/>
  <c r="D84" i="5"/>
  <c r="D83" i="5"/>
  <c r="D82" i="5"/>
  <c r="D80" i="5"/>
  <c r="D78" i="5"/>
  <c r="D77" i="5"/>
  <c r="I78" i="5"/>
  <c r="I99" i="5" s="1"/>
  <c r="D17" i="4"/>
  <c r="D18" i="4"/>
  <c r="D16" i="4"/>
  <c r="D6" i="4"/>
  <c r="D5" i="4"/>
  <c r="D4" i="4"/>
  <c r="I19" i="19" l="1"/>
  <c r="F6" i="11" s="1"/>
  <c r="B6" i="8"/>
  <c r="B5" i="8"/>
  <c r="H16" i="16"/>
  <c r="I16" i="16" s="1"/>
  <c r="B4" i="8"/>
  <c r="E6" i="11"/>
  <c r="E5" i="11"/>
  <c r="H31" i="16"/>
  <c r="I31" i="16" s="1"/>
  <c r="H12" i="17"/>
  <c r="G12" i="17"/>
  <c r="I12" i="17" s="1"/>
  <c r="G31" i="17"/>
  <c r="H31" i="17"/>
  <c r="H28" i="17"/>
  <c r="G28" i="17"/>
  <c r="I28" i="17" s="1"/>
  <c r="G33" i="17"/>
  <c r="H33" i="17"/>
  <c r="G8" i="17"/>
  <c r="I16" i="17"/>
  <c r="H8" i="17"/>
  <c r="H12" i="16"/>
  <c r="I12" i="16" s="1"/>
  <c r="G12" i="16"/>
  <c r="H28" i="16"/>
  <c r="G28" i="16"/>
  <c r="H33" i="16"/>
  <c r="G33" i="16"/>
  <c r="G8" i="16"/>
  <c r="H8" i="16"/>
  <c r="H33" i="12"/>
  <c r="G33" i="12"/>
  <c r="I33" i="12" s="1"/>
  <c r="H31" i="12"/>
  <c r="G31" i="12"/>
  <c r="G12" i="12"/>
  <c r="I12" i="12" s="1"/>
  <c r="H28" i="12"/>
  <c r="G28" i="12"/>
  <c r="H16" i="12"/>
  <c r="G16" i="12"/>
  <c r="G8" i="12"/>
  <c r="H8" i="12"/>
  <c r="I52" i="5"/>
  <c r="F52" i="5"/>
  <c r="D43" i="5"/>
  <c r="F43" i="5" s="1"/>
  <c r="D40" i="5"/>
  <c r="F40" i="5" s="1"/>
  <c r="D39" i="5"/>
  <c r="F39" i="5" s="1"/>
  <c r="D37" i="5"/>
  <c r="F37" i="5" s="1"/>
  <c r="D35" i="5"/>
  <c r="F35" i="5" s="1"/>
  <c r="D34" i="5"/>
  <c r="F34" i="5" s="1"/>
  <c r="D31" i="5"/>
  <c r="F31" i="5" s="1"/>
  <c r="D30" i="5"/>
  <c r="F30" i="5" s="1"/>
  <c r="D29" i="5"/>
  <c r="F29" i="5" s="1"/>
  <c r="D28" i="5"/>
  <c r="F28" i="5" s="1"/>
  <c r="D15" i="5"/>
  <c r="F15" i="5" s="1"/>
  <c r="D8" i="5"/>
  <c r="F8" i="5" s="1"/>
  <c r="I33" i="16" l="1"/>
  <c r="I33" i="17"/>
  <c r="I31" i="17"/>
  <c r="I37" i="17" s="1"/>
  <c r="D6" i="8"/>
  <c r="F19" i="17"/>
  <c r="C6" i="8"/>
  <c r="F37" i="16"/>
  <c r="I28" i="16"/>
  <c r="I37" i="16" s="1"/>
  <c r="D5" i="8"/>
  <c r="I8" i="16"/>
  <c r="C5" i="8"/>
  <c r="F37" i="12"/>
  <c r="D4" i="8"/>
  <c r="C4" i="8"/>
  <c r="F19" i="12"/>
  <c r="F37" i="17"/>
  <c r="F38" i="17" s="1"/>
  <c r="I19" i="16"/>
  <c r="I8" i="17"/>
  <c r="I19" i="17" s="1"/>
  <c r="F19" i="16"/>
  <c r="I16" i="12"/>
  <c r="I31" i="12"/>
  <c r="I28" i="12"/>
  <c r="I37" i="12" s="1"/>
  <c r="I8" i="12"/>
  <c r="G8" i="5"/>
  <c r="H8" i="5"/>
  <c r="G43" i="5"/>
  <c r="H43" i="5"/>
  <c r="H40" i="5"/>
  <c r="G40" i="5"/>
  <c r="I40" i="5" s="1"/>
  <c r="H39" i="5"/>
  <c r="G39" i="5"/>
  <c r="I39" i="5" s="1"/>
  <c r="H37" i="5"/>
  <c r="G37" i="5"/>
  <c r="I37" i="5" s="1"/>
  <c r="G35" i="5"/>
  <c r="H35" i="5"/>
  <c r="H34" i="5"/>
  <c r="G34" i="5"/>
  <c r="I34" i="5" s="1"/>
  <c r="G31" i="5"/>
  <c r="H31" i="5"/>
  <c r="G30" i="5"/>
  <c r="I30" i="5" s="1"/>
  <c r="H30" i="5"/>
  <c r="G29" i="5"/>
  <c r="H29" i="5"/>
  <c r="G28" i="5"/>
  <c r="H28" i="5"/>
  <c r="I28" i="5" s="1"/>
  <c r="H15" i="5"/>
  <c r="G15" i="5"/>
  <c r="I15" i="5" s="1"/>
  <c r="F38" i="12" l="1"/>
  <c r="F38" i="16"/>
  <c r="I38" i="16"/>
  <c r="I19" i="12"/>
  <c r="I38" i="12" s="1"/>
  <c r="F4" i="8" s="1"/>
  <c r="I38" i="17"/>
  <c r="I8" i="5"/>
  <c r="I29" i="5"/>
  <c r="I31" i="5"/>
  <c r="I35" i="5"/>
  <c r="I43" i="5"/>
  <c r="I40" i="17" l="1"/>
  <c r="H6" i="8" s="1"/>
  <c r="F6" i="8"/>
  <c r="I40" i="16"/>
  <c r="H5" i="8" s="1"/>
  <c r="F5" i="8"/>
  <c r="I40" i="12"/>
  <c r="H4" i="8" s="1"/>
  <c r="G8" i="11"/>
  <c r="G7" i="11"/>
  <c r="D10" i="5" l="1"/>
  <c r="F10" i="5" s="1"/>
  <c r="D12" i="5"/>
  <c r="F12" i="5" s="1"/>
  <c r="D16" i="5"/>
  <c r="F16" i="5" s="1"/>
  <c r="D17" i="5"/>
  <c r="F17" i="5" s="1"/>
  <c r="D19" i="5"/>
  <c r="F19" i="5" s="1"/>
  <c r="D20" i="5"/>
  <c r="F20" i="5" s="1"/>
  <c r="D21" i="5"/>
  <c r="F21" i="5" s="1"/>
  <c r="D22" i="5"/>
  <c r="F22" i="5" s="1"/>
  <c r="D26" i="5"/>
  <c r="H12" i="5" l="1"/>
  <c r="G19" i="5"/>
  <c r="G10" i="5"/>
  <c r="F26" i="5"/>
  <c r="H22" i="5"/>
  <c r="G22" i="5"/>
  <c r="I22" i="5" s="1"/>
  <c r="G12" i="5"/>
  <c r="I12" i="5" s="1"/>
  <c r="H21" i="5"/>
  <c r="G21" i="5"/>
  <c r="H20" i="5"/>
  <c r="G20" i="5"/>
  <c r="I20" i="5" s="1"/>
  <c r="G17" i="5"/>
  <c r="I17" i="5" s="1"/>
  <c r="H17" i="5"/>
  <c r="H16" i="5"/>
  <c r="G16" i="5"/>
  <c r="I16" i="5" s="1"/>
  <c r="H19" i="5"/>
  <c r="I19" i="5" s="1"/>
  <c r="H10" i="5"/>
  <c r="I10" i="5" l="1"/>
  <c r="I21" i="5"/>
  <c r="H26" i="5"/>
  <c r="G26" i="5"/>
  <c r="I26" i="5" s="1"/>
  <c r="G8" i="8"/>
  <c r="H5" i="11"/>
  <c r="H6" i="11"/>
  <c r="B7" i="11"/>
  <c r="B8" i="11"/>
  <c r="F44" i="5" l="1"/>
  <c r="F53" i="5" s="1"/>
  <c r="I44" i="5"/>
  <c r="I53" i="5" s="1"/>
  <c r="H4" i="11"/>
  <c r="E6" i="8"/>
  <c r="G7" i="8"/>
  <c r="E5" i="8"/>
  <c r="E4" i="11"/>
  <c r="C7" i="11"/>
  <c r="C8" i="11"/>
  <c r="D8" i="11"/>
  <c r="D7" i="11"/>
  <c r="I55" i="5" l="1"/>
  <c r="F8" i="11"/>
  <c r="F7" i="11"/>
  <c r="E8" i="11"/>
  <c r="E7" i="11"/>
  <c r="H8" i="11"/>
  <c r="H7" i="11"/>
  <c r="B7" i="8" l="1"/>
  <c r="B8" i="8"/>
  <c r="E4" i="8" l="1"/>
  <c r="C7" i="8"/>
  <c r="C8" i="8"/>
  <c r="D7" i="8"/>
  <c r="D8" i="8"/>
  <c r="E7" i="8" l="1"/>
  <c r="E8" i="8"/>
  <c r="H7" i="8" l="1"/>
  <c r="F7" i="8"/>
  <c r="F8" i="8"/>
  <c r="H8" i="8" l="1"/>
</calcChain>
</file>

<file path=xl/sharedStrings.xml><?xml version="1.0" encoding="utf-8"?>
<sst xmlns="http://schemas.openxmlformats.org/spreadsheetml/2006/main" count="666" uniqueCount="233">
  <si>
    <t>Burden item</t>
  </si>
  <si>
    <t>(A)</t>
  </si>
  <si>
    <t>(B)</t>
  </si>
  <si>
    <t>(C)</t>
  </si>
  <si>
    <t>(D)</t>
  </si>
  <si>
    <t>(E)</t>
  </si>
  <si>
    <t>(F)</t>
  </si>
  <si>
    <t>(G)</t>
  </si>
  <si>
    <t>(H)</t>
  </si>
  <si>
    <t>Subtotal for Reporting Requirements</t>
  </si>
  <si>
    <t>Assumptions:</t>
  </si>
  <si>
    <t>N/A</t>
  </si>
  <si>
    <t>Activity</t>
  </si>
  <si>
    <t>ATTACHMENT 1</t>
  </si>
  <si>
    <t>SUPPORTING STATEMENT</t>
  </si>
  <si>
    <t>https://www.opm.gov/policy-data-oversight/pay-leave/salaries-wages/salary-tables/17Tables/html/GS_h.aspx</t>
  </si>
  <si>
    <t>Footnotes:</t>
  </si>
  <si>
    <t>(GS-6, step 3) - Clerical</t>
  </si>
  <si>
    <t>(GS- 13, step 5) - Managerial</t>
  </si>
  <si>
    <t>(GS- 12, step 1) - Technical</t>
  </si>
  <si>
    <t>Category (1)</t>
  </si>
  <si>
    <t>EPA Wages ($2016)</t>
  </si>
  <si>
    <t xml:space="preserve">(3) Loaded Wage is the 2016 Wage increased by 110 percent to account for the benefit packages available to those employed by private industry. </t>
  </si>
  <si>
    <t>Managerial</t>
  </si>
  <si>
    <t>Clerical</t>
  </si>
  <si>
    <t>Technical</t>
  </si>
  <si>
    <t>Loaded Wage (3)</t>
  </si>
  <si>
    <t>Hourly Mean Wage (2)</t>
  </si>
  <si>
    <t>Respondent Wages ($2016)</t>
  </si>
  <si>
    <t>Total</t>
  </si>
  <si>
    <t>(Ex0.1)</t>
  </si>
  <si>
    <t>(Ex0.05)</t>
  </si>
  <si>
    <t>(E=CxD)</t>
  </si>
  <si>
    <t>(C=AxB)</t>
  </si>
  <si>
    <t>Management person-hours per year</t>
  </si>
  <si>
    <t>See 4B</t>
  </si>
  <si>
    <r>
      <t>Cost, $</t>
    </r>
    <r>
      <rPr>
        <b/>
        <vertAlign val="superscript"/>
        <sz val="12"/>
        <color theme="1"/>
        <rFont val="Times New Roman"/>
        <family val="1"/>
      </rPr>
      <t xml:space="preserve"> </t>
    </r>
    <r>
      <rPr>
        <b/>
        <vertAlign val="superscript"/>
        <sz val="15"/>
        <color theme="1"/>
        <rFont val="Times New Roman"/>
        <family val="1"/>
      </rPr>
      <t xml:space="preserve"> </t>
    </r>
    <r>
      <rPr>
        <b/>
        <vertAlign val="superscript"/>
        <sz val="12"/>
        <color theme="1"/>
        <rFont val="Times New Roman"/>
        <family val="1"/>
      </rPr>
      <t>b</t>
    </r>
  </si>
  <si>
    <t>Clerical person - hours per year</t>
  </si>
  <si>
    <t>Technical Person - hours per year</t>
  </si>
  <si>
    <r>
      <t xml:space="preserve">Respondents per year  </t>
    </r>
    <r>
      <rPr>
        <b/>
        <vertAlign val="superscript"/>
        <sz val="12"/>
        <color theme="1"/>
        <rFont val="Times New Roman"/>
        <family val="1"/>
      </rPr>
      <t>a</t>
    </r>
  </si>
  <si>
    <t>Person-hours per respondent per year</t>
  </si>
  <si>
    <t>No. of occurrence per respondent per year</t>
  </si>
  <si>
    <t>Person - hours per occurrence</t>
  </si>
  <si>
    <t>Year</t>
  </si>
  <si>
    <t>Technical Hours</t>
  </si>
  <si>
    <t>Clerical Hours</t>
  </si>
  <si>
    <t>Management Hours</t>
  </si>
  <si>
    <t>Total Labor Hours</t>
  </si>
  <si>
    <t>Labor Costs</t>
  </si>
  <si>
    <t>Total Costs</t>
  </si>
  <si>
    <t>Average</t>
  </si>
  <si>
    <t>Total Hours</t>
  </si>
  <si>
    <t>Non-Labor Costs</t>
  </si>
  <si>
    <t>Non-Labor (Capital/Startup and O&amp;M) Costs</t>
  </si>
  <si>
    <t>TABLES 1, 2, and 3</t>
  </si>
  <si>
    <t>TABLE 4</t>
  </si>
  <si>
    <t>TABLES 5, 6, and 7</t>
  </si>
  <si>
    <t>TABLE 8</t>
  </si>
  <si>
    <t>Annual Respondent Burden and Cost of Recordkeeping and Reporting Requirements for the Boat Manufacturing NESHAP Residual Risk and Technology Review – Years 1-3</t>
  </si>
  <si>
    <t>Summary of Annual Respondent Burden and Cost of Recordkeeping and Reporting Requirements for the Boat Manufacturing NESHAP Residual Risk and Technology Review</t>
  </si>
  <si>
    <t>Annual Agency Burden and Cost of Recordkeeping and Reporting Requirements for the Boat Manufacturing NESHAP Residual Risk and Technology Review - Year 1-3</t>
  </si>
  <si>
    <t>Summary of Annual Agency Burden and Cost of Recordkeeping and Reporting Requirements for the Boat Manufacturing NESHAP Residual Risk and Technology Review</t>
  </si>
  <si>
    <t>National Emission Standards for Hazardous Air Pollutants for Boat Manufacturing (40 CFR Part 63, Subpart VVVV)</t>
  </si>
  <si>
    <t xml:space="preserve">(1) The Wage categories "Technical," "Clerical," and "Managerial" refer to the labor category codes 11-3051, 43-6010, and 11-1021, respectively, in the United States Department of Labor, Bureau of Labor Statistics table titled "May 2016 National Industry-Specific Occupational Employment and Wage Estimates NAICS 336600 - Ship and Boat Building," found here: </t>
  </si>
  <si>
    <t>https://www.bls.gov/oes/current/naics4_336600.htm</t>
  </si>
  <si>
    <t xml:space="preserve">     1) Fiberglass manufacturing operations</t>
  </si>
  <si>
    <t xml:space="preserve">     2) Adhesive operations</t>
  </si>
  <si>
    <t xml:space="preserve">     3) Aluminum coating operations</t>
  </si>
  <si>
    <t>1. Applications</t>
  </si>
  <si>
    <t>2. Surveys and studies</t>
  </si>
  <si>
    <r>
      <t xml:space="preserve">3. Familiarize with regulatory requirements </t>
    </r>
    <r>
      <rPr>
        <vertAlign val="superscript"/>
        <sz val="10"/>
        <color rgb="FF000000"/>
        <rFont val="Times New Roman"/>
        <family val="1"/>
      </rPr>
      <t>c</t>
    </r>
  </si>
  <si>
    <t xml:space="preserve"> a. Initial performance test and report</t>
  </si>
  <si>
    <t xml:space="preserve"> b. Establish operating parameters</t>
  </si>
  <si>
    <t xml:space="preserve"> c. Prepare startup, shutdown, and malfunction plan </t>
  </si>
  <si>
    <r>
      <t xml:space="preserve">5. Required activities for sources using pollution prevention measures </t>
    </r>
    <r>
      <rPr>
        <vertAlign val="superscript"/>
        <sz val="10"/>
        <color rgb="FF000000"/>
        <rFont val="Times New Roman"/>
        <family val="1"/>
      </rPr>
      <t>e, f</t>
    </r>
  </si>
  <si>
    <t xml:space="preserve"> a. Develop recordkeeping system</t>
  </si>
  <si>
    <t xml:space="preserve"> b. Enter information into recordkeeping system</t>
  </si>
  <si>
    <r>
      <t xml:space="preserve">     1) Fiberglass manufacturing operations </t>
    </r>
    <r>
      <rPr>
        <vertAlign val="superscript"/>
        <sz val="10"/>
        <color rgb="FF000000"/>
        <rFont val="Times New Roman"/>
        <family val="1"/>
      </rPr>
      <t>g</t>
    </r>
  </si>
  <si>
    <r>
      <t xml:space="preserve">     2) Adhesive operations </t>
    </r>
    <r>
      <rPr>
        <vertAlign val="superscript"/>
        <sz val="10"/>
        <color rgb="FF000000"/>
        <rFont val="Times New Roman"/>
        <family val="1"/>
      </rPr>
      <t>h</t>
    </r>
  </si>
  <si>
    <r>
      <t xml:space="preserve">     3) Aluminum coating operations </t>
    </r>
    <r>
      <rPr>
        <vertAlign val="superscript"/>
        <sz val="10"/>
        <color rgb="FF000000"/>
        <rFont val="Times New Roman"/>
        <family val="1"/>
      </rPr>
      <t>i</t>
    </r>
  </si>
  <si>
    <r>
      <t xml:space="preserve"> c. Work practice requirements </t>
    </r>
    <r>
      <rPr>
        <vertAlign val="superscript"/>
        <sz val="10"/>
        <color rgb="FF000000"/>
        <rFont val="Times New Roman"/>
        <family val="1"/>
      </rPr>
      <t>j</t>
    </r>
  </si>
  <si>
    <t>6. Create information</t>
  </si>
  <si>
    <t xml:space="preserve">7. Gather information </t>
  </si>
  <si>
    <t>8. Notification requirements</t>
  </si>
  <si>
    <t xml:space="preserve"> b. Notification for new major sources </t>
  </si>
  <si>
    <t xml:space="preserve">   2) Start of construction</t>
  </si>
  <si>
    <t xml:space="preserve">   3) Anticipated startup date</t>
  </si>
  <si>
    <t xml:space="preserve">   4) Actual startup date</t>
  </si>
  <si>
    <t xml:space="preserve"> c. Request for compliance extension</t>
  </si>
  <si>
    <t xml:space="preserve"> e. Notification of performance tests</t>
  </si>
  <si>
    <t xml:space="preserve"> f. Notification of compliance status</t>
  </si>
  <si>
    <t xml:space="preserve">9. Reporting requirements </t>
  </si>
  <si>
    <r>
      <t xml:space="preserve"> a. Semiannual compliance reports for all sources </t>
    </r>
    <r>
      <rPr>
        <vertAlign val="superscript"/>
        <sz val="10"/>
        <color rgb="FF000000"/>
        <rFont val="Times New Roman"/>
        <family val="1"/>
      </rPr>
      <t>l</t>
    </r>
  </si>
  <si>
    <t xml:space="preserve">   3) Control device performance test report</t>
  </si>
  <si>
    <t xml:space="preserve">   4) Operating range for monitored parameters</t>
  </si>
  <si>
    <t xml:space="preserve">   5) Startup, shutdown, malfunction</t>
  </si>
  <si>
    <t>10. Recordkeeping requirements</t>
  </si>
  <si>
    <t xml:space="preserve"> a. Familiarize with regulatory requirements</t>
  </si>
  <si>
    <t xml:space="preserve"> b. Plan and develop record system </t>
  </si>
  <si>
    <t xml:space="preserve"> c. Record information</t>
  </si>
  <si>
    <t>11. Time to train personnel</t>
  </si>
  <si>
    <t>12. Time for audits</t>
  </si>
  <si>
    <t xml:space="preserve">Subtotal for Recordkeeping Requirements </t>
  </si>
  <si>
    <r>
      <t>TOTAL LABOR BURDEN AND COST (rounded)</t>
    </r>
    <r>
      <rPr>
        <b/>
        <vertAlign val="superscript"/>
        <sz val="10"/>
        <color rgb="FF000000"/>
        <rFont val="Times New Roman"/>
        <family val="1"/>
      </rPr>
      <t>n</t>
    </r>
    <r>
      <rPr>
        <b/>
        <sz val="10"/>
        <color rgb="FF000000"/>
        <rFont val="Times New Roman"/>
        <family val="1"/>
      </rPr>
      <t xml:space="preserve"> </t>
    </r>
  </si>
  <si>
    <t>Capital and O&amp;M Cost (see Section 6(b)(iii))</t>
  </si>
  <si>
    <r>
      <t>GRAND TOTAL (rounded)</t>
    </r>
    <r>
      <rPr>
        <b/>
        <vertAlign val="superscript"/>
        <sz val="10"/>
        <color rgb="FF000000"/>
        <rFont val="Times New Roman"/>
        <family val="1"/>
      </rPr>
      <t>n</t>
    </r>
  </si>
  <si>
    <r>
      <t>a</t>
    </r>
    <r>
      <rPr>
        <sz val="10"/>
        <color rgb="FF000000"/>
        <rFont val="Times New Roman"/>
        <family val="1"/>
      </rPr>
      <t xml:space="preserve"> We have assumed that the average number of respondents that will be subject to the rule will be 144 existing sources. There will be no additional sources over the three-year period of this ICR.</t>
    </r>
  </si>
  <si>
    <r>
      <t>b</t>
    </r>
    <r>
      <rPr>
        <sz val="10"/>
        <color rgb="FF000000"/>
        <rFont val="Times New Roman"/>
        <family val="1"/>
      </rPr>
      <t xml:space="preserve"> This ICR uses the following labor rates: $138.43 per hour for Executive, Administrative, and Managerial labor; $106.45 per hour for Technical labor, and $52.77 per hour for Clerical labor. These rates are from the United States Department of Labor, Bureau of Labor Statistics, September 2012, “Table 2. Civilian Workers, by Occupational and Industry group”. The rates are from column 1, “Total Compensation”. The rates have been increased by 110 percent to account for the benefit packages available to those employed by private industry.</t>
    </r>
  </si>
  <si>
    <r>
      <t>c</t>
    </r>
    <r>
      <rPr>
        <sz val="10"/>
        <color rgb="FF000000"/>
        <rFont val="Times New Roman"/>
        <family val="1"/>
      </rPr>
      <t xml:space="preserve"> We have assumed that it will take the same length of time (25 hours) for both fiberglass and aluminum boat manufacturers to review the rules for each facility.</t>
    </r>
  </si>
  <si>
    <r>
      <t>d</t>
    </r>
    <r>
      <rPr>
        <sz val="10"/>
        <color rgb="FF000000"/>
        <rFont val="Times New Roman"/>
        <family val="1"/>
      </rPr>
      <t xml:space="preserve"> We have assumed that sources with add-on control devices will be required to perform initial performance test and report, and to prepare startup, shutdown, and malfunction plan.</t>
    </r>
  </si>
  <si>
    <r>
      <t>e</t>
    </r>
    <r>
      <rPr>
        <sz val="10"/>
        <color rgb="FF000000"/>
        <rFont val="Times New Roman"/>
        <family val="1"/>
      </rPr>
      <t xml:space="preserve"> We have assumed that all of the existing facilities except for one are complying with the regulations by using pollution prevention measures.</t>
    </r>
  </si>
  <si>
    <r>
      <t>f</t>
    </r>
    <r>
      <rPr>
        <sz val="10"/>
        <color rgb="FF000000"/>
        <rFont val="Times New Roman"/>
        <family val="1"/>
      </rPr>
      <t xml:space="preserve"> We have assumed that there will be no new sources expected over the three-year period of this ICR.</t>
    </r>
  </si>
  <si>
    <r>
      <t>g</t>
    </r>
    <r>
      <rPr>
        <sz val="10"/>
        <color rgb="FF000000"/>
        <rFont val="Times New Roman"/>
        <family val="1"/>
      </rPr>
      <t xml:space="preserve"> We have assumed that each of the respondents will take 84 hours to complete the fiberglass manufacturing operations.</t>
    </r>
  </si>
  <si>
    <r>
      <t>h</t>
    </r>
    <r>
      <rPr>
        <sz val="10"/>
        <color rgb="FF000000"/>
        <rFont val="Times New Roman"/>
        <family val="1"/>
      </rPr>
      <t xml:space="preserve"> We have assumed that each respondent will take 12 hours to complete the adhesive operations requirements.</t>
    </r>
  </si>
  <si>
    <r>
      <t>i</t>
    </r>
    <r>
      <rPr>
        <sz val="10"/>
        <color rgb="FF000000"/>
        <rFont val="Times New Roman"/>
        <family val="1"/>
      </rPr>
      <t xml:space="preserve"> We have assumed that 16 respondents will take 22 hours each to complete the aluminum coating operations requirements.</t>
    </r>
  </si>
  <si>
    <r>
      <t>j</t>
    </r>
    <r>
      <rPr>
        <sz val="10"/>
        <color rgb="FF000000"/>
        <rFont val="Times New Roman"/>
        <family val="1"/>
      </rPr>
      <t xml:space="preserve"> We have assumed that 16 respondents will take 2 hours each to complete the work practice requirements.</t>
    </r>
  </si>
  <si>
    <r>
      <t>k</t>
    </r>
    <r>
      <rPr>
        <sz val="10"/>
        <color rgb="FF000000"/>
        <rFont val="Times New Roman"/>
        <family val="1"/>
      </rPr>
      <t xml:space="preserve"> We have assumed that all of the existing respondents will each take 24 hours to complete initial notification requirements.</t>
    </r>
  </si>
  <si>
    <r>
      <t>l</t>
    </r>
    <r>
      <rPr>
        <sz val="10"/>
        <color rgb="FF000000"/>
        <rFont val="Times New Roman"/>
        <family val="1"/>
      </rPr>
      <t xml:space="preserve"> We have assumed that each respondent will take 8 hours two times per year to complete the semiannual compliance report.</t>
    </r>
  </si>
  <si>
    <r>
      <t>m</t>
    </r>
    <r>
      <rPr>
        <sz val="10"/>
        <color rgb="FF000000"/>
        <rFont val="Times New Roman"/>
        <family val="1"/>
      </rPr>
      <t xml:space="preserve"> We have assumed that one respondent will request to return to semiannual compliance reporting.</t>
    </r>
  </si>
  <si>
    <r>
      <t>n</t>
    </r>
    <r>
      <rPr>
        <sz val="10"/>
        <color rgb="FF000000"/>
        <rFont val="Times New Roman"/>
        <family val="1"/>
      </rPr>
      <t xml:space="preserve"> Totals have been rounded to 3 significant figures. Figures may not add exactly due to rounding</t>
    </r>
  </si>
  <si>
    <t>See 4A</t>
  </si>
  <si>
    <t>See 5B</t>
  </si>
  <si>
    <t>See 3</t>
  </si>
  <si>
    <t>See 5A</t>
  </si>
  <si>
    <r>
      <t xml:space="preserve">4. Required activities for sources with add-on control devices </t>
    </r>
    <r>
      <rPr>
        <vertAlign val="superscript"/>
        <sz val="10"/>
        <color rgb="FF000000"/>
        <rFont val="Times New Roman"/>
        <family val="1"/>
      </rPr>
      <t>d</t>
    </r>
  </si>
  <si>
    <r>
      <t xml:space="preserve"> a. Initial notification that existing sources are subject to the standard </t>
    </r>
    <r>
      <rPr>
        <vertAlign val="superscript"/>
        <sz val="10"/>
        <color rgb="FF000000"/>
        <rFont val="Times New Roman"/>
        <family val="1"/>
      </rPr>
      <t>k</t>
    </r>
  </si>
  <si>
    <t xml:space="preserve">   1) Intent to construct and application for approval of construction </t>
  </si>
  <si>
    <t xml:space="preserve"> d. Notification of special compliance requirements</t>
  </si>
  <si>
    <t xml:space="preserve"> b. Additional reports for sources with add-on control devices</t>
  </si>
  <si>
    <t xml:space="preserve">   1) Quarterly compliance report for sources with exceedances</t>
  </si>
  <si>
    <r>
      <t xml:space="preserve">   2) Request to return to semiannual compliance reporting </t>
    </r>
    <r>
      <rPr>
        <vertAlign val="superscript"/>
        <sz val="10"/>
        <color rgb="FF000000"/>
        <rFont val="Times New Roman"/>
        <family val="1"/>
      </rPr>
      <t>m</t>
    </r>
  </si>
  <si>
    <t xml:space="preserve"> d. Records for area sources not subject to the standard</t>
  </si>
  <si>
    <t>Wage With  Fringe &amp; Overhead (3)</t>
  </si>
  <si>
    <t>(2) This value differs from the wages used in the 2013 ICR amendments, which were based on 2016 rates of pay</t>
  </si>
  <si>
    <t xml:space="preserve">(3) Wage with fringe and overhead is the hourly mean wage increased by 60 percent to account for the benefit packages available to government employees.  </t>
  </si>
  <si>
    <t>(1) The hourly mean wage for each category is based on 2017 wages, and are found here:</t>
  </si>
  <si>
    <t>2013 ICR Wages</t>
  </si>
  <si>
    <t>(2) Selected "mean hourly wage" in the table referenced in footnote 1.  This value differs from the 2013 ICR amendments, which were based on 2015 wages.  The wages used in the 2013 ICR amendments included: managerial $65.92 ($138.43 loaded wage), technical $50.69 ($106.45 loaded wage), and clerical $25.13 ($52.77 loaded wage).</t>
  </si>
  <si>
    <t xml:space="preserve">(A) </t>
  </si>
  <si>
    <t xml:space="preserve">(B) </t>
  </si>
  <si>
    <t xml:space="preserve">(C) </t>
  </si>
  <si>
    <t xml:space="preserve">EPA hours per year </t>
  </si>
  <si>
    <t xml:space="preserve">(D) </t>
  </si>
  <si>
    <t xml:space="preserve">(E=CxD) </t>
  </si>
  <si>
    <t xml:space="preserve">(E x 0.05) </t>
  </si>
  <si>
    <t xml:space="preserve">(G) </t>
  </si>
  <si>
    <t xml:space="preserve">Clerical hours per year </t>
  </si>
  <si>
    <t>(E x 0.1)</t>
  </si>
  <si>
    <t xml:space="preserve">(H) </t>
  </si>
  <si>
    <t>1. Read instructions</t>
  </si>
  <si>
    <r>
      <t xml:space="preserve">2. Enter and update information into agency recordkeeping system </t>
    </r>
    <r>
      <rPr>
        <vertAlign val="superscript"/>
        <sz val="10"/>
        <color rgb="FF000000"/>
        <rFont val="Times New Roman"/>
        <family val="1"/>
      </rPr>
      <t>c</t>
    </r>
  </si>
  <si>
    <t>3. Notification review</t>
  </si>
  <si>
    <r>
      <t xml:space="preserve">  a. Review initial notification for existing sources </t>
    </r>
    <r>
      <rPr>
        <vertAlign val="superscript"/>
        <sz val="10"/>
        <color rgb="FF000000"/>
        <rFont val="Times New Roman"/>
        <family val="1"/>
      </rPr>
      <t>d</t>
    </r>
  </si>
  <si>
    <r>
      <t xml:space="preserve">  b. Notification for new major sources </t>
    </r>
    <r>
      <rPr>
        <vertAlign val="superscript"/>
        <sz val="10"/>
        <color rgb="FF000000"/>
        <rFont val="Times New Roman"/>
        <family val="1"/>
      </rPr>
      <t>e</t>
    </r>
  </si>
  <si>
    <t xml:space="preserve">    1. Review intent to construct and application to construct</t>
  </si>
  <si>
    <t xml:space="preserve">    2. Start of construction</t>
  </si>
  <si>
    <t xml:space="preserve">    3. Anticipated startup date</t>
  </si>
  <si>
    <t xml:space="preserve">    4. Actual startup date</t>
  </si>
  <si>
    <t xml:space="preserve">  c. Review request for compliance extension </t>
  </si>
  <si>
    <t xml:space="preserve">  d. Review special compliance requirements </t>
  </si>
  <si>
    <t xml:space="preserve">  e. Review initial performance test and test plan</t>
  </si>
  <si>
    <r>
      <t xml:space="preserve">  f. Review compliance status </t>
    </r>
    <r>
      <rPr>
        <vertAlign val="superscript"/>
        <sz val="10"/>
        <color rgb="FF000000"/>
        <rFont val="Times New Roman"/>
        <family val="1"/>
      </rPr>
      <t>f</t>
    </r>
  </si>
  <si>
    <t xml:space="preserve">  g. Area sources not subject to standard </t>
  </si>
  <si>
    <t xml:space="preserve">  h. Review waiver application </t>
  </si>
  <si>
    <t>4. Reporting requirements</t>
  </si>
  <si>
    <r>
      <t xml:space="preserve">  a. Semiannual compliance reports for all sources </t>
    </r>
    <r>
      <rPr>
        <vertAlign val="superscript"/>
        <sz val="10"/>
        <color rgb="FF000000"/>
        <rFont val="Times New Roman"/>
        <family val="1"/>
      </rPr>
      <t>g</t>
    </r>
  </si>
  <si>
    <t xml:space="preserve">  b. Reports for sources with add-on control devices</t>
  </si>
  <si>
    <r>
      <t xml:space="preserve">    1. Quarterly compliance report for source with exceedances </t>
    </r>
    <r>
      <rPr>
        <vertAlign val="superscript"/>
        <sz val="10"/>
        <color rgb="FF000000"/>
        <rFont val="Times New Roman"/>
        <family val="1"/>
      </rPr>
      <t>h</t>
    </r>
  </si>
  <si>
    <r>
      <t xml:space="preserve">    2. Request to return to semiannual compliance reporting </t>
    </r>
    <r>
      <rPr>
        <vertAlign val="superscript"/>
        <sz val="10"/>
        <color rgb="FF000000"/>
        <rFont val="Times New Roman"/>
        <family val="1"/>
      </rPr>
      <t xml:space="preserve">i </t>
    </r>
    <r>
      <rPr>
        <sz val="10"/>
        <color rgb="FF000000"/>
        <rFont val="Times New Roman"/>
        <family val="1"/>
      </rPr>
      <t xml:space="preserve">     </t>
    </r>
  </si>
  <si>
    <t xml:space="preserve">    3. Review control device performance test report and operating range</t>
  </si>
  <si>
    <r>
      <t xml:space="preserve">    4. Review startup, shutdown, malfunction reports </t>
    </r>
    <r>
      <rPr>
        <vertAlign val="superscript"/>
        <sz val="10"/>
        <color rgb="FF000000"/>
        <rFont val="Times New Roman"/>
        <family val="1"/>
      </rPr>
      <t>j</t>
    </r>
  </si>
  <si>
    <r>
      <t>b</t>
    </r>
    <r>
      <rPr>
        <sz val="10"/>
        <color rgb="FF000000"/>
        <rFont val="Times New Roman"/>
        <family val="1"/>
      </rPr>
      <t xml:space="preserve"> This cost is based on the following labor rates which incorporates a 1.6 benefits multiplication factor to account for government overhead expenses: $64.16 Managerial rate (GS-13, Step 5, $38.92 x 1.6), $47.62 Technical rate (GS-12, Step 1, $28.88 x 1.6), and $25.76 Clerical rate (GS-6, Step 3, $15.63 x 1.6). These rates are from the Office of Personnel Management (OPM) “2012 General Schedule”, which excludes locality rates of pay.</t>
    </r>
  </si>
  <si>
    <r>
      <t>c</t>
    </r>
    <r>
      <rPr>
        <sz val="10"/>
        <color rgb="FF000000"/>
        <rFont val="Times New Roman"/>
        <family val="1"/>
      </rPr>
      <t xml:space="preserve"> We have assumed that 144 respondents will each take 4 hours to enter and update information into agency recordkeeping system.</t>
    </r>
  </si>
  <si>
    <r>
      <t>d</t>
    </r>
    <r>
      <rPr>
        <sz val="10"/>
        <color rgb="FF000000"/>
        <rFont val="Times New Roman"/>
        <family val="1"/>
      </rPr>
      <t xml:space="preserve"> We have assumed that all existing sources will be in compliance in the third year.</t>
    </r>
  </si>
  <si>
    <r>
      <t>e</t>
    </r>
    <r>
      <rPr>
        <sz val="10"/>
        <color rgb="FF000000"/>
        <rFont val="Times New Roman"/>
        <family val="1"/>
      </rPr>
      <t xml:space="preserve"> We have assumed that there will be not new sources over the three-year period of this ICR.</t>
    </r>
  </si>
  <si>
    <r>
      <t>f</t>
    </r>
    <r>
      <rPr>
        <sz val="10"/>
        <color rgb="FF000000"/>
        <rFont val="Times New Roman"/>
        <family val="1"/>
      </rPr>
      <t xml:space="preserve"> We have assumed that it will take 2 hours to review the compliance status notification.</t>
    </r>
  </si>
  <si>
    <r>
      <t xml:space="preserve">g </t>
    </r>
    <r>
      <rPr>
        <sz val="10"/>
        <color rgb="FF000000"/>
        <rFont val="Times New Roman"/>
        <family val="1"/>
      </rPr>
      <t>We have assumed that it will take four hours two times per year to review the semiannual compliance report.</t>
    </r>
  </si>
  <si>
    <r>
      <t>h</t>
    </r>
    <r>
      <rPr>
        <sz val="10"/>
        <color rgb="FF000000"/>
        <rFont val="Times New Roman"/>
        <family val="1"/>
      </rPr>
      <t xml:space="preserve"> we have assumed that 20 percent of the quarterly compliance reports will be reviewed for exceedances.</t>
    </r>
  </si>
  <si>
    <r>
      <t>i</t>
    </r>
    <r>
      <rPr>
        <sz val="10"/>
        <color rgb="FF000000"/>
        <rFont val="Times New Roman"/>
        <family val="1"/>
      </rPr>
      <t xml:space="preserve"> We have assumed that two respondents will request to return to semiannual compliance reporting.</t>
    </r>
  </si>
  <si>
    <r>
      <t>j</t>
    </r>
    <r>
      <rPr>
        <sz val="10"/>
        <color rgb="FF000000"/>
        <rFont val="Times New Roman"/>
        <family val="1"/>
      </rPr>
      <t xml:space="preserve"> We have assumed that it will take 4 hours to review the startup, shutdown, malfunction report.</t>
    </r>
  </si>
  <si>
    <r>
      <t>k</t>
    </r>
    <r>
      <rPr>
        <sz val="10"/>
        <color rgb="FF000000"/>
        <rFont val="Times New Roman"/>
        <family val="1"/>
      </rPr>
      <t xml:space="preserve"> Totals have been rounded to 3 significant figures. Figures may not add exactly due to rounding</t>
    </r>
  </si>
  <si>
    <r>
      <t>TOTAL LABOR BURDEN AND COST (rounded)</t>
    </r>
    <r>
      <rPr>
        <vertAlign val="superscript"/>
        <sz val="9"/>
        <color rgb="FF000000"/>
        <rFont val="Times New Roman"/>
        <family val="1"/>
      </rPr>
      <t>k</t>
    </r>
  </si>
  <si>
    <t>EPA Hours per occurrence</t>
  </si>
  <si>
    <t>No of occurrences per year</t>
  </si>
  <si>
    <t xml:space="preserve">(E) </t>
  </si>
  <si>
    <t xml:space="preserve">Technical hours per year </t>
  </si>
  <si>
    <t xml:space="preserve">(F) </t>
  </si>
  <si>
    <t>Managerial hours per year</t>
  </si>
  <si>
    <r>
      <t xml:space="preserve">Facilities per year </t>
    </r>
    <r>
      <rPr>
        <b/>
        <vertAlign val="superscript"/>
        <sz val="10"/>
        <color rgb="FF000000"/>
        <rFont val="Times New Roman"/>
        <family val="1"/>
      </rPr>
      <t>a</t>
    </r>
  </si>
  <si>
    <r>
      <t xml:space="preserve">Total Cost per Year </t>
    </r>
    <r>
      <rPr>
        <b/>
        <vertAlign val="superscript"/>
        <sz val="10"/>
        <color rgb="FF000000"/>
        <rFont val="Times New Roman"/>
        <family val="1"/>
      </rPr>
      <t>a</t>
    </r>
  </si>
  <si>
    <t>Table: Annual Respondent Burden and Cost – Boat Manufacturing NESHAP (40 CFR Part 63, Subpart VVVV) (Amendments)</t>
  </si>
  <si>
    <r>
      <t xml:space="preserve">Table: Average Annual EPA Burden and Cost – </t>
    </r>
    <r>
      <rPr>
        <b/>
        <sz val="12"/>
        <color theme="1"/>
        <rFont val="Times New Roman"/>
        <family val="1"/>
      </rPr>
      <t>NESHAP for Boat Manufacturing (40 CFR Part 63, Subpart VVVV) (Renewal)</t>
    </r>
  </si>
  <si>
    <t xml:space="preserve"> a. Familiarize with CEDRI and CDX registration</t>
  </si>
  <si>
    <t xml:space="preserve"> c. Re-evaluating startup, shutdown, and amlfucntion requirements </t>
  </si>
  <si>
    <r>
      <t>a</t>
    </r>
    <r>
      <rPr>
        <sz val="10"/>
        <color rgb="FF000000"/>
        <rFont val="Times New Roman"/>
        <family val="1"/>
      </rPr>
      <t xml:space="preserve"> We have assumed that the average number of respondents that will be subject to the rule will be 93 existing sources. There will be no additional sources over the three-year period of this ICR.</t>
    </r>
  </si>
  <si>
    <r>
      <t>b</t>
    </r>
    <r>
      <rPr>
        <sz val="10"/>
        <color rgb="FF000000"/>
        <rFont val="Times New Roman"/>
        <family val="1"/>
      </rPr>
      <t xml:space="preserve"> This ICR uses the following labor rates: $124.59 per hour for Executive, Administrative, and Managerial labor; $100.55 per hour for Technical labor, and $45.28 per hour for Clerical labor. These rates are from the United States Department of Labor, Bureau of Labor Statistics, May 2016, “May 2016 National Industry-Specific Occupational Employment and Wage Estimates NAICS 336600 – Ship and Boat Building”. The rates are from column 1, “Total Compensation”. The rates have been increased by 110 percent to account for the benefit packages available to those employed by private industry.</t>
    </r>
  </si>
  <si>
    <r>
      <t>c</t>
    </r>
    <r>
      <rPr>
        <sz val="10"/>
        <color rgb="FF000000"/>
        <rFont val="Times New Roman"/>
        <family val="1"/>
      </rPr>
      <t xml:space="preserve"> We have assumed that it will take the same length of time (4 hours) for both fiberglass and aluminum boat manufacturers to review the final RTR rules for each facility.</t>
    </r>
  </si>
  <si>
    <r>
      <t>d</t>
    </r>
    <r>
      <rPr>
        <sz val="10"/>
        <color rgb="FF000000"/>
        <rFont val="Times New Roman"/>
        <family val="1"/>
      </rPr>
      <t xml:space="preserve"> We have assumed that facilities will require some time to evaluate the effect of the rule removing the SSM exemption, and adjusting recordkeeping and reporting to accommodate these changes.</t>
    </r>
  </si>
  <si>
    <t>5. Required activities for sources using pollution prevention measures</t>
  </si>
  <si>
    <r>
      <t xml:space="preserve"> c. Work practice requirements </t>
    </r>
    <r>
      <rPr>
        <vertAlign val="superscript"/>
        <sz val="10"/>
        <color rgb="FF000000"/>
        <rFont val="Times New Roman"/>
        <family val="1"/>
      </rPr>
      <t>e</t>
    </r>
  </si>
  <si>
    <r>
      <t>e</t>
    </r>
    <r>
      <rPr>
        <sz val="10"/>
        <color rgb="FF000000"/>
        <rFont val="Times New Roman"/>
        <family val="1"/>
      </rPr>
      <t xml:space="preserve"> We have assumed that all of the existing facilities are complying with the regulations by using pollution prevention measures.</t>
    </r>
  </si>
  <si>
    <r>
      <t>f</t>
    </r>
    <r>
      <rPr>
        <sz val="10"/>
        <color rgb="FF000000"/>
        <rFont val="Times New Roman"/>
        <family val="1"/>
      </rPr>
      <t xml:space="preserve"> We have assumed that each respondent will take 8 hours two times per year to complete the semiannual compliance report.</t>
    </r>
  </si>
  <si>
    <r>
      <t>g</t>
    </r>
    <r>
      <rPr>
        <sz val="10"/>
        <color rgb="FF000000"/>
        <rFont val="Times New Roman"/>
        <family val="1"/>
      </rPr>
      <t xml:space="preserve"> Totals have been rounded to 3 significant figures. Figures may not add exactly due to rounding</t>
    </r>
  </si>
  <si>
    <r>
      <t>GRAND TOTAL (rounded)</t>
    </r>
    <r>
      <rPr>
        <b/>
        <vertAlign val="superscript"/>
        <sz val="10"/>
        <color rgb="FF000000"/>
        <rFont val="Times New Roman"/>
        <family val="1"/>
      </rPr>
      <t>g</t>
    </r>
  </si>
  <si>
    <r>
      <t xml:space="preserve"> a. Semiannual compliance reports for all sources </t>
    </r>
    <r>
      <rPr>
        <vertAlign val="superscript"/>
        <sz val="10"/>
        <color rgb="FF000000"/>
        <rFont val="Times New Roman"/>
        <family val="1"/>
      </rPr>
      <t>f</t>
    </r>
  </si>
  <si>
    <r>
      <rPr>
        <vertAlign val="superscript"/>
        <sz val="10"/>
        <color theme="1"/>
        <rFont val="Times New Roman"/>
        <family val="1"/>
      </rPr>
      <t>h</t>
    </r>
    <r>
      <rPr>
        <sz val="10"/>
        <color theme="1"/>
        <rFont val="Times New Roman"/>
        <family val="1"/>
      </rPr>
      <t xml:space="preserve"> We have assumed that no new facilities will become operational in the next three years.</t>
    </r>
  </si>
  <si>
    <r>
      <t xml:space="preserve"> a. Initial performance test and report </t>
    </r>
    <r>
      <rPr>
        <vertAlign val="superscript"/>
        <sz val="10"/>
        <color rgb="FF000000"/>
        <rFont val="Times New Roman"/>
        <family val="1"/>
      </rPr>
      <t>h</t>
    </r>
  </si>
  <si>
    <r>
      <t xml:space="preserve"> b. Establish operating parameters </t>
    </r>
    <r>
      <rPr>
        <vertAlign val="superscript"/>
        <sz val="10"/>
        <color rgb="FF000000"/>
        <rFont val="Times New Roman"/>
        <family val="1"/>
      </rPr>
      <t>h</t>
    </r>
  </si>
  <si>
    <r>
      <t xml:space="preserve"> a. Develop recordkeeping system </t>
    </r>
    <r>
      <rPr>
        <vertAlign val="superscript"/>
        <sz val="10"/>
        <color rgb="FF000000"/>
        <rFont val="Times New Roman"/>
        <family val="1"/>
      </rPr>
      <t>h</t>
    </r>
  </si>
  <si>
    <t>See 5.c.</t>
  </si>
  <si>
    <r>
      <t xml:space="preserve"> a. Initial notification that existing sources are subject to the standard </t>
    </r>
    <r>
      <rPr>
        <vertAlign val="superscript"/>
        <sz val="10"/>
        <color rgb="FF000000"/>
        <rFont val="Times New Roman"/>
        <family val="1"/>
      </rPr>
      <t>h</t>
    </r>
  </si>
  <si>
    <r>
      <t xml:space="preserve"> b. Notification for new major sources </t>
    </r>
    <r>
      <rPr>
        <vertAlign val="superscript"/>
        <sz val="10"/>
        <color rgb="FF000000"/>
        <rFont val="Times New Roman"/>
        <family val="1"/>
      </rPr>
      <t>h</t>
    </r>
  </si>
  <si>
    <r>
      <t xml:space="preserve"> c. Request for compliance extension </t>
    </r>
    <r>
      <rPr>
        <vertAlign val="superscript"/>
        <sz val="10"/>
        <color rgb="FF000000"/>
        <rFont val="Times New Roman"/>
        <family val="1"/>
      </rPr>
      <t>h</t>
    </r>
  </si>
  <si>
    <r>
      <t xml:space="preserve"> d. Notification of special compliance requirements </t>
    </r>
    <r>
      <rPr>
        <vertAlign val="superscript"/>
        <sz val="10"/>
        <color rgb="FF000000"/>
        <rFont val="Times New Roman"/>
        <family val="1"/>
      </rPr>
      <t>h</t>
    </r>
  </si>
  <si>
    <r>
      <t xml:space="preserve"> e. Notification of performance tests </t>
    </r>
    <r>
      <rPr>
        <vertAlign val="superscript"/>
        <sz val="10"/>
        <color rgb="FF000000"/>
        <rFont val="Times New Roman"/>
        <family val="1"/>
      </rPr>
      <t>e</t>
    </r>
  </si>
  <si>
    <r>
      <t xml:space="preserve"> f. Notification of compliance status </t>
    </r>
    <r>
      <rPr>
        <vertAlign val="superscript"/>
        <sz val="10"/>
        <color rgb="FF000000"/>
        <rFont val="Times New Roman"/>
        <family val="1"/>
      </rPr>
      <t>h</t>
    </r>
  </si>
  <si>
    <r>
      <t xml:space="preserve"> b. Additional reports for sources with add-on control devices </t>
    </r>
    <r>
      <rPr>
        <vertAlign val="superscript"/>
        <sz val="10"/>
        <color rgb="FF000000"/>
        <rFont val="Times New Roman"/>
        <family val="1"/>
      </rPr>
      <t>e</t>
    </r>
  </si>
  <si>
    <t>See 10.a.</t>
  </si>
  <si>
    <t>Table 1 : Annual Respondent Burden and Cost Year One – Boat Manufacturing NESHAP (40 CFR Part 63, Subpart VVVV) (2018 RTR)</t>
  </si>
  <si>
    <t>Table 2 : Annual Respondent Burden and Cost Year Two – Boat Manufacturing NESHAP (40 CFR Part 63, Subpart VVVV) (2018 RTR)</t>
  </si>
  <si>
    <t xml:space="preserve">TOTAL LABOR BURDEN AND COST </t>
  </si>
  <si>
    <t>Table 3 : Annual Respondent Burden and Cost Year Three – Boat Manufacturing NESHAP (40 CFR Part 63, Subpart VVVV) (2018 RTR)</t>
  </si>
  <si>
    <t>Table 4 - Summary of Annual Respondent Burden and Cost of Recordkeeping and Reporting Requirements for the Boat Manufacturing NESHAP (2018 RTR)</t>
  </si>
  <si>
    <r>
      <t>b</t>
    </r>
    <r>
      <rPr>
        <sz val="10"/>
        <color rgb="FF000000"/>
        <rFont val="Times New Roman"/>
        <family val="1"/>
      </rPr>
      <t xml:space="preserve"> This cost is based on the following labor rates which incorporates a 1.6 benefits multiplication factor to account for government overhead expenses: $64.80 Managerial rate, $48.08 Technical rate, and $26.02 Clerical rate. These rates are from the Office of Personnel Management (OPM) “2017 General Schedule”, which excludes locality rates of pay.</t>
    </r>
  </si>
  <si>
    <r>
      <t>d</t>
    </r>
    <r>
      <rPr>
        <sz val="10"/>
        <color rgb="FF000000"/>
        <rFont val="Times New Roman"/>
        <family val="1"/>
      </rPr>
      <t xml:space="preserve"> We have assumed that all existing sources will be in compliance in year one.</t>
    </r>
  </si>
  <si>
    <r>
      <t xml:space="preserve">3. Notification review </t>
    </r>
    <r>
      <rPr>
        <vertAlign val="superscript"/>
        <sz val="10"/>
        <color rgb="FF000000"/>
        <rFont val="Times New Roman"/>
        <family val="1"/>
      </rPr>
      <t>d</t>
    </r>
  </si>
  <si>
    <t xml:space="preserve">  a. Review initial notification for existing sources</t>
  </si>
  <si>
    <r>
      <t>TOTAL LABOR BURDEN AND COST (rounded)</t>
    </r>
    <r>
      <rPr>
        <vertAlign val="superscript"/>
        <sz val="9"/>
        <color rgb="FF000000"/>
        <rFont val="Times New Roman"/>
        <family val="1"/>
      </rPr>
      <t>h</t>
    </r>
  </si>
  <si>
    <r>
      <t>h</t>
    </r>
    <r>
      <rPr>
        <sz val="10"/>
        <color rgb="FF000000"/>
        <rFont val="Times New Roman"/>
        <family val="1"/>
      </rPr>
      <t xml:space="preserve"> Totals have been rounded to 3 significant figures. Figures may not add exactly due to rounding</t>
    </r>
  </si>
  <si>
    <r>
      <t xml:space="preserve">Table 5: Average Annual EPA Burden and Cost Year One – </t>
    </r>
    <r>
      <rPr>
        <b/>
        <sz val="12"/>
        <color theme="1"/>
        <rFont val="Times New Roman"/>
        <family val="1"/>
      </rPr>
      <t>NESHAP for Boat Manufacturing (40 CFR Part 63, Subpart VVVV) (2018 RTR)</t>
    </r>
  </si>
  <si>
    <r>
      <t xml:space="preserve">Table 6: Average Annual EPA Burden and Cost Year Two – </t>
    </r>
    <r>
      <rPr>
        <b/>
        <sz val="12"/>
        <color theme="1"/>
        <rFont val="Times New Roman"/>
        <family val="1"/>
      </rPr>
      <t>NESHAP for Boat Manufacturing (40 CFR Part 63, Subpart VVVV) (2018 RTR)</t>
    </r>
  </si>
  <si>
    <r>
      <t xml:space="preserve">Table 7: Average Annual EPA Burden and Cost Year Three – </t>
    </r>
    <r>
      <rPr>
        <b/>
        <sz val="12"/>
        <color theme="1"/>
        <rFont val="Times New Roman"/>
        <family val="1"/>
      </rPr>
      <t>NESHAP for Boat Manufacturing (40 CFR Part 63, Subpart VVVV) (2018 RTR)</t>
    </r>
  </si>
  <si>
    <t>Table 8 - Summary of Annual Agency Burden and Cost of Recordkeeping and Reporting Requirements for the Boat Manufacturing NESHAP (2018 RTR)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</si>
</sst>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General_)"/>
    <numFmt numFmtId="165" formatCode="&quot;$&quot;#,##0"/>
    <numFmt numFmtId="166" formatCode="&quot;$&quot;#,##0.00"/>
  </numFmts>
  <fonts count="37" x14ac:knownFonts="1">
    <font>
      <sz val="11"/>
      <color theme="1"/>
      <name val="Calibri"/>
      <family val="2"/>
      <scheme val="minor"/>
    </font>
    <font>
      <sz val="10"/>
      <name val="Arial"/>
      <family val="2"/>
    </font>
    <font>
      <sz val="10"/>
      <color rgb="FF000000"/>
      <name val="Times New Roman"/>
      <family val="1"/>
    </font>
    <font>
      <sz val="10"/>
      <name val="Times New Roman"/>
      <family val="1"/>
    </font>
    <font>
      <b/>
      <sz val="10"/>
      <color theme="1"/>
      <name val="Times New Roman"/>
      <family val="1"/>
    </font>
    <font>
      <sz val="12"/>
      <color theme="1"/>
      <name val="Times New Roman"/>
      <family val="1"/>
    </font>
    <font>
      <sz val="12"/>
      <color rgb="FF000000"/>
      <name val="Times New Roman"/>
      <family val="1"/>
    </font>
    <font>
      <b/>
      <sz val="12"/>
      <color rgb="FF000000"/>
      <name val="Times New Roman"/>
      <family val="1"/>
    </font>
    <font>
      <b/>
      <sz val="12"/>
      <color theme="1"/>
      <name val="Times New Roman"/>
      <family val="1"/>
    </font>
    <font>
      <u/>
      <sz val="11"/>
      <color theme="10"/>
      <name val="Calibri"/>
      <family val="2"/>
    </font>
    <font>
      <sz val="8"/>
      <name val="Courier"/>
      <family val="3"/>
    </font>
    <font>
      <u/>
      <sz val="11"/>
      <color theme="10"/>
      <name val="Calibri"/>
      <family val="2"/>
      <scheme val="minor"/>
    </font>
    <font>
      <vertAlign val="superscript"/>
      <sz val="12"/>
      <color theme="1"/>
      <name val="Times New Roman"/>
      <family val="1"/>
    </font>
    <font>
      <sz val="10"/>
      <color theme="1"/>
      <name val="Times New Roman"/>
      <family val="1"/>
    </font>
    <font>
      <b/>
      <sz val="10"/>
      <color rgb="FF000000"/>
      <name val="Times New Roman"/>
      <family val="1"/>
    </font>
    <font>
      <b/>
      <vertAlign val="superscript"/>
      <sz val="12"/>
      <color theme="1"/>
      <name val="Times New Roman"/>
      <family val="1"/>
    </font>
    <font>
      <b/>
      <sz val="8"/>
      <color rgb="FFFF0000"/>
      <name val="Times New Roman"/>
      <family val="1"/>
    </font>
    <font>
      <b/>
      <sz val="10"/>
      <name val="Times New Roman"/>
      <family val="1"/>
    </font>
    <font>
      <b/>
      <i/>
      <sz val="10"/>
      <color theme="1"/>
      <name val="Times New Roman"/>
      <family val="1"/>
    </font>
    <font>
      <b/>
      <i/>
      <sz val="10"/>
      <color rgb="FF000000"/>
      <name val="Times New Roman"/>
      <family val="1"/>
    </font>
    <font>
      <sz val="12"/>
      <color rgb="FFFF0000"/>
      <name val="Times New Roman"/>
      <family val="1"/>
    </font>
    <font>
      <b/>
      <i/>
      <sz val="8"/>
      <color rgb="FFFF0000"/>
      <name val="Times New Roman"/>
      <family val="1"/>
    </font>
    <font>
      <b/>
      <vertAlign val="superscript"/>
      <sz val="15"/>
      <color theme="1"/>
      <name val="Times New Roman"/>
      <family val="1"/>
    </font>
    <font>
      <b/>
      <sz val="11"/>
      <color theme="1"/>
      <name val="Times New Roman"/>
      <family val="1"/>
    </font>
    <font>
      <vertAlign val="superscript"/>
      <sz val="10"/>
      <color rgb="FF000000"/>
      <name val="Times New Roman"/>
      <family val="1"/>
    </font>
    <font>
      <b/>
      <vertAlign val="superscript"/>
      <sz val="10"/>
      <color rgb="FF000000"/>
      <name val="Times New Roman"/>
      <family val="1"/>
    </font>
    <font>
      <vertAlign val="superscript"/>
      <sz val="12"/>
      <color rgb="FF000000"/>
      <name val="Times New Roman"/>
      <family val="1"/>
    </font>
    <font>
      <sz val="11"/>
      <color theme="1"/>
      <name val="Calibri"/>
      <family val="2"/>
      <scheme val="minor"/>
    </font>
    <font>
      <sz val="11"/>
      <color theme="1"/>
      <name val="Times New Roman"/>
      <family val="1"/>
    </font>
    <font>
      <vertAlign val="superscript"/>
      <sz val="10"/>
      <color theme="1"/>
      <name val="Times New Roman"/>
      <family val="1"/>
    </font>
    <font>
      <sz val="11"/>
      <name val="Times New Roman"/>
      <family val="1"/>
    </font>
    <font>
      <b/>
      <sz val="12"/>
      <name val="Times New Roman"/>
      <family val="1"/>
    </font>
    <font>
      <sz val="12"/>
      <name val="Times New Roman"/>
      <family val="1"/>
    </font>
    <font>
      <u/>
      <sz val="12"/>
      <color theme="10"/>
      <name val="Times New Roman"/>
      <family val="1"/>
    </font>
    <font>
      <sz val="9"/>
      <color rgb="FF000000"/>
      <name val="Times New Roman"/>
      <family val="1"/>
    </font>
    <font>
      <vertAlign val="superscript"/>
      <sz val="9"/>
      <color rgb="FF000000"/>
      <name val="Times New Roman"/>
      <family val="1"/>
    </font>
    <font>
      <b/>
      <i/>
      <sz val="10"/>
      <name val="Times New Roman"/>
      <family val="1"/>
    </font>
  </fonts>
  <fills count="5">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s>
  <cellStyleXfs count="7">
    <xf numFmtId="0" fontId="0" fillId="0" borderId="0"/>
    <xf numFmtId="0" fontId="9" fillId="0" borderId="0" applyNumberFormat="0" applyFill="0" applyBorder="0" applyAlignment="0" applyProtection="0">
      <alignment vertical="top"/>
      <protection locked="0"/>
    </xf>
    <xf numFmtId="0" fontId="10" fillId="0" borderId="0"/>
    <xf numFmtId="0" fontId="1" fillId="0" borderId="0"/>
    <xf numFmtId="0" fontId="11" fillId="0" borderId="0" applyNumberFormat="0" applyFill="0" applyBorder="0" applyAlignment="0" applyProtection="0"/>
    <xf numFmtId="0" fontId="1" fillId="0" borderId="0"/>
    <xf numFmtId="44" fontId="27" fillId="0" borderId="0" applyFont="0" applyFill="0" applyBorder="0" applyAlignment="0" applyProtection="0"/>
  </cellStyleXfs>
  <cellXfs count="177">
    <xf numFmtId="0" fontId="0" fillId="0" borderId="0" xfId="0"/>
    <xf numFmtId="0" fontId="5" fillId="0" borderId="0" xfId="0" applyFont="1" applyAlignment="1">
      <alignment horizontal="left" vertical="center" indent="10"/>
    </xf>
    <xf numFmtId="0" fontId="6" fillId="0" borderId="0" xfId="0" applyFont="1" applyAlignment="1">
      <alignment vertical="center"/>
    </xf>
    <xf numFmtId="0" fontId="7"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6" fontId="2" fillId="0" borderId="1" xfId="0" applyNumberFormat="1" applyFont="1" applyFill="1" applyBorder="1" applyAlignment="1">
      <alignment horizontal="right"/>
    </xf>
    <xf numFmtId="0" fontId="2" fillId="0" borderId="1" xfId="0" applyFont="1" applyFill="1" applyBorder="1" applyAlignment="1">
      <alignment horizontal="center" vertical="center"/>
    </xf>
    <xf numFmtId="0" fontId="3" fillId="0" borderId="0" xfId="0" applyFont="1" applyFill="1" applyBorder="1" applyAlignment="1"/>
    <xf numFmtId="0" fontId="3" fillId="0" borderId="0" xfId="0" applyFont="1" applyFill="1" applyBorder="1"/>
    <xf numFmtId="0" fontId="4" fillId="0" borderId="2" xfId="0" applyFont="1" applyFill="1" applyBorder="1" applyAlignment="1">
      <alignment horizontal="center" vertical="center"/>
    </xf>
    <xf numFmtId="0" fontId="16" fillId="0" borderId="0" xfId="0" applyFont="1" applyFill="1" applyBorder="1"/>
    <xf numFmtId="6" fontId="17" fillId="0" borderId="1" xfId="0" applyNumberFormat="1" applyFont="1" applyFill="1" applyBorder="1"/>
    <xf numFmtId="6" fontId="17" fillId="0" borderId="1" xfId="0" applyNumberFormat="1" applyFont="1" applyFill="1" applyBorder="1" applyAlignment="1">
      <alignment horizontal="right"/>
    </xf>
    <xf numFmtId="0" fontId="3" fillId="0" borderId="1" xfId="0" applyFont="1" applyFill="1" applyBorder="1" applyAlignment="1">
      <alignment horizontal="center" vertical="center"/>
    </xf>
    <xf numFmtId="6" fontId="18" fillId="0" borderId="1" xfId="0" applyNumberFormat="1" applyFont="1" applyFill="1" applyBorder="1" applyAlignment="1">
      <alignment horizontal="right" vertical="top"/>
    </xf>
    <xf numFmtId="0" fontId="18" fillId="0" borderId="1" xfId="0" applyFont="1" applyFill="1" applyBorder="1" applyAlignment="1">
      <alignment horizontal="center" vertical="center"/>
    </xf>
    <xf numFmtId="3" fontId="2" fillId="0" borderId="1" xfId="0" applyNumberFormat="1" applyFont="1" applyFill="1" applyBorder="1" applyAlignment="1">
      <alignment horizontal="center" vertical="center"/>
    </xf>
    <xf numFmtId="6" fontId="13" fillId="0" borderId="1" xfId="0" applyNumberFormat="1" applyFont="1" applyFill="1" applyBorder="1" applyAlignment="1">
      <alignment horizontal="right" vertical="top"/>
    </xf>
    <xf numFmtId="0" fontId="13"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20" fillId="0" borderId="0" xfId="0" applyFont="1" applyFill="1" applyBorder="1"/>
    <xf numFmtId="0" fontId="21" fillId="0" borderId="0" xfId="0" applyFont="1" applyFill="1" applyBorder="1"/>
    <xf numFmtId="0" fontId="2" fillId="0" borderId="1" xfId="0" applyFont="1" applyFill="1" applyBorder="1" applyAlignment="1">
      <alignment horizontal="right"/>
    </xf>
    <xf numFmtId="3" fontId="18" fillId="0" borderId="7" xfId="0" applyNumberFormat="1" applyFont="1" applyFill="1" applyBorder="1" applyAlignment="1">
      <alignment horizontal="center" vertical="center"/>
    </xf>
    <xf numFmtId="3" fontId="18" fillId="0" borderId="6" xfId="0" applyNumberFormat="1" applyFont="1" applyFill="1" applyBorder="1" applyAlignment="1">
      <alignment horizontal="center" vertical="center"/>
    </xf>
    <xf numFmtId="3" fontId="18" fillId="0" borderId="5" xfId="0" applyNumberFormat="1" applyFont="1" applyFill="1" applyBorder="1" applyAlignment="1">
      <alignment horizontal="center" vertical="center"/>
    </xf>
    <xf numFmtId="0" fontId="2" fillId="0" borderId="5" xfId="0" applyFont="1" applyFill="1" applyBorder="1" applyAlignment="1">
      <alignment horizontal="center" vertical="center"/>
    </xf>
    <xf numFmtId="0" fontId="19" fillId="0" borderId="5" xfId="0" applyFont="1" applyFill="1" applyBorder="1" applyAlignment="1">
      <alignment horizontal="center" vertical="center"/>
    </xf>
    <xf numFmtId="0" fontId="13" fillId="0" borderId="5" xfId="0" applyFont="1" applyFill="1" applyBorder="1" applyAlignment="1">
      <alignment horizontal="center" vertical="center"/>
    </xf>
    <xf numFmtId="0" fontId="18" fillId="0" borderId="5" xfId="0" applyFont="1" applyFill="1" applyBorder="1" applyAlignment="1">
      <alignment horizontal="center" vertical="center"/>
    </xf>
    <xf numFmtId="0" fontId="3" fillId="0" borderId="5" xfId="0" applyFont="1" applyFill="1" applyBorder="1" applyAlignment="1">
      <alignment horizontal="center" vertical="center"/>
    </xf>
    <xf numFmtId="0" fontId="2" fillId="0" borderId="1" xfId="0" applyFont="1" applyBorder="1" applyAlignment="1">
      <alignment vertical="center"/>
    </xf>
    <xf numFmtId="0" fontId="19" fillId="0" borderId="1" xfId="0" applyFont="1" applyBorder="1" applyAlignment="1">
      <alignment vertical="center"/>
    </xf>
    <xf numFmtId="0" fontId="14" fillId="0" borderId="1" xfId="0" applyFont="1" applyBorder="1" applyAlignment="1">
      <alignment vertical="center"/>
    </xf>
    <xf numFmtId="0" fontId="4" fillId="0" borderId="1" xfId="0" applyFont="1" applyBorder="1" applyAlignment="1">
      <alignment vertical="center"/>
    </xf>
    <xf numFmtId="0" fontId="14" fillId="0" borderId="0" xfId="0" applyFont="1" applyAlignment="1">
      <alignment vertical="center"/>
    </xf>
    <xf numFmtId="0" fontId="26" fillId="0" borderId="0" xfId="0" applyFont="1" applyAlignment="1">
      <alignment vertical="center"/>
    </xf>
    <xf numFmtId="0" fontId="24" fillId="0" borderId="0" xfId="0" applyFont="1" applyAlignment="1">
      <alignment vertical="center"/>
    </xf>
    <xf numFmtId="0" fontId="18" fillId="0" borderId="10" xfId="0" applyFont="1" applyFill="1" applyBorder="1" applyAlignment="1">
      <alignment horizontal="center" vertical="center"/>
    </xf>
    <xf numFmtId="0" fontId="18" fillId="0" borderId="3" xfId="0" applyFont="1" applyFill="1" applyBorder="1" applyAlignment="1">
      <alignment horizontal="center" vertical="center"/>
    </xf>
    <xf numFmtId="0" fontId="2" fillId="0" borderId="1" xfId="0" applyFont="1" applyBorder="1" applyAlignment="1">
      <alignment horizontal="center" vertical="center"/>
    </xf>
    <xf numFmtId="0" fontId="14" fillId="0" borderId="1" xfId="0" applyFont="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2" fillId="0" borderId="0" xfId="0" applyFont="1" applyFill="1" applyBorder="1" applyAlignment="1">
      <alignment horizontal="right"/>
    </xf>
    <xf numFmtId="6" fontId="2" fillId="0" borderId="0" xfId="0" applyNumberFormat="1" applyFont="1" applyFill="1" applyBorder="1" applyAlignment="1">
      <alignment horizontal="right"/>
    </xf>
    <xf numFmtId="6" fontId="13" fillId="0" borderId="0" xfId="0" applyNumberFormat="1" applyFont="1" applyFill="1" applyBorder="1" applyAlignment="1">
      <alignment horizontal="right" vertical="top"/>
    </xf>
    <xf numFmtId="6" fontId="18" fillId="0" borderId="0" xfId="0" applyNumberFormat="1" applyFont="1" applyFill="1" applyBorder="1" applyAlignment="1">
      <alignment horizontal="right" vertical="top"/>
    </xf>
    <xf numFmtId="6" fontId="17" fillId="0" borderId="0" xfId="0" applyNumberFormat="1" applyFont="1" applyFill="1" applyBorder="1" applyAlignment="1">
      <alignment horizontal="right"/>
    </xf>
    <xf numFmtId="6" fontId="17" fillId="0" borderId="0" xfId="0" applyNumberFormat="1" applyFont="1" applyFill="1" applyBorder="1"/>
    <xf numFmtId="8" fontId="18" fillId="0" borderId="7" xfId="0" applyNumberFormat="1" applyFont="1" applyFill="1" applyBorder="1" applyAlignment="1">
      <alignment horizontal="right" vertical="top"/>
    </xf>
    <xf numFmtId="8" fontId="18" fillId="0" borderId="0" xfId="0" applyNumberFormat="1" applyFont="1" applyFill="1" applyBorder="1" applyAlignment="1">
      <alignment horizontal="right" vertical="top"/>
    </xf>
    <xf numFmtId="8" fontId="18" fillId="0" borderId="11" xfId="0" applyNumberFormat="1" applyFont="1" applyFill="1" applyBorder="1" applyAlignment="1">
      <alignment horizontal="right" vertical="top"/>
    </xf>
    <xf numFmtId="0" fontId="3" fillId="0" borderId="0" xfId="0" applyFont="1" applyFill="1" applyBorder="1" applyAlignment="1">
      <alignment wrapText="1"/>
    </xf>
    <xf numFmtId="0" fontId="28" fillId="0" borderId="0" xfId="0" applyFont="1"/>
    <xf numFmtId="0" fontId="2" fillId="0" borderId="0" xfId="0" applyFont="1" applyAlignment="1">
      <alignment vertical="center"/>
    </xf>
    <xf numFmtId="0" fontId="5" fillId="0" borderId="0" xfId="0" applyFont="1"/>
    <xf numFmtId="0" fontId="8" fillId="0" borderId="0" xfId="0" applyFont="1"/>
    <xf numFmtId="0" fontId="12" fillId="0" borderId="0" xfId="0" applyFont="1" applyAlignment="1">
      <alignment vertical="center"/>
    </xf>
    <xf numFmtId="0" fontId="31" fillId="4" borderId="1" xfId="5" applyFont="1" applyFill="1" applyBorder="1" applyAlignment="1">
      <alignment horizontal="center"/>
    </xf>
    <xf numFmtId="17" fontId="31" fillId="4" borderId="1" xfId="5" applyNumberFormat="1" applyFont="1" applyFill="1" applyBorder="1" applyAlignment="1">
      <alignment horizontal="center"/>
    </xf>
    <xf numFmtId="0" fontId="31" fillId="3" borderId="1" xfId="5" applyFont="1" applyFill="1" applyBorder="1" applyAlignment="1">
      <alignment horizontal="center"/>
    </xf>
    <xf numFmtId="0" fontId="5" fillId="0" borderId="1" xfId="0" applyFont="1" applyBorder="1"/>
    <xf numFmtId="166" fontId="32" fillId="0" borderId="1" xfId="0" applyNumberFormat="1" applyFont="1" applyBorder="1" applyAlignment="1">
      <alignment horizontal="center"/>
    </xf>
    <xf numFmtId="166" fontId="32" fillId="0" borderId="1" xfId="0" applyNumberFormat="1" applyFont="1" applyFill="1" applyBorder="1" applyAlignment="1">
      <alignment horizontal="center"/>
    </xf>
    <xf numFmtId="0" fontId="32" fillId="0" borderId="11" xfId="1" applyFont="1" applyBorder="1" applyAlignment="1" applyProtection="1"/>
    <xf numFmtId="0" fontId="32" fillId="0" borderId="0" xfId="0" applyFont="1" applyBorder="1"/>
    <xf numFmtId="2" fontId="32" fillId="0" borderId="12" xfId="0" applyNumberFormat="1" applyFont="1" applyFill="1" applyBorder="1"/>
    <xf numFmtId="0" fontId="33" fillId="0" borderId="0" xfId="1" applyFont="1" applyAlignment="1" applyProtection="1"/>
    <xf numFmtId="0" fontId="31" fillId="4" borderId="1" xfId="3" applyFont="1" applyFill="1" applyBorder="1" applyAlignment="1">
      <alignment horizontal="center" wrapText="1"/>
    </xf>
    <xf numFmtId="0" fontId="31" fillId="3" borderId="1" xfId="3" applyFont="1" applyFill="1" applyBorder="1" applyAlignment="1">
      <alignment horizontal="center" wrapText="1"/>
    </xf>
    <xf numFmtId="0" fontId="32" fillId="0" borderId="1" xfId="3" applyFont="1" applyFill="1" applyBorder="1"/>
    <xf numFmtId="166" fontId="32" fillId="0" borderId="1" xfId="3" applyNumberFormat="1" applyFont="1" applyFill="1" applyBorder="1" applyAlignment="1">
      <alignment horizontal="center"/>
    </xf>
    <xf numFmtId="166" fontId="32" fillId="0" borderId="1" xfId="2" applyNumberFormat="1" applyFont="1" applyFill="1" applyBorder="1" applyAlignment="1">
      <alignment horizontal="center"/>
    </xf>
    <xf numFmtId="0" fontId="32" fillId="0" borderId="1" xfId="2" applyFont="1" applyFill="1" applyBorder="1"/>
    <xf numFmtId="166" fontId="32" fillId="0" borderId="0" xfId="3" applyNumberFormat="1" applyFont="1" applyFill="1" applyBorder="1"/>
    <xf numFmtId="166" fontId="32" fillId="0" borderId="12" xfId="2" applyNumberFormat="1" applyFont="1" applyFill="1" applyBorder="1"/>
    <xf numFmtId="0" fontId="5" fillId="0" borderId="0" xfId="0" applyFont="1" applyAlignment="1"/>
    <xf numFmtId="0" fontId="28" fillId="0" borderId="0" xfId="0" applyFont="1" applyFill="1" applyBorder="1"/>
    <xf numFmtId="165" fontId="28" fillId="0" borderId="0" xfId="6" applyNumberFormat="1" applyFont="1" applyFill="1" applyBorder="1"/>
    <xf numFmtId="0" fontId="13" fillId="0" borderId="1" xfId="0" applyFont="1" applyFill="1" applyBorder="1"/>
    <xf numFmtId="165" fontId="13" fillId="0" borderId="1" xfId="6" applyNumberFormat="1" applyFont="1" applyFill="1" applyBorder="1"/>
    <xf numFmtId="6" fontId="2" fillId="0" borderId="1" xfId="0" applyNumberFormat="1" applyFont="1" applyBorder="1" applyAlignment="1">
      <alignment horizontal="right" vertical="center"/>
    </xf>
    <xf numFmtId="8" fontId="2" fillId="0" borderId="1" xfId="0" applyNumberFormat="1" applyFont="1" applyBorder="1" applyAlignment="1">
      <alignment horizontal="right" vertical="center"/>
    </xf>
    <xf numFmtId="0" fontId="2" fillId="0" borderId="1" xfId="0" applyFont="1" applyBorder="1" applyAlignment="1">
      <alignment horizontal="right" vertical="center"/>
    </xf>
    <xf numFmtId="3" fontId="2" fillId="0" borderId="1" xfId="0" applyNumberFormat="1" applyFont="1" applyBorder="1" applyAlignment="1">
      <alignment horizontal="center" vertical="center"/>
    </xf>
    <xf numFmtId="0" fontId="34" fillId="0" borderId="1" xfId="0" applyFont="1" applyBorder="1" applyAlignment="1">
      <alignment vertical="center"/>
    </xf>
    <xf numFmtId="6" fontId="13" fillId="0" borderId="1" xfId="0" applyNumberFormat="1" applyFont="1" applyBorder="1" applyAlignment="1">
      <alignment horizontal="right" vertical="center"/>
    </xf>
    <xf numFmtId="0" fontId="4" fillId="0" borderId="4" xfId="0" applyFont="1" applyFill="1" applyBorder="1" applyAlignment="1">
      <alignment horizontal="center" wrapText="1"/>
    </xf>
    <xf numFmtId="0" fontId="14" fillId="0" borderId="2" xfId="0" applyFont="1" applyBorder="1" applyAlignment="1">
      <alignment horizontal="center" vertical="center" wrapText="1"/>
    </xf>
    <xf numFmtId="0" fontId="28" fillId="0" borderId="0" xfId="0" applyFont="1" applyFill="1"/>
    <xf numFmtId="0" fontId="28" fillId="0" borderId="0" xfId="0" applyFont="1" applyFill="1" applyBorder="1" applyAlignment="1">
      <alignment wrapText="1"/>
    </xf>
    <xf numFmtId="166" fontId="28" fillId="0" borderId="1" xfId="0" applyNumberFormat="1" applyFont="1" applyFill="1" applyBorder="1"/>
    <xf numFmtId="1" fontId="28" fillId="0" borderId="0" xfId="0" applyNumberFormat="1" applyFont="1" applyFill="1" applyBorder="1"/>
    <xf numFmtId="164" fontId="31" fillId="2" borderId="0" xfId="0" applyNumberFormat="1" applyFont="1" applyFill="1" applyBorder="1" applyAlignment="1" applyProtection="1">
      <alignment vertical="center" wrapText="1"/>
    </xf>
    <xf numFmtId="164" fontId="31" fillId="2" borderId="0" xfId="0" applyNumberFormat="1" applyFont="1" applyFill="1" applyBorder="1" applyAlignment="1" applyProtection="1">
      <alignment vertical="center"/>
    </xf>
    <xf numFmtId="0" fontId="23" fillId="0" borderId="0" xfId="0" applyFont="1" applyFill="1"/>
    <xf numFmtId="0" fontId="28" fillId="0" borderId="0" xfId="0" applyFont="1" applyFill="1" applyAlignment="1">
      <alignment wrapText="1"/>
    </xf>
    <xf numFmtId="0" fontId="28" fillId="0" borderId="0" xfId="0" applyFont="1" applyFill="1" applyBorder="1" applyAlignment="1">
      <alignment horizontal="center" vertical="center"/>
    </xf>
    <xf numFmtId="0" fontId="20" fillId="0" borderId="0" xfId="0" applyFont="1" applyFill="1" applyBorder="1" applyAlignment="1">
      <alignment horizontal="left" indent="5"/>
    </xf>
    <xf numFmtId="0" fontId="30" fillId="0" borderId="5" xfId="0" applyFont="1" applyFill="1" applyBorder="1"/>
    <xf numFmtId="0" fontId="30" fillId="0" borderId="1" xfId="0" applyFont="1" applyFill="1" applyBorder="1"/>
    <xf numFmtId="0" fontId="14" fillId="0" borderId="4" xfId="0" applyFont="1" applyBorder="1" applyAlignment="1">
      <alignment horizontal="center" wrapText="1"/>
    </xf>
    <xf numFmtId="3" fontId="18" fillId="0" borderId="1" xfId="0" applyNumberFormat="1" applyFont="1" applyFill="1" applyBorder="1" applyAlignment="1">
      <alignment horizontal="center" vertical="center"/>
    </xf>
    <xf numFmtId="0" fontId="13" fillId="0" borderId="0" xfId="0" applyFont="1" applyFill="1"/>
    <xf numFmtId="6" fontId="36" fillId="0" borderId="1" xfId="0" applyNumberFormat="1" applyFont="1" applyFill="1" applyBorder="1" applyAlignment="1">
      <alignment horizontal="right"/>
    </xf>
    <xf numFmtId="164" fontId="17" fillId="2" borderId="1" xfId="0" applyNumberFormat="1" applyFont="1" applyFill="1" applyBorder="1" applyAlignment="1">
      <alignment horizontal="center"/>
    </xf>
    <xf numFmtId="164" fontId="17" fillId="2" borderId="1" xfId="0" applyNumberFormat="1" applyFont="1" applyFill="1" applyBorder="1" applyAlignment="1">
      <alignment horizontal="center" wrapText="1"/>
    </xf>
    <xf numFmtId="164" fontId="17" fillId="0" borderId="1" xfId="0" applyNumberFormat="1" applyFont="1" applyFill="1" applyBorder="1" applyAlignment="1">
      <alignment horizontal="center" wrapText="1"/>
    </xf>
    <xf numFmtId="164" fontId="3" fillId="2" borderId="1" xfId="0" applyNumberFormat="1" applyFont="1" applyFill="1" applyBorder="1" applyAlignment="1">
      <alignment horizontal="center"/>
    </xf>
    <xf numFmtId="3" fontId="3" fillId="2" borderId="1" xfId="0" applyNumberFormat="1" applyFont="1" applyFill="1" applyBorder="1" applyAlignment="1">
      <alignment horizontal="center"/>
    </xf>
    <xf numFmtId="165" fontId="3" fillId="2" borderId="1" xfId="0" applyNumberFormat="1" applyFont="1" applyFill="1" applyBorder="1" applyAlignment="1">
      <alignment horizontal="center"/>
    </xf>
    <xf numFmtId="165" fontId="3" fillId="0" borderId="1" xfId="0" applyNumberFormat="1" applyFont="1" applyFill="1" applyBorder="1" applyAlignment="1">
      <alignment horizontal="center"/>
    </xf>
    <xf numFmtId="6" fontId="18" fillId="0" borderId="1" xfId="0" applyNumberFormat="1" applyFont="1" applyBorder="1" applyAlignment="1">
      <alignment horizontal="right" vertical="center"/>
    </xf>
    <xf numFmtId="164" fontId="31" fillId="2" borderId="0" xfId="0" applyNumberFormat="1" applyFont="1" applyFill="1" applyBorder="1" applyAlignment="1" applyProtection="1"/>
    <xf numFmtId="3" fontId="3" fillId="2" borderId="3" xfId="0" applyNumberFormat="1" applyFont="1" applyFill="1" applyBorder="1" applyAlignment="1">
      <alignment horizontal="center"/>
    </xf>
    <xf numFmtId="165" fontId="3" fillId="2" borderId="3" xfId="0" applyNumberFormat="1" applyFont="1" applyFill="1" applyBorder="1" applyAlignment="1">
      <alignment horizontal="center"/>
    </xf>
    <xf numFmtId="3" fontId="3" fillId="2" borderId="9" xfId="0" applyNumberFormat="1" applyFont="1" applyFill="1" applyBorder="1" applyAlignment="1">
      <alignment horizontal="center"/>
    </xf>
    <xf numFmtId="165" fontId="3" fillId="2" borderId="9" xfId="0" applyNumberFormat="1" applyFont="1" applyFill="1" applyBorder="1" applyAlignment="1">
      <alignment horizontal="center"/>
    </xf>
    <xf numFmtId="164" fontId="17" fillId="2" borderId="9" xfId="0" applyNumberFormat="1" applyFont="1" applyFill="1" applyBorder="1" applyAlignment="1">
      <alignment horizontal="center"/>
    </xf>
    <xf numFmtId="164" fontId="17" fillId="2" borderId="9" xfId="0" applyNumberFormat="1" applyFont="1" applyFill="1" applyBorder="1" applyAlignment="1">
      <alignment horizontal="center" wrapText="1"/>
    </xf>
    <xf numFmtId="164" fontId="3" fillId="2" borderId="3" xfId="0" applyNumberFormat="1" applyFont="1" applyFill="1" applyBorder="1" applyAlignment="1">
      <alignment horizontal="center"/>
    </xf>
    <xf numFmtId="164" fontId="3" fillId="2" borderId="9" xfId="0" applyNumberFormat="1" applyFont="1" applyFill="1" applyBorder="1" applyAlignment="1">
      <alignment horizontal="center"/>
    </xf>
    <xf numFmtId="0" fontId="2" fillId="0" borderId="3" xfId="0" applyFont="1" applyBorder="1" applyAlignment="1">
      <alignment vertical="center"/>
    </xf>
    <xf numFmtId="0" fontId="2" fillId="0" borderId="3" xfId="0" applyFont="1" applyBorder="1" applyAlignment="1">
      <alignment horizontal="center" vertical="center"/>
    </xf>
    <xf numFmtId="6" fontId="2" fillId="0" borderId="3" xfId="0" applyNumberFormat="1" applyFont="1" applyBorder="1" applyAlignment="1">
      <alignment horizontal="right" vertical="center"/>
    </xf>
    <xf numFmtId="0" fontId="14" fillId="0" borderId="14" xfId="0" applyFont="1" applyBorder="1" applyAlignment="1">
      <alignment horizontal="center" vertical="center" wrapText="1"/>
    </xf>
    <xf numFmtId="0" fontId="2" fillId="0" borderId="10"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3" xfId="0" applyFont="1" applyFill="1" applyBorder="1" applyAlignment="1">
      <alignment horizontal="right"/>
    </xf>
    <xf numFmtId="0" fontId="28" fillId="0" borderId="14" xfId="0" applyFont="1" applyFill="1" applyBorder="1" applyAlignment="1">
      <alignment horizontal="center" vertical="center"/>
    </xf>
    <xf numFmtId="0" fontId="4" fillId="0" borderId="14" xfId="0" applyFont="1" applyFill="1" applyBorder="1" applyAlignment="1">
      <alignment horizontal="center" vertical="center"/>
    </xf>
    <xf numFmtId="0" fontId="8" fillId="0" borderId="0" xfId="0" applyFont="1" applyAlignment="1">
      <alignment horizontal="center" vertical="center" wrapText="1"/>
    </xf>
    <xf numFmtId="0" fontId="5" fillId="0" borderId="0" xfId="0" applyFont="1" applyAlignment="1">
      <alignment wrapText="1"/>
    </xf>
    <xf numFmtId="0" fontId="8" fillId="0" borderId="0" xfId="0" applyFont="1" applyAlignment="1">
      <alignment horizontal="center" vertical="center"/>
    </xf>
    <xf numFmtId="0" fontId="33" fillId="0" borderId="11" xfId="1" applyFont="1" applyFill="1" applyBorder="1" applyAlignment="1" applyProtection="1">
      <alignment wrapText="1"/>
    </xf>
    <xf numFmtId="0" fontId="5" fillId="0" borderId="0" xfId="0" applyFont="1" applyFill="1" applyBorder="1" applyAlignment="1">
      <alignment wrapText="1"/>
    </xf>
    <xf numFmtId="0" fontId="5" fillId="0" borderId="12" xfId="0" applyFont="1" applyFill="1" applyBorder="1" applyAlignment="1">
      <alignment wrapText="1"/>
    </xf>
    <xf numFmtId="0" fontId="32" fillId="0" borderId="13" xfId="1" applyFont="1" applyBorder="1" applyAlignment="1" applyProtection="1">
      <alignment vertical="top" wrapText="1"/>
    </xf>
    <xf numFmtId="0" fontId="5" fillId="0" borderId="8" xfId="0" applyFont="1" applyBorder="1" applyAlignment="1">
      <alignment vertical="top" wrapText="1"/>
    </xf>
    <xf numFmtId="0" fontId="5" fillId="0" borderId="10" xfId="0" applyFont="1" applyBorder="1" applyAlignment="1">
      <alignment vertical="top" wrapText="1"/>
    </xf>
    <xf numFmtId="0" fontId="31" fillId="0" borderId="1" xfId="5" applyFont="1" applyFill="1" applyBorder="1" applyAlignment="1">
      <alignment horizontal="center"/>
    </xf>
    <xf numFmtId="0" fontId="5" fillId="0" borderId="1" xfId="0" applyFont="1" applyBorder="1" applyAlignment="1">
      <alignment horizontal="center"/>
    </xf>
    <xf numFmtId="0" fontId="32" fillId="0" borderId="11" xfId="1" applyFont="1" applyBorder="1" applyAlignment="1" applyProtection="1">
      <alignment horizontal="left" vertical="top" wrapText="1"/>
    </xf>
    <xf numFmtId="0" fontId="5" fillId="0" borderId="0" xfId="0" applyFont="1" applyBorder="1" applyAlignment="1">
      <alignment horizontal="left" vertical="top" wrapText="1"/>
    </xf>
    <xf numFmtId="0" fontId="5" fillId="0" borderId="12" xfId="0" applyFont="1" applyBorder="1" applyAlignment="1">
      <alignment horizontal="left" vertical="top" wrapText="1"/>
    </xf>
    <xf numFmtId="0" fontId="33" fillId="0" borderId="11" xfId="4" applyFont="1" applyBorder="1" applyAlignment="1" applyProtection="1">
      <alignment wrapText="1"/>
    </xf>
    <xf numFmtId="0" fontId="5" fillId="0" borderId="0" xfId="0" applyFont="1" applyBorder="1" applyAlignment="1">
      <alignment wrapText="1"/>
    </xf>
    <xf numFmtId="0" fontId="5" fillId="0" borderId="12" xfId="0" applyFont="1" applyBorder="1" applyAlignment="1">
      <alignment wrapText="1"/>
    </xf>
    <xf numFmtId="0" fontId="32" fillId="0" borderId="11" xfId="1" applyFont="1" applyFill="1" applyBorder="1" applyAlignment="1" applyProtection="1">
      <alignment horizontal="left" vertical="top" wrapText="1"/>
    </xf>
    <xf numFmtId="0" fontId="5" fillId="0" borderId="13" xfId="0" applyFont="1" applyFill="1" applyBorder="1" applyAlignment="1">
      <alignment horizontal="left" vertical="top" wrapText="1"/>
    </xf>
    <xf numFmtId="0" fontId="5" fillId="0" borderId="8" xfId="0" applyFont="1" applyBorder="1" applyAlignment="1">
      <alignment horizontal="left" vertical="top" wrapText="1"/>
    </xf>
    <xf numFmtId="0" fontId="5" fillId="0" borderId="10" xfId="0" applyFont="1" applyBorder="1" applyAlignment="1">
      <alignment horizontal="left" vertical="top" wrapText="1"/>
    </xf>
    <xf numFmtId="0" fontId="31" fillId="0" borderId="1" xfId="3" applyFont="1" applyFill="1" applyBorder="1" applyAlignment="1">
      <alignment horizontal="center"/>
    </xf>
    <xf numFmtId="49" fontId="32" fillId="0" borderId="11" xfId="1" applyNumberFormat="1" applyFont="1" applyFill="1" applyBorder="1" applyAlignment="1" applyProtection="1">
      <alignment horizontal="left" vertical="top" wrapText="1"/>
    </xf>
    <xf numFmtId="49" fontId="32" fillId="0" borderId="0" xfId="1" applyNumberFormat="1" applyFont="1" applyFill="1" applyBorder="1" applyAlignment="1" applyProtection="1">
      <alignment horizontal="left" vertical="top" wrapText="1"/>
    </xf>
    <xf numFmtId="49" fontId="32" fillId="0" borderId="12" xfId="1" applyNumberFormat="1" applyFont="1" applyFill="1" applyBorder="1" applyAlignment="1" applyProtection="1">
      <alignment horizontal="left" vertical="top" wrapText="1"/>
    </xf>
    <xf numFmtId="0" fontId="32" fillId="0" borderId="11" xfId="3" applyFont="1" applyFill="1" applyBorder="1" applyAlignment="1">
      <alignment horizontal="left" vertical="top" wrapText="1"/>
    </xf>
    <xf numFmtId="0" fontId="32" fillId="0" borderId="0" xfId="3" applyFont="1" applyFill="1" applyBorder="1" applyAlignment="1">
      <alignment horizontal="left" vertical="top" wrapText="1"/>
    </xf>
    <xf numFmtId="0" fontId="32" fillId="0" borderId="12" xfId="3" applyFont="1" applyFill="1" applyBorder="1" applyAlignment="1">
      <alignment horizontal="left" vertical="top" wrapText="1"/>
    </xf>
    <xf numFmtId="0" fontId="26" fillId="0" borderId="0" xfId="0" applyFont="1" applyAlignment="1">
      <alignment horizontal="left" vertical="top" wrapText="1"/>
    </xf>
    <xf numFmtId="0" fontId="4" fillId="0" borderId="1" xfId="0" applyFont="1" applyFill="1" applyBorder="1" applyAlignment="1">
      <alignment horizontal="center" vertical="center"/>
    </xf>
    <xf numFmtId="0" fontId="14" fillId="0" borderId="1" xfId="0" applyFont="1" applyBorder="1" applyAlignment="1">
      <alignment horizontal="center" wrapText="1"/>
    </xf>
    <xf numFmtId="0" fontId="14" fillId="0" borderId="9" xfId="0" applyFont="1" applyBorder="1" applyAlignment="1">
      <alignment horizontal="center" wrapText="1"/>
    </xf>
    <xf numFmtId="3" fontId="2" fillId="0" borderId="1" xfId="0" applyNumberFormat="1" applyFont="1" applyBorder="1" applyAlignment="1">
      <alignment horizontal="center" vertical="center"/>
    </xf>
    <xf numFmtId="0" fontId="4" fillId="0" borderId="2" xfId="0" applyFont="1" applyFill="1" applyBorder="1" applyAlignment="1">
      <alignment horizontal="center"/>
    </xf>
    <xf numFmtId="0" fontId="4" fillId="0" borderId="4" xfId="0" applyFont="1" applyFill="1" applyBorder="1" applyAlignment="1">
      <alignment horizontal="center"/>
    </xf>
    <xf numFmtId="0" fontId="4" fillId="0" borderId="14" xfId="0" applyFont="1" applyFill="1" applyBorder="1" applyAlignment="1">
      <alignment horizontal="center"/>
    </xf>
    <xf numFmtId="3" fontId="17" fillId="0" borderId="7" xfId="0" applyNumberFormat="1" applyFont="1" applyFill="1" applyBorder="1" applyAlignment="1">
      <alignment horizontal="center" vertical="center"/>
    </xf>
    <xf numFmtId="3" fontId="17" fillId="0" borderId="6" xfId="0" applyNumberFormat="1" applyFont="1" applyFill="1" applyBorder="1" applyAlignment="1">
      <alignment horizontal="center" vertical="center"/>
    </xf>
    <xf numFmtId="3" fontId="17" fillId="0" borderId="5" xfId="0" applyNumberFormat="1" applyFont="1" applyFill="1" applyBorder="1" applyAlignment="1">
      <alignment horizontal="center" vertical="center"/>
    </xf>
    <xf numFmtId="3" fontId="18" fillId="0" borderId="7" xfId="0" applyNumberFormat="1" applyFont="1" applyFill="1" applyBorder="1" applyAlignment="1">
      <alignment horizontal="center" vertical="center"/>
    </xf>
    <xf numFmtId="3" fontId="18" fillId="0" borderId="6" xfId="0" applyNumberFormat="1" applyFont="1" applyFill="1" applyBorder="1" applyAlignment="1">
      <alignment horizontal="center" vertical="center"/>
    </xf>
    <xf numFmtId="3" fontId="18" fillId="0" borderId="5" xfId="0" applyNumberFormat="1" applyFont="1" applyFill="1" applyBorder="1" applyAlignment="1">
      <alignment horizontal="center" vertical="center"/>
    </xf>
    <xf numFmtId="0" fontId="26" fillId="0" borderId="0" xfId="0" applyFont="1" applyAlignment="1">
      <alignment horizontal="left" vertical="center"/>
    </xf>
    <xf numFmtId="3" fontId="19" fillId="0" borderId="1" xfId="0" applyNumberFormat="1" applyFont="1" applyBorder="1" applyAlignment="1">
      <alignment horizontal="center" vertical="center"/>
    </xf>
  </cellXfs>
  <cellStyles count="7">
    <cellStyle name="Currency" xfId="6" builtinId="4"/>
    <cellStyle name="Hyperlink" xfId="4" builtinId="8"/>
    <cellStyle name="Hyperlink 2" xfId="1" xr:uid="{00000000-0005-0000-0000-000002000000}"/>
    <cellStyle name="Normal" xfId="0" builtinId="0"/>
    <cellStyle name="Normal 2" xfId="5" xr:uid="{00000000-0005-0000-0000-000004000000}"/>
    <cellStyle name="Normal_HMIWI EG SS" xfId="2" xr:uid="{00000000-0005-0000-0000-000005000000}"/>
    <cellStyle name="Normal_ICR Cost Inputs"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pm.gov/policy-data-oversight/pay-leave/salaries-wages/salary-tables/17Tables/html/GS_h.aspx" TargetMode="External"/><Relationship Id="rId1" Type="http://schemas.openxmlformats.org/officeDocument/2006/relationships/hyperlink" Target="https://www.bls.gov/oes/current/naics4_336600.ht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6"/>
  <sheetViews>
    <sheetView workbookViewId="0">
      <selection activeCell="I21" sqref="I21"/>
    </sheetView>
  </sheetViews>
  <sheetFormatPr defaultRowHeight="15.75" x14ac:dyDescent="0.25"/>
  <cols>
    <col min="1" max="16384" width="9.140625" style="57"/>
  </cols>
  <sheetData>
    <row r="1" spans="1:17" ht="15.75" customHeight="1" x14ac:dyDescent="0.25">
      <c r="A1" s="135" t="s">
        <v>13</v>
      </c>
      <c r="B1" s="135"/>
      <c r="C1" s="135"/>
      <c r="D1" s="135"/>
      <c r="E1" s="135"/>
      <c r="F1" s="135"/>
      <c r="G1" s="135"/>
      <c r="H1" s="135"/>
      <c r="I1" s="135"/>
      <c r="J1" s="135"/>
      <c r="K1" s="135"/>
      <c r="L1" s="135"/>
      <c r="M1" s="135"/>
      <c r="N1" s="135"/>
      <c r="O1" s="135"/>
      <c r="P1" s="135"/>
      <c r="Q1" s="135"/>
    </row>
    <row r="2" spans="1:17" x14ac:dyDescent="0.25">
      <c r="A2" s="133" t="s">
        <v>14</v>
      </c>
      <c r="B2" s="134"/>
      <c r="C2" s="134"/>
      <c r="D2" s="134"/>
      <c r="E2" s="134"/>
      <c r="F2" s="134"/>
      <c r="G2" s="134"/>
      <c r="H2" s="134"/>
      <c r="I2" s="134"/>
      <c r="J2" s="134"/>
      <c r="K2" s="134"/>
      <c r="L2" s="134"/>
      <c r="M2" s="134"/>
      <c r="N2" s="134"/>
      <c r="O2" s="134"/>
      <c r="P2" s="134"/>
      <c r="Q2" s="134"/>
    </row>
    <row r="3" spans="1:17" x14ac:dyDescent="0.25">
      <c r="A3" s="133" t="s">
        <v>62</v>
      </c>
      <c r="B3" s="134"/>
      <c r="C3" s="134"/>
      <c r="D3" s="134"/>
      <c r="E3" s="134"/>
      <c r="F3" s="134"/>
      <c r="G3" s="134"/>
      <c r="H3" s="134"/>
      <c r="I3" s="134"/>
      <c r="J3" s="134"/>
      <c r="K3" s="134"/>
      <c r="L3" s="134"/>
      <c r="M3" s="134"/>
      <c r="N3" s="134"/>
      <c r="O3" s="134"/>
      <c r="P3" s="134"/>
      <c r="Q3" s="134"/>
    </row>
    <row r="4" spans="1:17" x14ac:dyDescent="0.25">
      <c r="A4" s="4"/>
    </row>
    <row r="5" spans="1:17" x14ac:dyDescent="0.25">
      <c r="A5" s="5" t="s">
        <v>54</v>
      </c>
    </row>
    <row r="6" spans="1:17" x14ac:dyDescent="0.25">
      <c r="A6" s="4" t="s">
        <v>58</v>
      </c>
    </row>
    <row r="7" spans="1:17" x14ac:dyDescent="0.25">
      <c r="A7" s="1"/>
    </row>
    <row r="8" spans="1:17" x14ac:dyDescent="0.25">
      <c r="A8" s="58" t="s">
        <v>55</v>
      </c>
    </row>
    <row r="9" spans="1:17" x14ac:dyDescent="0.25">
      <c r="A9" s="4" t="s">
        <v>59</v>
      </c>
    </row>
    <row r="11" spans="1:17" x14ac:dyDescent="0.25">
      <c r="A11" s="3" t="s">
        <v>56</v>
      </c>
      <c r="B11" s="3"/>
    </row>
    <row r="12" spans="1:17" x14ac:dyDescent="0.25">
      <c r="A12" s="2" t="s">
        <v>60</v>
      </c>
    </row>
    <row r="14" spans="1:17" x14ac:dyDescent="0.25">
      <c r="A14" s="58" t="s">
        <v>57</v>
      </c>
    </row>
    <row r="15" spans="1:17" x14ac:dyDescent="0.25">
      <c r="A15" s="2" t="s">
        <v>61</v>
      </c>
    </row>
    <row r="16" spans="1:17" x14ac:dyDescent="0.25">
      <c r="A16" s="1"/>
    </row>
  </sheetData>
  <mergeCells count="3">
    <mergeCell ref="A2:Q2"/>
    <mergeCell ref="A3:Q3"/>
    <mergeCell ref="A1:Q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0"/>
  <sheetViews>
    <sheetView zoomScaleNormal="100" workbookViewId="0">
      <selection activeCell="E18" sqref="E18"/>
    </sheetView>
  </sheetViews>
  <sheetFormatPr defaultRowHeight="15" x14ac:dyDescent="0.25"/>
  <cols>
    <col min="1" max="1" width="68.85546875" style="91" bestFit="1" customWidth="1"/>
    <col min="2" max="2" width="10.28515625" style="91" customWidth="1"/>
    <col min="3" max="3" width="11.28515625" style="91" customWidth="1"/>
    <col min="4" max="4" width="10.28515625" style="91" customWidth="1"/>
    <col min="5" max="5" width="11.85546875" style="91" customWidth="1"/>
    <col min="6" max="8" width="10.28515625" style="91" customWidth="1"/>
    <col min="9" max="10" width="13" style="91" customWidth="1"/>
    <col min="11" max="11" width="13.7109375" style="91" bestFit="1" customWidth="1"/>
    <col min="12" max="16384" width="9.140625" style="91"/>
  </cols>
  <sheetData>
    <row r="1" spans="1:12" ht="15.75" x14ac:dyDescent="0.25">
      <c r="A1" s="3" t="s">
        <v>231</v>
      </c>
      <c r="B1" s="55"/>
      <c r="C1" s="55"/>
      <c r="D1" s="55"/>
      <c r="E1" s="55"/>
      <c r="F1" s="55"/>
      <c r="G1" s="55"/>
      <c r="H1" s="55"/>
      <c r="I1" s="55"/>
    </row>
    <row r="2" spans="1:12" ht="15.75" x14ac:dyDescent="0.25">
      <c r="A2" s="2"/>
      <c r="B2" s="55"/>
      <c r="C2" s="55"/>
      <c r="D2" s="55"/>
      <c r="E2" s="55"/>
      <c r="F2" s="55"/>
      <c r="G2" s="55"/>
      <c r="H2" s="55"/>
      <c r="I2" s="55"/>
    </row>
    <row r="3" spans="1:12" x14ac:dyDescent="0.25">
      <c r="A3" s="163" t="s">
        <v>12</v>
      </c>
      <c r="B3" s="90" t="s">
        <v>138</v>
      </c>
      <c r="C3" s="90" t="s">
        <v>139</v>
      </c>
      <c r="D3" s="90" t="s">
        <v>140</v>
      </c>
      <c r="E3" s="90" t="s">
        <v>142</v>
      </c>
      <c r="F3" s="90" t="s">
        <v>184</v>
      </c>
      <c r="G3" s="90" t="s">
        <v>186</v>
      </c>
      <c r="H3" s="90" t="s">
        <v>145</v>
      </c>
      <c r="I3" s="90" t="s">
        <v>148</v>
      </c>
    </row>
    <row r="4" spans="1:12" ht="39" x14ac:dyDescent="0.25">
      <c r="A4" s="163"/>
      <c r="B4" s="103" t="s">
        <v>182</v>
      </c>
      <c r="C4" s="103" t="s">
        <v>183</v>
      </c>
      <c r="D4" s="103" t="s">
        <v>141</v>
      </c>
      <c r="E4" s="103" t="s">
        <v>188</v>
      </c>
      <c r="F4" s="103" t="s">
        <v>185</v>
      </c>
      <c r="G4" s="103" t="s">
        <v>187</v>
      </c>
      <c r="H4" s="103" t="s">
        <v>146</v>
      </c>
      <c r="I4" s="103" t="s">
        <v>189</v>
      </c>
    </row>
    <row r="5" spans="1:12" ht="15.75" thickBot="1" x14ac:dyDescent="0.3">
      <c r="A5" s="164"/>
      <c r="B5" s="127"/>
      <c r="C5" s="127"/>
      <c r="D5" s="127" t="s">
        <v>33</v>
      </c>
      <c r="E5" s="127"/>
      <c r="F5" s="127" t="s">
        <v>143</v>
      </c>
      <c r="G5" s="127" t="s">
        <v>144</v>
      </c>
      <c r="H5" s="127" t="s">
        <v>147</v>
      </c>
      <c r="I5" s="127"/>
      <c r="K5" s="162" t="s">
        <v>136</v>
      </c>
      <c r="L5" s="162"/>
    </row>
    <row r="6" spans="1:12" ht="15.75" thickTop="1" x14ac:dyDescent="0.25">
      <c r="A6" s="124" t="s">
        <v>149</v>
      </c>
      <c r="B6" s="125" t="s">
        <v>11</v>
      </c>
      <c r="C6" s="125"/>
      <c r="D6" s="125"/>
      <c r="E6" s="125"/>
      <c r="F6" s="125"/>
      <c r="G6" s="125"/>
      <c r="H6" s="125"/>
      <c r="I6" s="126"/>
      <c r="K6" s="81" t="s">
        <v>25</v>
      </c>
      <c r="L6" s="93">
        <v>47.62</v>
      </c>
    </row>
    <row r="7" spans="1:12" ht="15.75" x14ac:dyDescent="0.25">
      <c r="A7" s="32" t="s">
        <v>150</v>
      </c>
      <c r="B7" s="41">
        <v>4</v>
      </c>
      <c r="C7" s="41">
        <v>1</v>
      </c>
      <c r="D7" s="41">
        <f>B7*C7</f>
        <v>4</v>
      </c>
      <c r="E7" s="41">
        <v>92</v>
      </c>
      <c r="F7" s="41">
        <v>576</v>
      </c>
      <c r="G7" s="41">
        <v>28.8</v>
      </c>
      <c r="H7" s="41">
        <v>57.6</v>
      </c>
      <c r="I7" s="84">
        <f>(F7*$L$6)+(G7*$L$7)+(H7*$L$8)</f>
        <v>30760.704000000002</v>
      </c>
      <c r="K7" s="81" t="s">
        <v>23</v>
      </c>
      <c r="L7" s="93">
        <v>64.16</v>
      </c>
    </row>
    <row r="8" spans="1:12" ht="15.75" x14ac:dyDescent="0.25">
      <c r="A8" s="32" t="s">
        <v>225</v>
      </c>
      <c r="B8" s="41"/>
      <c r="C8" s="41"/>
      <c r="D8" s="41"/>
      <c r="E8" s="41"/>
      <c r="F8" s="41"/>
      <c r="G8" s="41"/>
      <c r="H8" s="41"/>
      <c r="I8" s="85"/>
      <c r="K8" s="82" t="s">
        <v>24</v>
      </c>
      <c r="L8" s="93">
        <v>25.76</v>
      </c>
    </row>
    <row r="9" spans="1:12" ht="15.75" x14ac:dyDescent="0.25">
      <c r="A9" s="32" t="s">
        <v>226</v>
      </c>
      <c r="B9" s="41" t="s">
        <v>11</v>
      </c>
      <c r="C9" s="41"/>
      <c r="D9" s="41"/>
      <c r="E9" s="41"/>
      <c r="F9" s="41"/>
      <c r="G9" s="41"/>
      <c r="H9" s="41"/>
      <c r="I9" s="83"/>
    </row>
    <row r="10" spans="1:12" ht="15.75" x14ac:dyDescent="0.25">
      <c r="A10" s="32" t="s">
        <v>153</v>
      </c>
      <c r="B10" s="41" t="s">
        <v>11</v>
      </c>
      <c r="C10" s="41"/>
      <c r="D10" s="41"/>
      <c r="E10" s="41"/>
      <c r="F10" s="41"/>
      <c r="G10" s="41"/>
      <c r="H10" s="41"/>
      <c r="I10" s="85"/>
    </row>
    <row r="11" spans="1:12" x14ac:dyDescent="0.25">
      <c r="A11" s="32" t="s">
        <v>158</v>
      </c>
      <c r="B11" s="41" t="s">
        <v>11</v>
      </c>
      <c r="C11" s="41"/>
      <c r="D11" s="41"/>
      <c r="E11" s="41"/>
      <c r="F11" s="41"/>
      <c r="G11" s="41"/>
      <c r="H11" s="41"/>
      <c r="I11" s="85"/>
    </row>
    <row r="12" spans="1:12" x14ac:dyDescent="0.25">
      <c r="A12" s="32" t="s">
        <v>159</v>
      </c>
      <c r="B12" s="41" t="s">
        <v>11</v>
      </c>
      <c r="C12" s="41"/>
      <c r="D12" s="41"/>
      <c r="E12" s="41"/>
      <c r="F12" s="41"/>
      <c r="G12" s="41"/>
      <c r="H12" s="41"/>
      <c r="I12" s="85"/>
    </row>
    <row r="13" spans="1:12" x14ac:dyDescent="0.25">
      <c r="A13" s="32" t="s">
        <v>160</v>
      </c>
      <c r="B13" s="41" t="s">
        <v>11</v>
      </c>
      <c r="C13" s="41"/>
      <c r="D13" s="41"/>
      <c r="E13" s="41"/>
      <c r="F13" s="41"/>
      <c r="G13" s="41"/>
      <c r="H13" s="41"/>
      <c r="I13" s="83"/>
    </row>
    <row r="14" spans="1:12" ht="15.75" x14ac:dyDescent="0.25">
      <c r="A14" s="32" t="s">
        <v>161</v>
      </c>
      <c r="B14" s="41">
        <v>2</v>
      </c>
      <c r="C14" s="41">
        <v>1</v>
      </c>
      <c r="D14" s="41">
        <f>B14*C14</f>
        <v>2</v>
      </c>
      <c r="E14" s="41">
        <v>92</v>
      </c>
      <c r="F14" s="41">
        <v>288</v>
      </c>
      <c r="G14" s="41">
        <v>14.4</v>
      </c>
      <c r="H14" s="41">
        <v>28.8</v>
      </c>
      <c r="I14" s="84">
        <f>(F14*$L$6)+(G14*$L$7)+(H14*$L$8)</f>
        <v>15380.352000000001</v>
      </c>
    </row>
    <row r="15" spans="1:12" x14ac:dyDescent="0.25">
      <c r="A15" s="32" t="s">
        <v>162</v>
      </c>
      <c r="B15" s="41" t="s">
        <v>11</v>
      </c>
      <c r="C15" s="41"/>
      <c r="D15" s="41"/>
      <c r="E15" s="41"/>
      <c r="F15" s="41"/>
      <c r="G15" s="41"/>
      <c r="H15" s="41"/>
      <c r="I15" s="85"/>
    </row>
    <row r="16" spans="1:12" x14ac:dyDescent="0.25">
      <c r="A16" s="32" t="s">
        <v>163</v>
      </c>
      <c r="B16" s="41" t="s">
        <v>11</v>
      </c>
      <c r="C16" s="41"/>
      <c r="D16" s="41"/>
      <c r="E16" s="41"/>
      <c r="F16" s="41"/>
      <c r="G16" s="41"/>
      <c r="H16" s="41"/>
      <c r="I16" s="85"/>
    </row>
    <row r="17" spans="1:9" x14ac:dyDescent="0.25">
      <c r="A17" s="32" t="s">
        <v>164</v>
      </c>
      <c r="B17" s="41"/>
      <c r="C17" s="41"/>
      <c r="D17" s="41"/>
      <c r="E17" s="41"/>
      <c r="F17" s="41"/>
      <c r="G17" s="41"/>
      <c r="H17" s="41"/>
      <c r="I17" s="85"/>
    </row>
    <row r="18" spans="1:9" ht="15.75" x14ac:dyDescent="0.25">
      <c r="A18" s="32" t="s">
        <v>165</v>
      </c>
      <c r="B18" s="41">
        <v>4</v>
      </c>
      <c r="C18" s="41">
        <v>2</v>
      </c>
      <c r="D18" s="41">
        <f>B18*C18</f>
        <v>8</v>
      </c>
      <c r="E18" s="41">
        <v>92</v>
      </c>
      <c r="F18" s="86">
        <v>1152</v>
      </c>
      <c r="G18" s="41">
        <v>57.6</v>
      </c>
      <c r="H18" s="41">
        <v>115.2</v>
      </c>
      <c r="I18" s="84">
        <f>(F18*$L$6)+(G18*$L$7)+(H18*$L$8)</f>
        <v>61521.408000000003</v>
      </c>
    </row>
    <row r="19" spans="1:9" x14ac:dyDescent="0.25">
      <c r="A19" s="87" t="s">
        <v>227</v>
      </c>
      <c r="B19" s="41"/>
      <c r="C19" s="41"/>
      <c r="D19" s="41"/>
      <c r="E19" s="41"/>
      <c r="F19" s="176">
        <f>ROUNDUP(SUM(F6:H18),-1)</f>
        <v>2320</v>
      </c>
      <c r="G19" s="176"/>
      <c r="H19" s="176"/>
      <c r="I19" s="114">
        <f>ROUNDUP(SUM(I6:I18),-2)</f>
        <v>107700</v>
      </c>
    </row>
    <row r="20" spans="1:9" ht="15.75" x14ac:dyDescent="0.25">
      <c r="A20" s="2"/>
      <c r="B20" s="55"/>
      <c r="C20" s="55"/>
      <c r="D20" s="55"/>
      <c r="E20" s="55"/>
      <c r="F20" s="55"/>
      <c r="G20" s="55"/>
      <c r="H20" s="55"/>
      <c r="I20" s="55"/>
    </row>
    <row r="21" spans="1:9" x14ac:dyDescent="0.25">
      <c r="A21" s="56" t="s">
        <v>10</v>
      </c>
      <c r="B21" s="55"/>
      <c r="C21" s="55"/>
      <c r="D21" s="55"/>
      <c r="E21" s="55"/>
      <c r="F21" s="55"/>
      <c r="G21" s="55"/>
      <c r="H21" s="55"/>
      <c r="I21" s="55"/>
    </row>
    <row r="22" spans="1:9" ht="15.75" x14ac:dyDescent="0.25">
      <c r="A22" s="38" t="s">
        <v>194</v>
      </c>
      <c r="B22" s="55"/>
      <c r="C22" s="55"/>
      <c r="D22" s="55"/>
      <c r="E22" s="55"/>
      <c r="F22" s="55"/>
      <c r="G22" s="55"/>
      <c r="H22" s="55"/>
      <c r="I22" s="55"/>
    </row>
    <row r="23" spans="1:9" ht="35.25" customHeight="1" x14ac:dyDescent="0.25">
      <c r="A23" s="161" t="s">
        <v>223</v>
      </c>
      <c r="B23" s="161"/>
      <c r="C23" s="161"/>
      <c r="D23" s="161"/>
      <c r="E23" s="161"/>
      <c r="F23" s="161"/>
      <c r="G23" s="161"/>
      <c r="H23" s="161"/>
      <c r="I23" s="161"/>
    </row>
    <row r="24" spans="1:9" ht="15.75" x14ac:dyDescent="0.25">
      <c r="A24" s="38" t="s">
        <v>172</v>
      </c>
      <c r="B24" s="55"/>
      <c r="C24" s="55"/>
      <c r="D24" s="55"/>
      <c r="E24" s="55"/>
      <c r="F24" s="55"/>
      <c r="G24" s="55"/>
      <c r="H24" s="55"/>
      <c r="I24" s="55"/>
    </row>
    <row r="25" spans="1:9" ht="15.75" x14ac:dyDescent="0.25">
      <c r="A25" s="38" t="s">
        <v>224</v>
      </c>
      <c r="B25" s="55"/>
      <c r="C25" s="55"/>
      <c r="D25" s="55"/>
      <c r="E25" s="55"/>
      <c r="F25" s="55"/>
      <c r="G25" s="55"/>
      <c r="H25" s="55"/>
      <c r="I25" s="55"/>
    </row>
    <row r="26" spans="1:9" ht="15.75" x14ac:dyDescent="0.25">
      <c r="A26" s="38" t="s">
        <v>174</v>
      </c>
      <c r="B26" s="55"/>
      <c r="C26" s="55"/>
      <c r="D26" s="55"/>
      <c r="E26" s="55"/>
      <c r="F26" s="55"/>
      <c r="G26" s="55"/>
      <c r="H26" s="55"/>
      <c r="I26" s="55"/>
    </row>
    <row r="27" spans="1:9" ht="15.75" x14ac:dyDescent="0.25">
      <c r="A27" s="38" t="s">
        <v>175</v>
      </c>
      <c r="B27" s="55"/>
      <c r="C27" s="55"/>
      <c r="D27" s="55"/>
      <c r="E27" s="55"/>
      <c r="F27" s="55"/>
      <c r="G27" s="55"/>
      <c r="H27" s="55"/>
      <c r="I27" s="55"/>
    </row>
    <row r="28" spans="1:9" ht="15.75" x14ac:dyDescent="0.25">
      <c r="A28" s="38" t="s">
        <v>176</v>
      </c>
      <c r="B28" s="55"/>
      <c r="C28" s="55"/>
      <c r="D28" s="55"/>
      <c r="E28" s="55"/>
      <c r="F28" s="55"/>
      <c r="G28" s="55"/>
      <c r="H28" s="55"/>
      <c r="I28" s="55"/>
    </row>
    <row r="29" spans="1:9" ht="15.75" x14ac:dyDescent="0.25">
      <c r="A29" s="38" t="s">
        <v>228</v>
      </c>
      <c r="B29" s="55"/>
      <c r="C29" s="55"/>
      <c r="D29" s="55"/>
      <c r="E29" s="55"/>
      <c r="F29" s="55"/>
      <c r="G29" s="55"/>
      <c r="H29" s="55"/>
      <c r="I29" s="55"/>
    </row>
    <row r="30" spans="1:9" ht="15.75" x14ac:dyDescent="0.25">
      <c r="A30" s="2"/>
      <c r="B30" s="55"/>
      <c r="C30" s="55"/>
      <c r="D30" s="55"/>
      <c r="E30" s="55"/>
      <c r="F30" s="55"/>
      <c r="G30" s="55"/>
      <c r="H30" s="55"/>
      <c r="I30" s="55"/>
    </row>
  </sheetData>
  <mergeCells count="4">
    <mergeCell ref="A3:A5"/>
    <mergeCell ref="K5:L5"/>
    <mergeCell ref="F19:H19"/>
    <mergeCell ref="A23:I2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8"/>
  <sheetViews>
    <sheetView workbookViewId="0"/>
  </sheetViews>
  <sheetFormatPr defaultRowHeight="15" x14ac:dyDescent="0.25"/>
  <cols>
    <col min="1" max="1" width="9.140625" style="55"/>
    <col min="2" max="8" width="12.140625" style="55" customWidth="1"/>
    <col min="9" max="16384" width="9.140625" style="55"/>
  </cols>
  <sheetData>
    <row r="1" spans="1:8" ht="15.75" customHeight="1" x14ac:dyDescent="0.25">
      <c r="A1" s="115" t="s">
        <v>232</v>
      </c>
      <c r="B1" s="115"/>
      <c r="C1" s="115"/>
      <c r="D1" s="115"/>
      <c r="E1" s="115"/>
      <c r="F1" s="115"/>
      <c r="G1" s="115"/>
      <c r="H1" s="115"/>
    </row>
    <row r="2" spans="1:8" ht="16.5" customHeight="1" x14ac:dyDescent="0.25">
      <c r="A2" s="115"/>
      <c r="B2" s="115"/>
      <c r="C2" s="115"/>
      <c r="D2" s="115"/>
      <c r="E2" s="115"/>
      <c r="F2" s="115"/>
      <c r="G2" s="115"/>
      <c r="H2" s="115"/>
    </row>
    <row r="3" spans="1:8" ht="27" thickBot="1" x14ac:dyDescent="0.3">
      <c r="A3" s="120" t="s">
        <v>43</v>
      </c>
      <c r="B3" s="121" t="s">
        <v>44</v>
      </c>
      <c r="C3" s="121" t="s">
        <v>46</v>
      </c>
      <c r="D3" s="121" t="s">
        <v>45</v>
      </c>
      <c r="E3" s="121" t="s">
        <v>51</v>
      </c>
      <c r="F3" s="121" t="s">
        <v>48</v>
      </c>
      <c r="G3" s="121" t="s">
        <v>52</v>
      </c>
      <c r="H3" s="121" t="s">
        <v>49</v>
      </c>
    </row>
    <row r="4" spans="1:8" ht="15.75" thickTop="1" x14ac:dyDescent="0.25">
      <c r="A4" s="122">
        <v>1</v>
      </c>
      <c r="B4" s="116">
        <f>SUM('TBL5-EPAY1'!F6:F18)</f>
        <v>2016</v>
      </c>
      <c r="C4" s="116">
        <f>SUM('TBL5-EPAY1'!G6:G18)</f>
        <v>100.80000000000001</v>
      </c>
      <c r="D4" s="116">
        <f>SUM('TBL5-EPAY1'!H6:H18)</f>
        <v>201.60000000000002</v>
      </c>
      <c r="E4" s="116">
        <f>SUM(B4:D4)</f>
        <v>2318.4</v>
      </c>
      <c r="F4" s="117">
        <f>'TBL5-EPAY1'!I19</f>
        <v>107700</v>
      </c>
      <c r="G4" s="117">
        <v>0</v>
      </c>
      <c r="H4" s="117">
        <f>+F4+G4</f>
        <v>107700</v>
      </c>
    </row>
    <row r="5" spans="1:8" x14ac:dyDescent="0.25">
      <c r="A5" s="110">
        <v>2</v>
      </c>
      <c r="B5" s="111">
        <f>SUM('TBL6-EPAY2'!F6:F18)</f>
        <v>2016</v>
      </c>
      <c r="C5" s="111">
        <f>SUM('TBL6-EPAY2'!G6:G18)</f>
        <v>100.80000000000001</v>
      </c>
      <c r="D5" s="111">
        <f>SUM('TBL6-EPAY2'!H6:H18)</f>
        <v>201.60000000000002</v>
      </c>
      <c r="E5" s="116">
        <f t="shared" ref="E5:E6" si="0">SUM(B5:D5)</f>
        <v>2318.4</v>
      </c>
      <c r="F5" s="112">
        <f>'TBL6-EPAY2'!I19</f>
        <v>107700</v>
      </c>
      <c r="G5" s="112">
        <v>0</v>
      </c>
      <c r="H5" s="117">
        <f>+F5+G5</f>
        <v>107700</v>
      </c>
    </row>
    <row r="6" spans="1:8" ht="15.75" thickBot="1" x14ac:dyDescent="0.3">
      <c r="A6" s="123">
        <v>3</v>
      </c>
      <c r="B6" s="118">
        <f>SUM('TBL7-EPAY3'!F6:F18)</f>
        <v>2016</v>
      </c>
      <c r="C6" s="118">
        <f>SUM('TBL7-EPAY3'!G6:G18)</f>
        <v>100.80000000000001</v>
      </c>
      <c r="D6" s="118">
        <f>SUM('TBL7-EPAY3'!H6:H18)</f>
        <v>201.60000000000002</v>
      </c>
      <c r="E6" s="118">
        <f t="shared" si="0"/>
        <v>2318.4</v>
      </c>
      <c r="F6" s="119">
        <f>'TBL7-EPAY3'!I19</f>
        <v>107700</v>
      </c>
      <c r="G6" s="119">
        <v>0</v>
      </c>
      <c r="H6" s="119">
        <f>+F6+G6</f>
        <v>107700</v>
      </c>
    </row>
    <row r="7" spans="1:8" ht="15.75" thickTop="1" x14ac:dyDescent="0.25">
      <c r="A7" s="122" t="s">
        <v>29</v>
      </c>
      <c r="B7" s="116">
        <f t="shared" ref="B7:H7" si="1">SUM(B4:B6)</f>
        <v>6048</v>
      </c>
      <c r="C7" s="116">
        <f t="shared" si="1"/>
        <v>302.40000000000003</v>
      </c>
      <c r="D7" s="116">
        <f t="shared" si="1"/>
        <v>604.80000000000007</v>
      </c>
      <c r="E7" s="116">
        <f t="shared" si="1"/>
        <v>6955.2000000000007</v>
      </c>
      <c r="F7" s="117">
        <f t="shared" si="1"/>
        <v>323100</v>
      </c>
      <c r="G7" s="117">
        <f t="shared" si="1"/>
        <v>0</v>
      </c>
      <c r="H7" s="117">
        <f t="shared" si="1"/>
        <v>323100</v>
      </c>
    </row>
    <row r="8" spans="1:8" x14ac:dyDescent="0.25">
      <c r="A8" s="110" t="s">
        <v>50</v>
      </c>
      <c r="B8" s="111">
        <f>AVERAGE(B4:B6)</f>
        <v>2016</v>
      </c>
      <c r="C8" s="111">
        <f>AVERAGE(C4:C6)</f>
        <v>100.80000000000001</v>
      </c>
      <c r="D8" s="111">
        <f>AVERAGE(D4:D6)</f>
        <v>201.60000000000002</v>
      </c>
      <c r="E8" s="111">
        <f>AVERAGE(E4:E6)</f>
        <v>2318.4</v>
      </c>
      <c r="F8" s="112">
        <f>ROUND(AVERAGE(F4:F6),-2)</f>
        <v>107700</v>
      </c>
      <c r="G8" s="112">
        <f>AVERAGE(G4:G6)</f>
        <v>0</v>
      </c>
      <c r="H8" s="112">
        <f>ROUND(AVERAGE(H4:H6),-2)</f>
        <v>107700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23"/>
  <sheetViews>
    <sheetView zoomScaleNormal="100" workbookViewId="0">
      <selection activeCell="A5" sqref="A5:XFD5"/>
    </sheetView>
  </sheetViews>
  <sheetFormatPr defaultRowHeight="15.75" x14ac:dyDescent="0.25"/>
  <cols>
    <col min="1" max="1" width="9.140625" style="57" customWidth="1"/>
    <col min="2" max="2" width="34.5703125" style="57" customWidth="1"/>
    <col min="3" max="3" width="26.42578125" style="57" customWidth="1"/>
    <col min="4" max="4" width="22.7109375" style="57" customWidth="1"/>
    <col min="5" max="16384" width="9.140625" style="57"/>
  </cols>
  <sheetData>
    <row r="2" spans="1:7" x14ac:dyDescent="0.25">
      <c r="A2" s="5"/>
      <c r="B2" s="142" t="s">
        <v>28</v>
      </c>
      <c r="C2" s="143"/>
      <c r="D2" s="143"/>
    </row>
    <row r="3" spans="1:7" ht="18.75" x14ac:dyDescent="0.25">
      <c r="A3" s="59"/>
      <c r="B3" s="60" t="s">
        <v>20</v>
      </c>
      <c r="C3" s="61" t="s">
        <v>27</v>
      </c>
      <c r="D3" s="62" t="s">
        <v>26</v>
      </c>
    </row>
    <row r="4" spans="1:7" ht="18.75" x14ac:dyDescent="0.25">
      <c r="A4" s="59"/>
      <c r="B4" s="63" t="s">
        <v>25</v>
      </c>
      <c r="C4" s="64">
        <v>47.88</v>
      </c>
      <c r="D4" s="65">
        <f>ROUNDUP(C4+(C4*1.1),2)</f>
        <v>100.55000000000001</v>
      </c>
    </row>
    <row r="5" spans="1:7" ht="18.75" x14ac:dyDescent="0.25">
      <c r="A5" s="59"/>
      <c r="B5" s="63" t="s">
        <v>23</v>
      </c>
      <c r="C5" s="64">
        <v>59.33</v>
      </c>
      <c r="D5" s="65">
        <f>ROUNDUP(C5+(C5*1.1),2)</f>
        <v>124.60000000000001</v>
      </c>
    </row>
    <row r="6" spans="1:7" ht="18.75" x14ac:dyDescent="0.25">
      <c r="A6" s="59"/>
      <c r="B6" s="63" t="s">
        <v>24</v>
      </c>
      <c r="C6" s="64">
        <v>21.56</v>
      </c>
      <c r="D6" s="65">
        <f t="shared" ref="D6" si="0">ROUNDUP(C6+(C6*1.1),2)</f>
        <v>45.28</v>
      </c>
    </row>
    <row r="7" spans="1:7" ht="18.75" x14ac:dyDescent="0.25">
      <c r="A7" s="59"/>
      <c r="B7" s="66" t="s">
        <v>16</v>
      </c>
      <c r="C7" s="67"/>
      <c r="D7" s="68"/>
      <c r="G7" s="69"/>
    </row>
    <row r="8" spans="1:7" ht="78" customHeight="1" x14ac:dyDescent="0.25">
      <c r="A8" s="59"/>
      <c r="B8" s="144" t="s">
        <v>63</v>
      </c>
      <c r="C8" s="145"/>
      <c r="D8" s="146"/>
    </row>
    <row r="9" spans="1:7" ht="13.5" customHeight="1" x14ac:dyDescent="0.25">
      <c r="A9" s="59"/>
      <c r="B9" s="147" t="s">
        <v>64</v>
      </c>
      <c r="C9" s="148"/>
      <c r="D9" s="149"/>
    </row>
    <row r="10" spans="1:7" ht="68.25" customHeight="1" x14ac:dyDescent="0.25">
      <c r="A10" s="59"/>
      <c r="B10" s="150" t="s">
        <v>137</v>
      </c>
      <c r="C10" s="145"/>
      <c r="D10" s="146"/>
    </row>
    <row r="11" spans="1:7" ht="35.25" customHeight="1" x14ac:dyDescent="0.25">
      <c r="B11" s="151" t="s">
        <v>22</v>
      </c>
      <c r="C11" s="152"/>
      <c r="D11" s="153"/>
    </row>
    <row r="14" spans="1:7" x14ac:dyDescent="0.25">
      <c r="B14" s="154" t="s">
        <v>21</v>
      </c>
      <c r="C14" s="143"/>
      <c r="D14" s="143"/>
    </row>
    <row r="15" spans="1:7" ht="28.5" customHeight="1" x14ac:dyDescent="0.25">
      <c r="B15" s="70" t="s">
        <v>20</v>
      </c>
      <c r="C15" s="70" t="s">
        <v>27</v>
      </c>
      <c r="D15" s="71" t="s">
        <v>132</v>
      </c>
    </row>
    <row r="16" spans="1:7" x14ac:dyDescent="0.25">
      <c r="B16" s="72" t="s">
        <v>19</v>
      </c>
      <c r="C16" s="73">
        <v>30.05</v>
      </c>
      <c r="D16" s="74">
        <f>ROUNDUP(C16*1.6,2)</f>
        <v>48.08</v>
      </c>
    </row>
    <row r="17" spans="2:9" x14ac:dyDescent="0.25">
      <c r="B17" s="75" t="s">
        <v>18</v>
      </c>
      <c r="C17" s="74">
        <v>40.5</v>
      </c>
      <c r="D17" s="74">
        <f t="shared" ref="D17:D18" si="1">ROUNDUP(C17*1.6,2)</f>
        <v>64.8</v>
      </c>
    </row>
    <row r="18" spans="2:9" x14ac:dyDescent="0.25">
      <c r="B18" s="72" t="s">
        <v>17</v>
      </c>
      <c r="C18" s="73">
        <v>16.260000000000002</v>
      </c>
      <c r="D18" s="74">
        <f t="shared" si="1"/>
        <v>26.020000000000003</v>
      </c>
    </row>
    <row r="19" spans="2:9" x14ac:dyDescent="0.25">
      <c r="B19" s="66" t="s">
        <v>16</v>
      </c>
      <c r="C19" s="76"/>
      <c r="D19" s="77"/>
    </row>
    <row r="20" spans="2:9" ht="21" customHeight="1" x14ac:dyDescent="0.25">
      <c r="B20" s="158" t="s">
        <v>135</v>
      </c>
      <c r="C20" s="159"/>
      <c r="D20" s="160"/>
    </row>
    <row r="21" spans="2:9" ht="30" customHeight="1" x14ac:dyDescent="0.25">
      <c r="B21" s="136" t="s">
        <v>15</v>
      </c>
      <c r="C21" s="137"/>
      <c r="D21" s="138"/>
      <c r="E21" s="78"/>
      <c r="F21" s="78"/>
      <c r="G21" s="78"/>
      <c r="H21" s="78"/>
      <c r="I21" s="78"/>
    </row>
    <row r="22" spans="2:9" ht="35.25" customHeight="1" x14ac:dyDescent="0.25">
      <c r="B22" s="155" t="s">
        <v>133</v>
      </c>
      <c r="C22" s="156"/>
      <c r="D22" s="157"/>
      <c r="E22" s="78"/>
      <c r="F22" s="78"/>
      <c r="G22" s="78"/>
      <c r="H22" s="78"/>
      <c r="I22" s="78"/>
    </row>
    <row r="23" spans="2:9" ht="36" customHeight="1" x14ac:dyDescent="0.25">
      <c r="B23" s="139" t="s">
        <v>134</v>
      </c>
      <c r="C23" s="140"/>
      <c r="D23" s="141"/>
      <c r="E23" s="78"/>
      <c r="F23" s="78"/>
      <c r="G23" s="78"/>
      <c r="H23" s="78"/>
      <c r="I23" s="78"/>
    </row>
  </sheetData>
  <mergeCells count="10">
    <mergeCell ref="B21:D21"/>
    <mergeCell ref="B23:D23"/>
    <mergeCell ref="B2:D2"/>
    <mergeCell ref="B8:D8"/>
    <mergeCell ref="B9:D9"/>
    <mergeCell ref="B10:D10"/>
    <mergeCell ref="B11:D11"/>
    <mergeCell ref="B14:D14"/>
    <mergeCell ref="B22:D22"/>
    <mergeCell ref="B20:D20"/>
  </mergeCells>
  <hyperlinks>
    <hyperlink ref="B9" r:id="rId1" xr:uid="{00000000-0004-0000-0100-000000000000}"/>
    <hyperlink ref="B21" r:id="rId2" xr:uid="{00000000-0004-0000-0100-000001000000}"/>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13"/>
  <sheetViews>
    <sheetView topLeftCell="A42" zoomScaleNormal="100" workbookViewId="0">
      <selection activeCell="I76" sqref="A74:I76"/>
    </sheetView>
  </sheetViews>
  <sheetFormatPr defaultRowHeight="15" x14ac:dyDescent="0.25"/>
  <cols>
    <col min="1" max="1" width="68.85546875" style="91" bestFit="1" customWidth="1"/>
    <col min="2" max="2" width="10.28515625" style="91" customWidth="1"/>
    <col min="3" max="3" width="11.28515625" style="91" customWidth="1"/>
    <col min="4" max="4" width="10.28515625" style="91" customWidth="1"/>
    <col min="5" max="5" width="11.85546875" style="91" customWidth="1"/>
    <col min="6" max="8" width="10.28515625" style="91" customWidth="1"/>
    <col min="9" max="10" width="13" style="91" customWidth="1"/>
    <col min="11" max="11" width="13.7109375" style="91" bestFit="1" customWidth="1"/>
    <col min="12" max="16384" width="9.140625" style="91"/>
  </cols>
  <sheetData>
    <row r="1" spans="1:15" x14ac:dyDescent="0.25">
      <c r="A1" s="97" t="s">
        <v>190</v>
      </c>
    </row>
    <row r="3" spans="1:15" x14ac:dyDescent="0.25">
      <c r="A3" s="166" t="s">
        <v>0</v>
      </c>
      <c r="B3" s="10" t="s">
        <v>1</v>
      </c>
      <c r="C3" s="10" t="s">
        <v>2</v>
      </c>
      <c r="D3" s="10" t="s">
        <v>3</v>
      </c>
      <c r="E3" s="10" t="s">
        <v>4</v>
      </c>
      <c r="F3" s="10" t="s">
        <v>5</v>
      </c>
      <c r="G3" s="10" t="s">
        <v>6</v>
      </c>
      <c r="H3" s="10" t="s">
        <v>7</v>
      </c>
      <c r="I3" s="10" t="s">
        <v>8</v>
      </c>
      <c r="J3" s="43"/>
    </row>
    <row r="4" spans="1:15" s="98" customFormat="1" ht="65.25" x14ac:dyDescent="0.3">
      <c r="A4" s="167"/>
      <c r="B4" s="89" t="s">
        <v>42</v>
      </c>
      <c r="C4" s="89" t="s">
        <v>41</v>
      </c>
      <c r="D4" s="89" t="s">
        <v>40</v>
      </c>
      <c r="E4" s="89" t="s">
        <v>39</v>
      </c>
      <c r="F4" s="89" t="s">
        <v>38</v>
      </c>
      <c r="G4" s="89" t="s">
        <v>34</v>
      </c>
      <c r="H4" s="89" t="s">
        <v>37</v>
      </c>
      <c r="I4" s="89" t="s">
        <v>36</v>
      </c>
      <c r="J4" s="44"/>
      <c r="K4" s="92"/>
      <c r="L4" s="92"/>
      <c r="M4" s="54"/>
      <c r="N4" s="54"/>
      <c r="O4" s="54"/>
    </row>
    <row r="5" spans="1:15" ht="15.75" thickBot="1" x14ac:dyDescent="0.3">
      <c r="A5" s="168"/>
      <c r="B5" s="131"/>
      <c r="C5" s="131"/>
      <c r="D5" s="132" t="s">
        <v>33</v>
      </c>
      <c r="E5" s="131"/>
      <c r="F5" s="132" t="s">
        <v>32</v>
      </c>
      <c r="G5" s="132" t="s">
        <v>31</v>
      </c>
      <c r="H5" s="132" t="s">
        <v>30</v>
      </c>
      <c r="I5" s="131"/>
      <c r="J5" s="99"/>
      <c r="K5" s="162" t="s">
        <v>136</v>
      </c>
      <c r="L5" s="162"/>
      <c r="M5" s="9"/>
      <c r="N5" s="9"/>
      <c r="O5" s="9"/>
    </row>
    <row r="6" spans="1:15" ht="15.75" thickTop="1" x14ac:dyDescent="0.25">
      <c r="A6" s="124" t="s">
        <v>68</v>
      </c>
      <c r="B6" s="125" t="s">
        <v>11</v>
      </c>
      <c r="C6" s="125"/>
      <c r="D6" s="128"/>
      <c r="E6" s="129"/>
      <c r="F6" s="129"/>
      <c r="G6" s="129"/>
      <c r="H6" s="129"/>
      <c r="I6" s="130"/>
      <c r="J6" s="45"/>
      <c r="K6" s="81" t="s">
        <v>25</v>
      </c>
      <c r="L6" s="93">
        <v>106.45</v>
      </c>
      <c r="M6" s="9"/>
      <c r="N6" s="9"/>
      <c r="O6" s="9"/>
    </row>
    <row r="7" spans="1:15" x14ac:dyDescent="0.25">
      <c r="A7" s="32" t="s">
        <v>69</v>
      </c>
      <c r="B7" s="41" t="s">
        <v>11</v>
      </c>
      <c r="C7" s="41"/>
      <c r="D7" s="27"/>
      <c r="E7" s="7"/>
      <c r="F7" s="7"/>
      <c r="G7" s="7"/>
      <c r="H7" s="7"/>
      <c r="I7" s="23"/>
      <c r="J7" s="45"/>
      <c r="K7" s="81" t="s">
        <v>23</v>
      </c>
      <c r="L7" s="93">
        <v>138.43</v>
      </c>
      <c r="M7" s="9"/>
      <c r="N7" s="8"/>
      <c r="O7" s="9"/>
    </row>
    <row r="8" spans="1:15" ht="15.75" x14ac:dyDescent="0.25">
      <c r="A8" s="32" t="s">
        <v>70</v>
      </c>
      <c r="B8" s="41">
        <v>25</v>
      </c>
      <c r="C8" s="41">
        <v>1</v>
      </c>
      <c r="D8" s="27">
        <f t="shared" ref="D8" si="0">B8*C8</f>
        <v>25</v>
      </c>
      <c r="E8" s="7">
        <v>144</v>
      </c>
      <c r="F8" s="7">
        <f>D8*E8</f>
        <v>3600</v>
      </c>
      <c r="G8" s="7">
        <f>F8*0.05</f>
        <v>180</v>
      </c>
      <c r="H8" s="7">
        <f>F8*0.1</f>
        <v>360</v>
      </c>
      <c r="I8" s="6">
        <f>(F8*$L$6)+(G8*$L$7)+(H8*$L$8)</f>
        <v>427134.60000000003</v>
      </c>
      <c r="J8" s="46"/>
      <c r="K8" s="82" t="s">
        <v>24</v>
      </c>
      <c r="L8" s="93">
        <v>52.77</v>
      </c>
      <c r="M8" s="79"/>
      <c r="N8" s="100"/>
      <c r="O8" s="79"/>
    </row>
    <row r="9" spans="1:15" ht="15.75" x14ac:dyDescent="0.25">
      <c r="A9" s="32" t="s">
        <v>124</v>
      </c>
      <c r="B9" s="41"/>
      <c r="C9" s="41"/>
      <c r="D9" s="27"/>
      <c r="E9" s="7"/>
      <c r="F9" s="7"/>
      <c r="G9" s="7"/>
      <c r="H9" s="7"/>
      <c r="I9" s="6"/>
      <c r="J9" s="46"/>
      <c r="K9" s="79"/>
      <c r="L9" s="79"/>
      <c r="M9" s="79"/>
      <c r="N9" s="21"/>
      <c r="O9" s="79"/>
    </row>
    <row r="10" spans="1:15" ht="18.75" customHeight="1" x14ac:dyDescent="0.25">
      <c r="A10" s="32" t="s">
        <v>71</v>
      </c>
      <c r="B10" s="41">
        <v>410</v>
      </c>
      <c r="C10" s="41">
        <v>1</v>
      </c>
      <c r="D10" s="27">
        <f t="shared" ref="D10:D12" si="1">B10*C10</f>
        <v>410</v>
      </c>
      <c r="E10" s="7">
        <v>0</v>
      </c>
      <c r="F10" s="7">
        <f t="shared" ref="F10:F12" si="2">D10*E10</f>
        <v>0</v>
      </c>
      <c r="G10" s="7">
        <f t="shared" ref="G10:G12" si="3">F10*0.05</f>
        <v>0</v>
      </c>
      <c r="H10" s="7">
        <f t="shared" ref="H10:H12" si="4">F10*0.1</f>
        <v>0</v>
      </c>
      <c r="I10" s="6">
        <f>(F10*$L$6)+(G10*$L$7)+(H10*$L$8)</f>
        <v>0</v>
      </c>
      <c r="J10" s="46"/>
      <c r="K10" s="80"/>
      <c r="L10" s="79"/>
      <c r="M10" s="79"/>
      <c r="N10" s="22"/>
      <c r="O10" s="79"/>
    </row>
    <row r="11" spans="1:15" ht="18.75" customHeight="1" x14ac:dyDescent="0.25">
      <c r="A11" s="32" t="s">
        <v>72</v>
      </c>
      <c r="B11" s="41" t="s">
        <v>120</v>
      </c>
      <c r="C11" s="41"/>
      <c r="D11" s="27"/>
      <c r="E11" s="7"/>
      <c r="F11" s="7"/>
      <c r="G11" s="7"/>
      <c r="H11" s="7"/>
      <c r="I11" s="6"/>
      <c r="J11" s="46"/>
      <c r="K11" s="79"/>
      <c r="L11" s="79"/>
      <c r="M11" s="79"/>
      <c r="N11" s="11"/>
      <c r="O11" s="79"/>
    </row>
    <row r="12" spans="1:15" ht="18.75" customHeight="1" x14ac:dyDescent="0.25">
      <c r="A12" s="32" t="s">
        <v>73</v>
      </c>
      <c r="B12" s="41">
        <v>40</v>
      </c>
      <c r="C12" s="41">
        <v>1</v>
      </c>
      <c r="D12" s="27">
        <f t="shared" si="1"/>
        <v>40</v>
      </c>
      <c r="E12" s="7">
        <v>0</v>
      </c>
      <c r="F12" s="7">
        <f t="shared" si="2"/>
        <v>0</v>
      </c>
      <c r="G12" s="7">
        <f t="shared" si="3"/>
        <v>0</v>
      </c>
      <c r="H12" s="7">
        <f t="shared" si="4"/>
        <v>0</v>
      </c>
      <c r="I12" s="6">
        <f>(F12*$L$6)+(G12*$L$7)+(H12*$L$8)</f>
        <v>0</v>
      </c>
      <c r="J12" s="46"/>
      <c r="K12" s="80"/>
      <c r="L12" s="79"/>
      <c r="M12" s="79"/>
      <c r="N12" s="11"/>
      <c r="O12" s="79"/>
    </row>
    <row r="13" spans="1:15" ht="15.75" x14ac:dyDescent="0.25">
      <c r="A13" s="32" t="s">
        <v>74</v>
      </c>
      <c r="B13" s="41"/>
      <c r="C13" s="41"/>
      <c r="D13" s="27"/>
      <c r="E13" s="7"/>
      <c r="F13" s="7"/>
      <c r="G13" s="7"/>
      <c r="H13" s="7"/>
      <c r="I13" s="6"/>
      <c r="J13" s="46"/>
      <c r="K13" s="79"/>
      <c r="L13" s="79"/>
      <c r="M13" s="79"/>
      <c r="N13" s="21"/>
      <c r="O13" s="79"/>
    </row>
    <row r="14" spans="1:15" ht="15.75" x14ac:dyDescent="0.25">
      <c r="A14" s="32" t="s">
        <v>75</v>
      </c>
      <c r="B14" s="41"/>
      <c r="C14" s="41"/>
      <c r="D14" s="27"/>
      <c r="E14" s="7"/>
      <c r="F14" s="7"/>
      <c r="G14" s="7"/>
      <c r="H14" s="7"/>
      <c r="I14" s="6"/>
      <c r="J14" s="46"/>
      <c r="K14" s="79"/>
      <c r="L14" s="79"/>
      <c r="M14" s="79"/>
      <c r="N14" s="21"/>
      <c r="O14" s="79"/>
    </row>
    <row r="15" spans="1:15" ht="15.75" x14ac:dyDescent="0.25">
      <c r="A15" s="32" t="s">
        <v>65</v>
      </c>
      <c r="B15" s="41">
        <v>22</v>
      </c>
      <c r="C15" s="41">
        <v>1</v>
      </c>
      <c r="D15" s="27">
        <f t="shared" ref="D15" si="5">B15*C15</f>
        <v>22</v>
      </c>
      <c r="E15" s="7">
        <v>0</v>
      </c>
      <c r="F15" s="7">
        <f t="shared" ref="F15" si="6">D15*E15</f>
        <v>0</v>
      </c>
      <c r="G15" s="7">
        <f t="shared" ref="G15" si="7">F15*0.05</f>
        <v>0</v>
      </c>
      <c r="H15" s="7">
        <f t="shared" ref="H15" si="8">F15*0.1</f>
        <v>0</v>
      </c>
      <c r="I15" s="6">
        <f>(F15*$L$6)+(G15*$L$7)+(H15*$L$8)</f>
        <v>0</v>
      </c>
      <c r="J15" s="46"/>
      <c r="K15" s="80"/>
      <c r="L15" s="79"/>
      <c r="M15" s="79"/>
      <c r="N15" s="21"/>
      <c r="O15" s="79"/>
    </row>
    <row r="16" spans="1:15" ht="15.75" x14ac:dyDescent="0.25">
      <c r="A16" s="32" t="s">
        <v>66</v>
      </c>
      <c r="B16" s="41">
        <v>1</v>
      </c>
      <c r="C16" s="41">
        <v>1</v>
      </c>
      <c r="D16" s="27">
        <f t="shared" ref="D16:D26" si="9">B16*C16</f>
        <v>1</v>
      </c>
      <c r="E16" s="7">
        <v>0</v>
      </c>
      <c r="F16" s="7">
        <f t="shared" ref="F16:F26" si="10">D16*E16</f>
        <v>0</v>
      </c>
      <c r="G16" s="7">
        <f t="shared" ref="G16:G26" si="11">F16*0.05</f>
        <v>0</v>
      </c>
      <c r="H16" s="7">
        <f t="shared" ref="H16:H26" si="12">F16*0.1</f>
        <v>0</v>
      </c>
      <c r="I16" s="6">
        <f>(F16*$L$6)+(G16*$L$7)+(H16*$L$8)</f>
        <v>0</v>
      </c>
      <c r="J16" s="46"/>
      <c r="K16" s="80"/>
      <c r="L16" s="79"/>
      <c r="M16" s="79"/>
      <c r="N16" s="21"/>
      <c r="O16" s="79"/>
    </row>
    <row r="17" spans="1:15" ht="15.75" x14ac:dyDescent="0.25">
      <c r="A17" s="32" t="s">
        <v>67</v>
      </c>
      <c r="B17" s="41">
        <v>6</v>
      </c>
      <c r="C17" s="41">
        <v>1</v>
      </c>
      <c r="D17" s="27">
        <f t="shared" si="9"/>
        <v>6</v>
      </c>
      <c r="E17" s="7">
        <v>0</v>
      </c>
      <c r="F17" s="7">
        <f t="shared" si="10"/>
        <v>0</v>
      </c>
      <c r="G17" s="7">
        <f t="shared" si="11"/>
        <v>0</v>
      </c>
      <c r="H17" s="7">
        <f t="shared" si="12"/>
        <v>0</v>
      </c>
      <c r="I17" s="6">
        <f>(F17*$L$6)+(G17*$L$7)+(H17*$L$8)</f>
        <v>0</v>
      </c>
      <c r="J17" s="46"/>
      <c r="K17" s="80"/>
      <c r="L17" s="79"/>
      <c r="M17" s="79"/>
      <c r="N17" s="21"/>
      <c r="O17" s="79"/>
    </row>
    <row r="18" spans="1:15" x14ac:dyDescent="0.25">
      <c r="A18" s="32" t="s">
        <v>76</v>
      </c>
      <c r="B18" s="41"/>
      <c r="C18" s="41"/>
      <c r="D18" s="27"/>
      <c r="E18" s="7"/>
      <c r="F18" s="7"/>
      <c r="G18" s="7"/>
      <c r="H18" s="7"/>
      <c r="I18" s="6"/>
      <c r="J18" s="46"/>
      <c r="K18" s="79"/>
      <c r="L18" s="79"/>
      <c r="M18" s="79"/>
      <c r="N18" s="79"/>
      <c r="O18" s="79"/>
    </row>
    <row r="19" spans="1:15" ht="15.75" x14ac:dyDescent="0.25">
      <c r="A19" s="32" t="s">
        <v>77</v>
      </c>
      <c r="B19" s="41">
        <v>84</v>
      </c>
      <c r="C19" s="41">
        <v>1</v>
      </c>
      <c r="D19" s="27">
        <f t="shared" si="9"/>
        <v>84</v>
      </c>
      <c r="E19" s="7">
        <v>144</v>
      </c>
      <c r="F19" s="7">
        <f t="shared" si="10"/>
        <v>12096</v>
      </c>
      <c r="G19" s="7">
        <f t="shared" si="11"/>
        <v>604.80000000000007</v>
      </c>
      <c r="H19" s="7">
        <f t="shared" si="12"/>
        <v>1209.6000000000001</v>
      </c>
      <c r="I19" s="6">
        <f>(F19*$L$6)+(G19*$L$7)+(H19*$L$8)</f>
        <v>1435172.2559999998</v>
      </c>
      <c r="J19" s="46"/>
      <c r="K19" s="80"/>
      <c r="L19" s="79"/>
      <c r="M19" s="79"/>
      <c r="N19" s="79"/>
      <c r="O19" s="79"/>
    </row>
    <row r="20" spans="1:15" ht="15.75" x14ac:dyDescent="0.25">
      <c r="A20" s="32" t="s">
        <v>78</v>
      </c>
      <c r="B20" s="41">
        <v>12</v>
      </c>
      <c r="C20" s="41">
        <v>1</v>
      </c>
      <c r="D20" s="27">
        <f t="shared" si="9"/>
        <v>12</v>
      </c>
      <c r="E20" s="7">
        <v>144</v>
      </c>
      <c r="F20" s="7">
        <f t="shared" si="10"/>
        <v>1728</v>
      </c>
      <c r="G20" s="7">
        <f t="shared" si="11"/>
        <v>86.4</v>
      </c>
      <c r="H20" s="7">
        <f t="shared" si="12"/>
        <v>172.8</v>
      </c>
      <c r="I20" s="6">
        <f>(F20*$L$6)+(G20*$L$7)+(H20*$L$8)</f>
        <v>205024.60800000001</v>
      </c>
      <c r="J20" s="46"/>
      <c r="K20" s="80"/>
      <c r="L20" s="79"/>
      <c r="M20" s="79"/>
      <c r="N20" s="79"/>
      <c r="O20" s="79"/>
    </row>
    <row r="21" spans="1:15" ht="15.75" x14ac:dyDescent="0.25">
      <c r="A21" s="32" t="s">
        <v>79</v>
      </c>
      <c r="B21" s="41">
        <v>22</v>
      </c>
      <c r="C21" s="41">
        <v>1</v>
      </c>
      <c r="D21" s="27">
        <f t="shared" si="9"/>
        <v>22</v>
      </c>
      <c r="E21" s="7">
        <v>16</v>
      </c>
      <c r="F21" s="7">
        <f t="shared" si="10"/>
        <v>352</v>
      </c>
      <c r="G21" s="7">
        <f t="shared" si="11"/>
        <v>17.600000000000001</v>
      </c>
      <c r="H21" s="7">
        <f t="shared" si="12"/>
        <v>35.200000000000003</v>
      </c>
      <c r="I21" s="6">
        <f>(F21*$L$6)+(G21*$L$7)+(H21*$L$8)</f>
        <v>41764.272000000004</v>
      </c>
      <c r="J21" s="46"/>
      <c r="K21" s="80"/>
      <c r="L21" s="79"/>
      <c r="M21" s="79"/>
      <c r="N21" s="79"/>
      <c r="O21" s="79"/>
    </row>
    <row r="22" spans="1:15" ht="18.75" customHeight="1" x14ac:dyDescent="0.25">
      <c r="A22" s="32" t="s">
        <v>80</v>
      </c>
      <c r="B22" s="41">
        <v>2</v>
      </c>
      <c r="C22" s="41">
        <v>12</v>
      </c>
      <c r="D22" s="27">
        <f t="shared" si="9"/>
        <v>24</v>
      </c>
      <c r="E22" s="7">
        <v>16</v>
      </c>
      <c r="F22" s="7">
        <f t="shared" si="10"/>
        <v>384</v>
      </c>
      <c r="G22" s="7">
        <f t="shared" si="11"/>
        <v>19.200000000000003</v>
      </c>
      <c r="H22" s="7">
        <f t="shared" si="12"/>
        <v>38.400000000000006</v>
      </c>
      <c r="I22" s="6">
        <f>(F22*$L$6)+(G22*$L$7)+(H22*$L$8)</f>
        <v>45561.024000000005</v>
      </c>
      <c r="J22" s="46"/>
      <c r="K22" s="80"/>
      <c r="L22" s="79"/>
      <c r="M22" s="79"/>
      <c r="N22" s="79"/>
      <c r="O22" s="79"/>
    </row>
    <row r="23" spans="1:15" x14ac:dyDescent="0.25">
      <c r="A23" s="32" t="s">
        <v>81</v>
      </c>
      <c r="B23" s="41" t="s">
        <v>121</v>
      </c>
      <c r="C23" s="41"/>
      <c r="D23" s="27"/>
      <c r="E23" s="7"/>
      <c r="F23" s="7"/>
      <c r="G23" s="7"/>
      <c r="H23" s="7"/>
      <c r="I23" s="6"/>
      <c r="J23" s="46"/>
      <c r="K23" s="79"/>
      <c r="L23" s="79"/>
      <c r="M23" s="79"/>
      <c r="N23" s="79"/>
      <c r="O23" s="79"/>
    </row>
    <row r="24" spans="1:15" x14ac:dyDescent="0.25">
      <c r="A24" s="32" t="s">
        <v>82</v>
      </c>
      <c r="B24" s="41" t="s">
        <v>121</v>
      </c>
      <c r="C24" s="41"/>
      <c r="D24" s="27"/>
      <c r="E24" s="7"/>
      <c r="F24" s="17"/>
      <c r="G24" s="7"/>
      <c r="H24" s="7"/>
      <c r="I24" s="6"/>
      <c r="J24" s="46"/>
      <c r="K24" s="79"/>
      <c r="L24" s="79"/>
      <c r="M24" s="79"/>
      <c r="N24" s="79"/>
      <c r="O24" s="79"/>
    </row>
    <row r="25" spans="1:15" x14ac:dyDescent="0.25">
      <c r="A25" s="32" t="s">
        <v>83</v>
      </c>
      <c r="B25" s="41"/>
      <c r="C25" s="41"/>
      <c r="D25" s="27"/>
      <c r="E25" s="7"/>
      <c r="F25" s="7"/>
      <c r="G25" s="7"/>
      <c r="H25" s="7"/>
      <c r="I25" s="6"/>
      <c r="J25" s="46"/>
      <c r="K25" s="79"/>
      <c r="L25" s="79"/>
      <c r="M25" s="79"/>
      <c r="N25" s="79"/>
      <c r="O25" s="79"/>
    </row>
    <row r="26" spans="1:15" ht="15.75" x14ac:dyDescent="0.25">
      <c r="A26" s="32" t="s">
        <v>125</v>
      </c>
      <c r="B26" s="41">
        <v>24</v>
      </c>
      <c r="C26" s="41">
        <v>1</v>
      </c>
      <c r="D26" s="27">
        <f t="shared" si="9"/>
        <v>24</v>
      </c>
      <c r="E26" s="7">
        <v>0</v>
      </c>
      <c r="F26" s="7">
        <f t="shared" si="10"/>
        <v>0</v>
      </c>
      <c r="G26" s="7">
        <f t="shared" si="11"/>
        <v>0</v>
      </c>
      <c r="H26" s="7">
        <f t="shared" si="12"/>
        <v>0</v>
      </c>
      <c r="I26" s="6">
        <f>(F26*$L$6)+(G26*$L$7)+(H26*$L$8)</f>
        <v>0</v>
      </c>
      <c r="J26" s="46"/>
      <c r="K26" s="80"/>
      <c r="L26" s="79"/>
      <c r="M26" s="79"/>
      <c r="N26" s="79"/>
      <c r="O26" s="79"/>
    </row>
    <row r="27" spans="1:15" x14ac:dyDescent="0.25">
      <c r="A27" s="32" t="s">
        <v>84</v>
      </c>
      <c r="B27" s="41"/>
      <c r="C27" s="41"/>
      <c r="D27" s="28"/>
      <c r="E27" s="20"/>
      <c r="F27" s="19"/>
      <c r="G27" s="19"/>
      <c r="H27" s="19"/>
      <c r="I27" s="18"/>
      <c r="J27" s="47"/>
      <c r="K27" s="79"/>
      <c r="L27" s="79"/>
      <c r="M27" s="79"/>
      <c r="N27" s="79"/>
      <c r="O27" s="79"/>
    </row>
    <row r="28" spans="1:15" x14ac:dyDescent="0.25">
      <c r="A28" s="32" t="s">
        <v>126</v>
      </c>
      <c r="B28" s="41">
        <v>80</v>
      </c>
      <c r="C28" s="41">
        <v>1</v>
      </c>
      <c r="D28" s="27">
        <f t="shared" ref="D28:D31" si="13">B28*C28</f>
        <v>80</v>
      </c>
      <c r="E28" s="7">
        <v>0</v>
      </c>
      <c r="F28" s="7">
        <f t="shared" ref="F28:F31" si="14">D28*E28</f>
        <v>0</v>
      </c>
      <c r="G28" s="7">
        <f t="shared" ref="G28:G31" si="15">F28*0.05</f>
        <v>0</v>
      </c>
      <c r="H28" s="7">
        <f t="shared" ref="H28:H31" si="16">F28*0.1</f>
        <v>0</v>
      </c>
      <c r="I28" s="6">
        <f>(F28*$L$6)+(G28*$L$7)+(H28*$L$8)</f>
        <v>0</v>
      </c>
      <c r="J28" s="46"/>
      <c r="K28" s="80"/>
      <c r="L28" s="79"/>
      <c r="M28" s="79"/>
      <c r="N28" s="79"/>
      <c r="O28" s="79"/>
    </row>
    <row r="29" spans="1:15" x14ac:dyDescent="0.25">
      <c r="A29" s="32" t="s">
        <v>85</v>
      </c>
      <c r="B29" s="41">
        <v>2</v>
      </c>
      <c r="C29" s="41">
        <v>1</v>
      </c>
      <c r="D29" s="27">
        <f t="shared" si="13"/>
        <v>2</v>
      </c>
      <c r="E29" s="7">
        <v>0</v>
      </c>
      <c r="F29" s="7">
        <f t="shared" si="14"/>
        <v>0</v>
      </c>
      <c r="G29" s="7">
        <f t="shared" si="15"/>
        <v>0</v>
      </c>
      <c r="H29" s="7">
        <f t="shared" si="16"/>
        <v>0</v>
      </c>
      <c r="I29" s="6">
        <f>(F29*$L$6)+(G29*$L$7)+(H29*$L$8)</f>
        <v>0</v>
      </c>
      <c r="J29" s="46"/>
      <c r="K29" s="80"/>
      <c r="L29" s="79"/>
      <c r="M29" s="79"/>
      <c r="N29" s="79"/>
      <c r="O29" s="79"/>
    </row>
    <row r="30" spans="1:15" x14ac:dyDescent="0.25">
      <c r="A30" s="32" t="s">
        <v>86</v>
      </c>
      <c r="B30" s="41">
        <v>2</v>
      </c>
      <c r="C30" s="41">
        <v>1</v>
      </c>
      <c r="D30" s="27">
        <f t="shared" si="13"/>
        <v>2</v>
      </c>
      <c r="E30" s="7">
        <v>0</v>
      </c>
      <c r="F30" s="7">
        <f t="shared" si="14"/>
        <v>0</v>
      </c>
      <c r="G30" s="7">
        <f t="shared" si="15"/>
        <v>0</v>
      </c>
      <c r="H30" s="7">
        <f t="shared" si="16"/>
        <v>0</v>
      </c>
      <c r="I30" s="6">
        <f>(F30*$L$6)+(G30*$L$7)+(H30*$L$8)</f>
        <v>0</v>
      </c>
      <c r="J30" s="46"/>
      <c r="K30" s="80"/>
      <c r="L30" s="79"/>
      <c r="M30" s="79"/>
      <c r="N30" s="79"/>
      <c r="O30" s="79"/>
    </row>
    <row r="31" spans="1:15" x14ac:dyDescent="0.25">
      <c r="A31" s="32" t="s">
        <v>87</v>
      </c>
      <c r="B31" s="41">
        <v>2</v>
      </c>
      <c r="C31" s="41">
        <v>1</v>
      </c>
      <c r="D31" s="27">
        <f t="shared" si="13"/>
        <v>2</v>
      </c>
      <c r="E31" s="7">
        <v>0</v>
      </c>
      <c r="F31" s="7">
        <f t="shared" si="14"/>
        <v>0</v>
      </c>
      <c r="G31" s="7">
        <f t="shared" si="15"/>
        <v>0</v>
      </c>
      <c r="H31" s="7">
        <f t="shared" si="16"/>
        <v>0</v>
      </c>
      <c r="I31" s="6">
        <f>(F31*$L$6)+(G31*$L$7)+(H31*$L$8)</f>
        <v>0</v>
      </c>
      <c r="J31" s="46"/>
      <c r="K31" s="80"/>
      <c r="L31" s="79"/>
      <c r="M31" s="79"/>
      <c r="N31" s="79"/>
      <c r="O31" s="79"/>
    </row>
    <row r="32" spans="1:15" x14ac:dyDescent="0.25">
      <c r="A32" s="32" t="s">
        <v>88</v>
      </c>
      <c r="B32" s="41" t="s">
        <v>11</v>
      </c>
      <c r="C32" s="41"/>
      <c r="D32" s="29"/>
      <c r="E32" s="19"/>
      <c r="F32" s="19"/>
      <c r="G32" s="19"/>
      <c r="H32" s="19"/>
      <c r="I32" s="18"/>
      <c r="J32" s="47"/>
      <c r="K32" s="79"/>
      <c r="L32" s="79"/>
      <c r="M32" s="79"/>
      <c r="N32" s="79"/>
      <c r="O32" s="79"/>
    </row>
    <row r="33" spans="1:15" x14ac:dyDescent="0.25">
      <c r="A33" s="32" t="s">
        <v>127</v>
      </c>
      <c r="B33" s="41" t="s">
        <v>11</v>
      </c>
      <c r="C33" s="41"/>
      <c r="D33" s="27"/>
      <c r="E33" s="7"/>
      <c r="F33" s="17"/>
      <c r="G33" s="7"/>
      <c r="H33" s="7"/>
      <c r="I33" s="6"/>
      <c r="J33" s="46"/>
      <c r="K33" s="79"/>
      <c r="L33" s="79"/>
      <c r="M33" s="79"/>
      <c r="N33" s="79"/>
      <c r="O33" s="79"/>
    </row>
    <row r="34" spans="1:15" x14ac:dyDescent="0.25">
      <c r="A34" s="32" t="s">
        <v>89</v>
      </c>
      <c r="B34" s="41">
        <v>2</v>
      </c>
      <c r="C34" s="41">
        <v>1</v>
      </c>
      <c r="D34" s="27">
        <f t="shared" ref="D34:D35" si="17">B34*C34</f>
        <v>2</v>
      </c>
      <c r="E34" s="7">
        <v>0</v>
      </c>
      <c r="F34" s="7">
        <f t="shared" ref="F34:F35" si="18">D34*E34</f>
        <v>0</v>
      </c>
      <c r="G34" s="7">
        <f t="shared" ref="G34:G35" si="19">F34*0.05</f>
        <v>0</v>
      </c>
      <c r="H34" s="7">
        <f t="shared" ref="H34:H35" si="20">F34*0.1</f>
        <v>0</v>
      </c>
      <c r="I34" s="6">
        <f>(F34*$L$6)+(G34*$L$7)+(H34*$L$8)</f>
        <v>0</v>
      </c>
      <c r="J34" s="46"/>
      <c r="K34" s="80"/>
      <c r="L34" s="79"/>
      <c r="M34" s="79"/>
      <c r="N34" s="79"/>
      <c r="O34" s="79"/>
    </row>
    <row r="35" spans="1:15" x14ac:dyDescent="0.25">
      <c r="A35" s="32" t="s">
        <v>90</v>
      </c>
      <c r="B35" s="41">
        <v>4</v>
      </c>
      <c r="C35" s="41">
        <v>1</v>
      </c>
      <c r="D35" s="27">
        <f t="shared" si="17"/>
        <v>4</v>
      </c>
      <c r="E35" s="7">
        <v>0</v>
      </c>
      <c r="F35" s="7">
        <f t="shared" si="18"/>
        <v>0</v>
      </c>
      <c r="G35" s="7">
        <f t="shared" si="19"/>
        <v>0</v>
      </c>
      <c r="H35" s="7">
        <f t="shared" si="20"/>
        <v>0</v>
      </c>
      <c r="I35" s="6">
        <f>(F35*$L$6)+(G35*$L$7)+(H35*$L$8)</f>
        <v>0</v>
      </c>
      <c r="J35" s="46"/>
      <c r="K35" s="80"/>
      <c r="L35" s="79"/>
      <c r="M35" s="79"/>
      <c r="N35" s="79"/>
      <c r="O35" s="79"/>
    </row>
    <row r="36" spans="1:15" x14ac:dyDescent="0.25">
      <c r="A36" s="32" t="s">
        <v>91</v>
      </c>
      <c r="B36" s="41"/>
      <c r="C36" s="41"/>
      <c r="D36" s="27"/>
      <c r="E36" s="7"/>
      <c r="F36" s="7"/>
      <c r="G36" s="7"/>
      <c r="H36" s="7"/>
      <c r="I36" s="6"/>
      <c r="J36" s="46"/>
      <c r="K36" s="79"/>
      <c r="L36" s="79"/>
      <c r="M36" s="79"/>
      <c r="N36" s="79"/>
      <c r="O36" s="79"/>
    </row>
    <row r="37" spans="1:15" ht="15.75" x14ac:dyDescent="0.25">
      <c r="A37" s="32" t="s">
        <v>92</v>
      </c>
      <c r="B37" s="41">
        <v>8</v>
      </c>
      <c r="C37" s="41">
        <v>2</v>
      </c>
      <c r="D37" s="27">
        <f t="shared" ref="D37" si="21">B37*C37</f>
        <v>16</v>
      </c>
      <c r="E37" s="7">
        <v>144</v>
      </c>
      <c r="F37" s="7">
        <f t="shared" ref="F37" si="22">D37*E37</f>
        <v>2304</v>
      </c>
      <c r="G37" s="7">
        <f t="shared" ref="G37" si="23">F37*0.05</f>
        <v>115.2</v>
      </c>
      <c r="H37" s="7">
        <f t="shared" ref="H37" si="24">F37*0.1</f>
        <v>230.4</v>
      </c>
      <c r="I37" s="6">
        <f>(F37*$L$6)+(G37*$L$7)+(H37*$L$8)</f>
        <v>273366.14400000003</v>
      </c>
      <c r="J37" s="46"/>
      <c r="K37" s="80"/>
      <c r="L37" s="79"/>
      <c r="M37" s="79"/>
      <c r="N37" s="79"/>
      <c r="O37" s="79"/>
    </row>
    <row r="38" spans="1:15" x14ac:dyDescent="0.25">
      <c r="A38" s="32" t="s">
        <v>128</v>
      </c>
      <c r="B38" s="41"/>
      <c r="C38" s="41"/>
      <c r="D38" s="30"/>
      <c r="E38" s="16"/>
      <c r="F38" s="7"/>
      <c r="G38" s="7"/>
      <c r="H38" s="7"/>
      <c r="I38" s="6"/>
      <c r="J38" s="46"/>
      <c r="K38" s="79"/>
      <c r="L38" s="79"/>
      <c r="M38" s="79"/>
      <c r="N38" s="79"/>
      <c r="O38" s="79"/>
    </row>
    <row r="39" spans="1:15" x14ac:dyDescent="0.25">
      <c r="A39" s="32" t="s">
        <v>129</v>
      </c>
      <c r="B39" s="41">
        <v>16</v>
      </c>
      <c r="C39" s="41">
        <v>4</v>
      </c>
      <c r="D39" s="27">
        <f t="shared" ref="D39" si="25">B39*C39</f>
        <v>64</v>
      </c>
      <c r="E39" s="7">
        <v>0</v>
      </c>
      <c r="F39" s="7">
        <f t="shared" ref="F39" si="26">D39*E39</f>
        <v>0</v>
      </c>
      <c r="G39" s="7">
        <f t="shared" ref="G39" si="27">F39*0.05</f>
        <v>0</v>
      </c>
      <c r="H39" s="7">
        <f t="shared" ref="H39" si="28">F39*0.1</f>
        <v>0</v>
      </c>
      <c r="I39" s="6">
        <f>(F39*$L$6)+(G39*$L$7)+(H39*$L$8)</f>
        <v>0</v>
      </c>
      <c r="J39" s="46"/>
      <c r="K39" s="80"/>
      <c r="L39" s="79"/>
      <c r="M39" s="79"/>
      <c r="N39" s="79"/>
      <c r="O39" s="79"/>
    </row>
    <row r="40" spans="1:15" ht="15.75" x14ac:dyDescent="0.25">
      <c r="A40" s="32" t="s">
        <v>130</v>
      </c>
      <c r="B40" s="41">
        <v>8</v>
      </c>
      <c r="C40" s="41">
        <v>1</v>
      </c>
      <c r="D40" s="27">
        <f t="shared" ref="D40" si="29">B40*C40</f>
        <v>8</v>
      </c>
      <c r="E40" s="7">
        <v>1</v>
      </c>
      <c r="F40" s="7">
        <f t="shared" ref="F40" si="30">D40*E40</f>
        <v>8</v>
      </c>
      <c r="G40" s="7">
        <f t="shared" ref="G40" si="31">F40*0.05</f>
        <v>0.4</v>
      </c>
      <c r="H40" s="7">
        <f t="shared" ref="H40" si="32">F40*0.1</f>
        <v>0.8</v>
      </c>
      <c r="I40" s="6">
        <f>(F40*$L$6)+(G40*$L$7)+(H40*$L$8)</f>
        <v>949.18799999999999</v>
      </c>
      <c r="J40" s="46"/>
      <c r="K40" s="80"/>
      <c r="L40" s="79"/>
      <c r="M40" s="79"/>
      <c r="N40" s="79"/>
      <c r="O40" s="79"/>
    </row>
    <row r="41" spans="1:15" x14ac:dyDescent="0.25">
      <c r="A41" s="32" t="s">
        <v>93</v>
      </c>
      <c r="B41" s="41" t="s">
        <v>120</v>
      </c>
      <c r="C41" s="41"/>
      <c r="D41" s="30"/>
      <c r="E41" s="16"/>
      <c r="F41" s="7"/>
      <c r="G41" s="7"/>
      <c r="H41" s="7"/>
      <c r="I41" s="6"/>
      <c r="J41" s="46"/>
      <c r="K41" s="79"/>
      <c r="L41" s="79"/>
      <c r="M41" s="79"/>
      <c r="N41" s="79"/>
      <c r="O41" s="79"/>
    </row>
    <row r="42" spans="1:15" x14ac:dyDescent="0.25">
      <c r="A42" s="32" t="s">
        <v>94</v>
      </c>
      <c r="B42" s="41" t="s">
        <v>35</v>
      </c>
      <c r="C42" s="41"/>
      <c r="D42" s="30"/>
      <c r="E42" s="16"/>
      <c r="F42" s="7"/>
      <c r="G42" s="7"/>
      <c r="H42" s="7"/>
      <c r="I42" s="6"/>
      <c r="J42" s="46"/>
      <c r="K42" s="79"/>
      <c r="L42" s="79"/>
      <c r="M42" s="79"/>
      <c r="N42" s="79"/>
      <c r="O42" s="79"/>
    </row>
    <row r="43" spans="1:15" x14ac:dyDescent="0.25">
      <c r="A43" s="32" t="s">
        <v>95</v>
      </c>
      <c r="B43" s="41">
        <v>8</v>
      </c>
      <c r="C43" s="41">
        <v>1</v>
      </c>
      <c r="D43" s="27">
        <f t="shared" ref="D43" si="33">B43*C43</f>
        <v>8</v>
      </c>
      <c r="E43" s="7">
        <v>0</v>
      </c>
      <c r="F43" s="7">
        <f t="shared" ref="F43" si="34">D43*E43</f>
        <v>0</v>
      </c>
      <c r="G43" s="7">
        <f t="shared" ref="G43" si="35">F43*0.05</f>
        <v>0</v>
      </c>
      <c r="H43" s="7">
        <f t="shared" ref="H43" si="36">F43*0.1</f>
        <v>0</v>
      </c>
      <c r="I43" s="6">
        <f>(F43*$L$6)+(G43*$L$7)+(H43*$L$8)</f>
        <v>0</v>
      </c>
      <c r="J43" s="46"/>
      <c r="K43" s="80"/>
      <c r="L43" s="79"/>
      <c r="M43" s="79"/>
      <c r="N43" s="79"/>
      <c r="O43" s="79"/>
    </row>
    <row r="44" spans="1:15" x14ac:dyDescent="0.25">
      <c r="A44" s="33" t="s">
        <v>9</v>
      </c>
      <c r="B44" s="42"/>
      <c r="C44" s="42"/>
      <c r="D44" s="30"/>
      <c r="E44" s="16"/>
      <c r="F44" s="172">
        <f>SUM(F6:H43)</f>
        <v>23542.800000000003</v>
      </c>
      <c r="G44" s="173"/>
      <c r="H44" s="174"/>
      <c r="I44" s="51">
        <f>SUM(I6:I43)</f>
        <v>2428972.0920000002</v>
      </c>
      <c r="J44" s="53"/>
      <c r="K44" s="52"/>
      <c r="L44" s="79"/>
      <c r="M44" s="79"/>
      <c r="N44" s="79"/>
      <c r="O44" s="79"/>
    </row>
    <row r="45" spans="1:15" x14ac:dyDescent="0.25">
      <c r="A45" s="32" t="s">
        <v>96</v>
      </c>
      <c r="B45" s="41"/>
      <c r="C45" s="41"/>
      <c r="D45" s="30"/>
      <c r="E45" s="16"/>
      <c r="F45" s="104"/>
      <c r="G45" s="104"/>
      <c r="H45" s="104"/>
      <c r="I45" s="15"/>
      <c r="J45" s="48"/>
      <c r="K45" s="79"/>
      <c r="L45" s="79"/>
      <c r="M45" s="79"/>
      <c r="N45" s="79"/>
      <c r="O45" s="79"/>
    </row>
    <row r="46" spans="1:15" x14ac:dyDescent="0.25">
      <c r="A46" s="32" t="s">
        <v>97</v>
      </c>
      <c r="B46" s="41" t="s">
        <v>122</v>
      </c>
      <c r="C46" s="41"/>
      <c r="D46" s="30"/>
      <c r="E46" s="16"/>
      <c r="F46" s="104"/>
      <c r="G46" s="104"/>
      <c r="H46" s="104"/>
      <c r="I46" s="15"/>
      <c r="J46" s="48"/>
      <c r="K46" s="79"/>
      <c r="L46" s="79"/>
      <c r="M46" s="79"/>
      <c r="N46" s="79"/>
      <c r="O46" s="79"/>
    </row>
    <row r="47" spans="1:15" x14ac:dyDescent="0.25">
      <c r="A47" s="32" t="s">
        <v>98</v>
      </c>
      <c r="B47" s="41" t="s">
        <v>123</v>
      </c>
      <c r="C47" s="41"/>
      <c r="D47" s="30"/>
      <c r="E47" s="16"/>
      <c r="F47" s="104"/>
      <c r="G47" s="104"/>
      <c r="H47" s="104"/>
      <c r="I47" s="15"/>
      <c r="J47" s="48"/>
      <c r="K47" s="79"/>
      <c r="L47" s="79"/>
      <c r="M47" s="79"/>
      <c r="N47" s="79"/>
      <c r="O47" s="79"/>
    </row>
    <row r="48" spans="1:15" x14ac:dyDescent="0.25">
      <c r="A48" s="32" t="s">
        <v>99</v>
      </c>
      <c r="B48" s="41" t="s">
        <v>121</v>
      </c>
      <c r="C48" s="41"/>
      <c r="D48" s="30"/>
      <c r="E48" s="16"/>
      <c r="F48" s="104"/>
      <c r="G48" s="104"/>
      <c r="H48" s="104"/>
      <c r="I48" s="15"/>
      <c r="J48" s="48"/>
      <c r="K48" s="79"/>
      <c r="L48" s="79"/>
      <c r="M48" s="79"/>
      <c r="N48" s="79"/>
      <c r="O48" s="79"/>
    </row>
    <row r="49" spans="1:15" x14ac:dyDescent="0.25">
      <c r="A49" s="32" t="s">
        <v>131</v>
      </c>
      <c r="B49" s="41" t="s">
        <v>11</v>
      </c>
      <c r="C49" s="41"/>
      <c r="D49" s="30"/>
      <c r="E49" s="16"/>
      <c r="F49" s="104"/>
      <c r="G49" s="104"/>
      <c r="H49" s="104"/>
      <c r="I49" s="15"/>
      <c r="J49" s="48"/>
      <c r="K49" s="79"/>
      <c r="L49" s="79"/>
      <c r="M49" s="79"/>
      <c r="N49" s="79"/>
      <c r="O49" s="79"/>
    </row>
    <row r="50" spans="1:15" x14ac:dyDescent="0.25">
      <c r="A50" s="32" t="s">
        <v>100</v>
      </c>
      <c r="B50" s="41" t="s">
        <v>11</v>
      </c>
      <c r="C50" s="41"/>
      <c r="D50" s="30"/>
      <c r="E50" s="16"/>
      <c r="F50" s="104"/>
      <c r="G50" s="104"/>
      <c r="H50" s="104"/>
      <c r="I50" s="15"/>
      <c r="J50" s="48"/>
      <c r="K50" s="79"/>
      <c r="L50" s="79"/>
      <c r="M50" s="79"/>
      <c r="N50" s="79"/>
      <c r="O50" s="79"/>
    </row>
    <row r="51" spans="1:15" x14ac:dyDescent="0.25">
      <c r="A51" s="32" t="s">
        <v>101</v>
      </c>
      <c r="B51" s="41" t="s">
        <v>11</v>
      </c>
      <c r="C51" s="41"/>
      <c r="D51" s="30"/>
      <c r="E51" s="16"/>
      <c r="F51" s="104"/>
      <c r="G51" s="104"/>
      <c r="H51" s="104"/>
      <c r="I51" s="15"/>
      <c r="J51" s="48"/>
      <c r="K51" s="79"/>
      <c r="L51" s="79"/>
      <c r="M51" s="79"/>
      <c r="N51" s="79"/>
      <c r="O51" s="79"/>
    </row>
    <row r="52" spans="1:15" x14ac:dyDescent="0.25">
      <c r="A52" s="33" t="s">
        <v>102</v>
      </c>
      <c r="B52" s="39"/>
      <c r="C52" s="40"/>
      <c r="D52" s="16"/>
      <c r="E52" s="16"/>
      <c r="F52" s="172">
        <f>SUM(F45:H51)</f>
        <v>0</v>
      </c>
      <c r="G52" s="173"/>
      <c r="H52" s="174"/>
      <c r="I52" s="15">
        <f>SUM(I45:I51)</f>
        <v>0</v>
      </c>
      <c r="J52" s="48"/>
      <c r="K52" s="80"/>
      <c r="L52" s="79"/>
      <c r="M52" s="79"/>
      <c r="N52" s="79"/>
      <c r="O52" s="79"/>
    </row>
    <row r="53" spans="1:15" ht="15.75" x14ac:dyDescent="0.25">
      <c r="A53" s="34" t="s">
        <v>103</v>
      </c>
      <c r="B53" s="31"/>
      <c r="C53" s="14"/>
      <c r="D53" s="14"/>
      <c r="E53" s="14"/>
      <c r="F53" s="169">
        <f>ROUND(F44+F52,-2)</f>
        <v>23500</v>
      </c>
      <c r="G53" s="170"/>
      <c r="H53" s="171"/>
      <c r="I53" s="13">
        <f>ROUND(I52+I44,-4)</f>
        <v>2430000</v>
      </c>
      <c r="J53" s="49"/>
      <c r="K53" s="49"/>
      <c r="L53" s="94"/>
      <c r="M53" s="79"/>
      <c r="N53" s="79"/>
      <c r="O53" s="79"/>
    </row>
    <row r="54" spans="1:15" x14ac:dyDescent="0.25">
      <c r="A54" s="35" t="s">
        <v>104</v>
      </c>
      <c r="B54" s="101"/>
      <c r="C54" s="102"/>
      <c r="D54" s="102"/>
      <c r="E54" s="102"/>
      <c r="F54" s="102"/>
      <c r="G54" s="102"/>
      <c r="H54" s="102"/>
      <c r="I54" s="12">
        <v>800</v>
      </c>
      <c r="J54" s="50"/>
      <c r="K54" s="79"/>
      <c r="L54" s="79"/>
      <c r="M54" s="79"/>
      <c r="N54" s="79"/>
      <c r="O54" s="79"/>
    </row>
    <row r="55" spans="1:15" ht="15.75" x14ac:dyDescent="0.25">
      <c r="A55" s="34" t="s">
        <v>105</v>
      </c>
      <c r="B55" s="101"/>
      <c r="C55" s="102"/>
      <c r="D55" s="102"/>
      <c r="E55" s="102"/>
      <c r="F55" s="102"/>
      <c r="G55" s="102"/>
      <c r="H55" s="102"/>
      <c r="I55" s="12">
        <f>ROUND(I54+I53,-4)</f>
        <v>2430000</v>
      </c>
      <c r="J55" s="50"/>
      <c r="K55" s="50"/>
      <c r="L55" s="79"/>
      <c r="M55" s="79"/>
      <c r="N55" s="79"/>
      <c r="O55" s="79"/>
    </row>
    <row r="56" spans="1:15" x14ac:dyDescent="0.25">
      <c r="A56" s="36" t="s">
        <v>10</v>
      </c>
    </row>
    <row r="57" spans="1:15" ht="18.75" x14ac:dyDescent="0.25">
      <c r="A57" s="175" t="s">
        <v>106</v>
      </c>
      <c r="B57" s="175"/>
      <c r="C57" s="175"/>
      <c r="D57" s="175"/>
      <c r="E57" s="175"/>
      <c r="F57" s="175"/>
      <c r="G57" s="175"/>
      <c r="H57" s="175"/>
      <c r="I57" s="175"/>
    </row>
    <row r="58" spans="1:15" ht="49.5" customHeight="1" x14ac:dyDescent="0.25">
      <c r="A58" s="161" t="s">
        <v>107</v>
      </c>
      <c r="B58" s="161"/>
      <c r="C58" s="161"/>
      <c r="D58" s="161"/>
      <c r="E58" s="161"/>
      <c r="F58" s="161"/>
      <c r="G58" s="161"/>
      <c r="H58" s="161"/>
      <c r="I58" s="161"/>
    </row>
    <row r="59" spans="1:15" ht="15.75" x14ac:dyDescent="0.25">
      <c r="A59" s="38" t="s">
        <v>108</v>
      </c>
    </row>
    <row r="60" spans="1:15" ht="18.75" x14ac:dyDescent="0.25">
      <c r="A60" s="37" t="s">
        <v>109</v>
      </c>
    </row>
    <row r="61" spans="1:15" ht="18.75" x14ac:dyDescent="0.25">
      <c r="A61" s="37" t="s">
        <v>110</v>
      </c>
    </row>
    <row r="62" spans="1:15" ht="18.75" x14ac:dyDescent="0.25">
      <c r="A62" s="37" t="s">
        <v>111</v>
      </c>
    </row>
    <row r="63" spans="1:15" ht="15.75" x14ac:dyDescent="0.25">
      <c r="A63" s="38" t="s">
        <v>112</v>
      </c>
    </row>
    <row r="64" spans="1:15" ht="15.75" x14ac:dyDescent="0.25">
      <c r="A64" s="38" t="s">
        <v>113</v>
      </c>
    </row>
    <row r="65" spans="1:12" ht="15.75" x14ac:dyDescent="0.25">
      <c r="A65" s="38" t="s">
        <v>114</v>
      </c>
    </row>
    <row r="66" spans="1:12" ht="15.75" x14ac:dyDescent="0.25">
      <c r="A66" s="38" t="s">
        <v>115</v>
      </c>
    </row>
    <row r="67" spans="1:12" ht="15.75" x14ac:dyDescent="0.25">
      <c r="A67" s="38" t="s">
        <v>116</v>
      </c>
    </row>
    <row r="68" spans="1:12" ht="15.75" x14ac:dyDescent="0.25">
      <c r="A68" s="38" t="s">
        <v>117</v>
      </c>
    </row>
    <row r="69" spans="1:12" ht="15.75" x14ac:dyDescent="0.25">
      <c r="A69" s="38" t="s">
        <v>118</v>
      </c>
    </row>
    <row r="70" spans="1:12" ht="15.75" x14ac:dyDescent="0.25">
      <c r="A70" s="38" t="s">
        <v>119</v>
      </c>
    </row>
    <row r="72" spans="1:12" ht="15.75" x14ac:dyDescent="0.25">
      <c r="A72" s="3" t="s">
        <v>191</v>
      </c>
      <c r="B72" s="55"/>
      <c r="C72" s="55"/>
      <c r="D72" s="55"/>
      <c r="E72" s="55"/>
      <c r="F72" s="55"/>
      <c r="G72" s="55"/>
      <c r="H72" s="55"/>
      <c r="I72" s="55"/>
    </row>
    <row r="73" spans="1:12" ht="15.75" x14ac:dyDescent="0.25">
      <c r="A73" s="2"/>
      <c r="B73" s="55"/>
      <c r="C73" s="55"/>
      <c r="D73" s="55"/>
      <c r="E73" s="55"/>
      <c r="F73" s="55"/>
      <c r="G73" s="55"/>
      <c r="H73" s="55"/>
      <c r="I73" s="55"/>
    </row>
    <row r="74" spans="1:12" x14ac:dyDescent="0.25">
      <c r="A74" s="163" t="s">
        <v>12</v>
      </c>
      <c r="B74" s="90" t="s">
        <v>138</v>
      </c>
      <c r="C74" s="90" t="s">
        <v>139</v>
      </c>
      <c r="D74" s="90" t="s">
        <v>140</v>
      </c>
      <c r="E74" s="90" t="s">
        <v>142</v>
      </c>
      <c r="F74" s="90" t="s">
        <v>184</v>
      </c>
      <c r="G74" s="90" t="s">
        <v>186</v>
      </c>
      <c r="H74" s="90" t="s">
        <v>145</v>
      </c>
      <c r="I74" s="90" t="s">
        <v>148</v>
      </c>
    </row>
    <row r="75" spans="1:12" ht="39" x14ac:dyDescent="0.25">
      <c r="A75" s="163"/>
      <c r="B75" s="103" t="s">
        <v>182</v>
      </c>
      <c r="C75" s="103" t="s">
        <v>183</v>
      </c>
      <c r="D75" s="103" t="s">
        <v>141</v>
      </c>
      <c r="E75" s="103" t="s">
        <v>188</v>
      </c>
      <c r="F75" s="103" t="s">
        <v>185</v>
      </c>
      <c r="G75" s="103" t="s">
        <v>187</v>
      </c>
      <c r="H75" s="103" t="s">
        <v>146</v>
      </c>
      <c r="I75" s="103" t="s">
        <v>189</v>
      </c>
    </row>
    <row r="76" spans="1:12" ht="15.75" thickBot="1" x14ac:dyDescent="0.3">
      <c r="A76" s="164"/>
      <c r="B76" s="127"/>
      <c r="C76" s="127"/>
      <c r="D76" s="127" t="s">
        <v>33</v>
      </c>
      <c r="E76" s="127"/>
      <c r="F76" s="127" t="s">
        <v>143</v>
      </c>
      <c r="G76" s="127" t="s">
        <v>144</v>
      </c>
      <c r="H76" s="127" t="s">
        <v>147</v>
      </c>
      <c r="I76" s="127"/>
      <c r="K76" s="162" t="s">
        <v>136</v>
      </c>
      <c r="L76" s="162"/>
    </row>
    <row r="77" spans="1:12" ht="15.75" thickTop="1" x14ac:dyDescent="0.25">
      <c r="A77" s="124" t="s">
        <v>149</v>
      </c>
      <c r="B77" s="125">
        <v>25</v>
      </c>
      <c r="C77" s="125">
        <v>1</v>
      </c>
      <c r="D77" s="125">
        <f>B77*C77</f>
        <v>25</v>
      </c>
      <c r="E77" s="125">
        <v>0</v>
      </c>
      <c r="F77" s="125">
        <v>0</v>
      </c>
      <c r="G77" s="125">
        <v>0</v>
      </c>
      <c r="H77" s="125">
        <v>0</v>
      </c>
      <c r="I77" s="126">
        <v>0</v>
      </c>
      <c r="K77" s="81" t="s">
        <v>25</v>
      </c>
      <c r="L77" s="93">
        <v>47.62</v>
      </c>
    </row>
    <row r="78" spans="1:12" ht="15.75" x14ac:dyDescent="0.25">
      <c r="A78" s="32" t="s">
        <v>150</v>
      </c>
      <c r="B78" s="41">
        <v>4</v>
      </c>
      <c r="C78" s="41">
        <v>1</v>
      </c>
      <c r="D78" s="41">
        <f>B78*C78</f>
        <v>4</v>
      </c>
      <c r="E78" s="41">
        <v>144</v>
      </c>
      <c r="F78" s="41">
        <v>576</v>
      </c>
      <c r="G78" s="41">
        <v>28.8</v>
      </c>
      <c r="H78" s="41">
        <v>57.6</v>
      </c>
      <c r="I78" s="84">
        <f>(F78*L77)+(G78*L78)+(H78*L79)</f>
        <v>30760.704000000002</v>
      </c>
      <c r="K78" s="81" t="s">
        <v>23</v>
      </c>
      <c r="L78" s="93">
        <v>64.16</v>
      </c>
    </row>
    <row r="79" spans="1:12" x14ac:dyDescent="0.25">
      <c r="A79" s="32" t="s">
        <v>151</v>
      </c>
      <c r="B79" s="41"/>
      <c r="C79" s="41"/>
      <c r="D79" s="41"/>
      <c r="E79" s="41"/>
      <c r="F79" s="41"/>
      <c r="G79" s="41"/>
      <c r="H79" s="41"/>
      <c r="I79" s="85"/>
      <c r="K79" s="82" t="s">
        <v>24</v>
      </c>
      <c r="L79" s="93">
        <v>25.76</v>
      </c>
    </row>
    <row r="80" spans="1:12" ht="15.75" x14ac:dyDescent="0.25">
      <c r="A80" s="32" t="s">
        <v>152</v>
      </c>
      <c r="B80" s="41">
        <v>2</v>
      </c>
      <c r="C80" s="41">
        <v>1</v>
      </c>
      <c r="D80" s="41">
        <f>B80*C80</f>
        <v>2</v>
      </c>
      <c r="E80" s="41">
        <v>0</v>
      </c>
      <c r="F80" s="41">
        <v>0</v>
      </c>
      <c r="G80" s="41">
        <v>0</v>
      </c>
      <c r="H80" s="41">
        <v>0</v>
      </c>
      <c r="I80" s="83">
        <v>0</v>
      </c>
    </row>
    <row r="81" spans="1:9" ht="15.75" x14ac:dyDescent="0.25">
      <c r="A81" s="32" t="s">
        <v>153</v>
      </c>
      <c r="B81" s="41"/>
      <c r="C81" s="41"/>
      <c r="D81" s="41"/>
      <c r="E81" s="41"/>
      <c r="F81" s="41"/>
      <c r="G81" s="41"/>
      <c r="H81" s="41"/>
      <c r="I81" s="85"/>
    </row>
    <row r="82" spans="1:9" x14ac:dyDescent="0.25">
      <c r="A82" s="32" t="s">
        <v>154</v>
      </c>
      <c r="B82" s="41">
        <v>12</v>
      </c>
      <c r="C82" s="41">
        <v>1</v>
      </c>
      <c r="D82" s="41">
        <f>B82*C82</f>
        <v>12</v>
      </c>
      <c r="E82" s="41">
        <v>0</v>
      </c>
      <c r="F82" s="41">
        <v>0</v>
      </c>
      <c r="G82" s="41">
        <v>0</v>
      </c>
      <c r="H82" s="41">
        <v>0</v>
      </c>
      <c r="I82" s="83">
        <v>0</v>
      </c>
    </row>
    <row r="83" spans="1:9" x14ac:dyDescent="0.25">
      <c r="A83" s="32" t="s">
        <v>155</v>
      </c>
      <c r="B83" s="41">
        <v>2</v>
      </c>
      <c r="C83" s="41">
        <v>1</v>
      </c>
      <c r="D83" s="41">
        <f>B83*C83</f>
        <v>2</v>
      </c>
      <c r="E83" s="41">
        <v>0</v>
      </c>
      <c r="F83" s="41">
        <v>0</v>
      </c>
      <c r="G83" s="41">
        <v>0</v>
      </c>
      <c r="H83" s="41">
        <v>0</v>
      </c>
      <c r="I83" s="83">
        <v>0</v>
      </c>
    </row>
    <row r="84" spans="1:9" x14ac:dyDescent="0.25">
      <c r="A84" s="32" t="s">
        <v>156</v>
      </c>
      <c r="B84" s="41">
        <v>2</v>
      </c>
      <c r="C84" s="41">
        <v>1</v>
      </c>
      <c r="D84" s="41">
        <f>B84*C84</f>
        <v>2</v>
      </c>
      <c r="E84" s="41">
        <v>0</v>
      </c>
      <c r="F84" s="41">
        <v>0</v>
      </c>
      <c r="G84" s="41">
        <v>0</v>
      </c>
      <c r="H84" s="41">
        <v>0</v>
      </c>
      <c r="I84" s="83">
        <v>0</v>
      </c>
    </row>
    <row r="85" spans="1:9" x14ac:dyDescent="0.25">
      <c r="A85" s="32" t="s">
        <v>157</v>
      </c>
      <c r="B85" s="41">
        <v>2</v>
      </c>
      <c r="C85" s="41">
        <v>1</v>
      </c>
      <c r="D85" s="41">
        <f>B85*C85</f>
        <v>2</v>
      </c>
      <c r="E85" s="41">
        <v>0</v>
      </c>
      <c r="F85" s="41">
        <v>0</v>
      </c>
      <c r="G85" s="41">
        <v>0</v>
      </c>
      <c r="H85" s="41">
        <v>0</v>
      </c>
      <c r="I85" s="83">
        <v>0</v>
      </c>
    </row>
    <row r="86" spans="1:9" x14ac:dyDescent="0.25">
      <c r="A86" s="32" t="s">
        <v>158</v>
      </c>
      <c r="B86" s="41" t="s">
        <v>11</v>
      </c>
      <c r="C86" s="41"/>
      <c r="D86" s="41"/>
      <c r="E86" s="41"/>
      <c r="F86" s="41"/>
      <c r="G86" s="41"/>
      <c r="H86" s="41"/>
      <c r="I86" s="85"/>
    </row>
    <row r="87" spans="1:9" x14ac:dyDescent="0.25">
      <c r="A87" s="32" t="s">
        <v>159</v>
      </c>
      <c r="B87" s="41" t="s">
        <v>11</v>
      </c>
      <c r="C87" s="41"/>
      <c r="D87" s="41"/>
      <c r="E87" s="41"/>
      <c r="F87" s="41"/>
      <c r="G87" s="41"/>
      <c r="H87" s="41"/>
      <c r="I87" s="85"/>
    </row>
    <row r="88" spans="1:9" x14ac:dyDescent="0.25">
      <c r="A88" s="32" t="s">
        <v>160</v>
      </c>
      <c r="B88" s="41">
        <v>20</v>
      </c>
      <c r="C88" s="41">
        <v>1</v>
      </c>
      <c r="D88" s="41">
        <f>B88*C88</f>
        <v>20</v>
      </c>
      <c r="E88" s="41">
        <v>0</v>
      </c>
      <c r="F88" s="41">
        <v>0</v>
      </c>
      <c r="G88" s="41">
        <v>0</v>
      </c>
      <c r="H88" s="41">
        <v>0</v>
      </c>
      <c r="I88" s="83">
        <v>0</v>
      </c>
    </row>
    <row r="89" spans="1:9" ht="15.75" x14ac:dyDescent="0.25">
      <c r="A89" s="32" t="s">
        <v>161</v>
      </c>
      <c r="B89" s="41">
        <v>2</v>
      </c>
      <c r="C89" s="41">
        <v>1</v>
      </c>
      <c r="D89" s="41">
        <f>B89*C89</f>
        <v>2</v>
      </c>
      <c r="E89" s="41">
        <v>144</v>
      </c>
      <c r="F89" s="41">
        <v>288</v>
      </c>
      <c r="G89" s="41">
        <v>14.4</v>
      </c>
      <c r="H89" s="41">
        <v>28.8</v>
      </c>
      <c r="I89" s="84">
        <v>15380.35</v>
      </c>
    </row>
    <row r="90" spans="1:9" x14ac:dyDescent="0.25">
      <c r="A90" s="32" t="s">
        <v>162</v>
      </c>
      <c r="B90" s="41" t="s">
        <v>11</v>
      </c>
      <c r="C90" s="41"/>
      <c r="D90" s="41"/>
      <c r="E90" s="41"/>
      <c r="F90" s="41"/>
      <c r="G90" s="41"/>
      <c r="H90" s="41"/>
      <c r="I90" s="85"/>
    </row>
    <row r="91" spans="1:9" x14ac:dyDescent="0.25">
      <c r="A91" s="32" t="s">
        <v>163</v>
      </c>
      <c r="B91" s="41" t="s">
        <v>11</v>
      </c>
      <c r="C91" s="41"/>
      <c r="D91" s="41"/>
      <c r="E91" s="41"/>
      <c r="F91" s="41"/>
      <c r="G91" s="41"/>
      <c r="H91" s="41"/>
      <c r="I91" s="85"/>
    </row>
    <row r="92" spans="1:9" x14ac:dyDescent="0.25">
      <c r="A92" s="32" t="s">
        <v>164</v>
      </c>
      <c r="B92" s="41"/>
      <c r="C92" s="41"/>
      <c r="D92" s="41"/>
      <c r="E92" s="41"/>
      <c r="F92" s="41"/>
      <c r="G92" s="41"/>
      <c r="H92" s="41"/>
      <c r="I92" s="85"/>
    </row>
    <row r="93" spans="1:9" ht="15.75" x14ac:dyDescent="0.25">
      <c r="A93" s="32" t="s">
        <v>165</v>
      </c>
      <c r="B93" s="41">
        <v>4</v>
      </c>
      <c r="C93" s="41">
        <v>2</v>
      </c>
      <c r="D93" s="41">
        <f>B93*C93</f>
        <v>8</v>
      </c>
      <c r="E93" s="41">
        <v>144</v>
      </c>
      <c r="F93" s="86">
        <v>1152</v>
      </c>
      <c r="G93" s="41">
        <v>57.6</v>
      </c>
      <c r="H93" s="41">
        <v>115.2</v>
      </c>
      <c r="I93" s="84">
        <v>61521.41</v>
      </c>
    </row>
    <row r="94" spans="1:9" x14ac:dyDescent="0.25">
      <c r="A94" s="32" t="s">
        <v>166</v>
      </c>
      <c r="B94" s="41"/>
      <c r="C94" s="41"/>
      <c r="D94" s="41"/>
      <c r="E94" s="41"/>
      <c r="F94" s="41"/>
      <c r="G94" s="41"/>
      <c r="H94" s="41"/>
      <c r="I94" s="83">
        <v>0</v>
      </c>
    </row>
    <row r="95" spans="1:9" ht="15.75" x14ac:dyDescent="0.25">
      <c r="A95" s="32" t="s">
        <v>167</v>
      </c>
      <c r="B95" s="41">
        <v>4</v>
      </c>
      <c r="C95" s="41">
        <v>4</v>
      </c>
      <c r="D95" s="41">
        <f>B95*C95</f>
        <v>16</v>
      </c>
      <c r="E95" s="41">
        <v>0</v>
      </c>
      <c r="F95" s="41">
        <v>0</v>
      </c>
      <c r="G95" s="41">
        <v>0</v>
      </c>
      <c r="H95" s="41">
        <v>0</v>
      </c>
      <c r="I95" s="83">
        <v>0</v>
      </c>
    </row>
    <row r="96" spans="1:9" ht="15.75" x14ac:dyDescent="0.25">
      <c r="A96" s="32" t="s">
        <v>168</v>
      </c>
      <c r="B96" s="41">
        <v>4</v>
      </c>
      <c r="C96" s="41">
        <v>2</v>
      </c>
      <c r="D96" s="41">
        <f>B96*C96</f>
        <v>8</v>
      </c>
      <c r="E96" s="41">
        <v>1</v>
      </c>
      <c r="F96" s="41">
        <v>8</v>
      </c>
      <c r="G96" s="41">
        <v>0.4</v>
      </c>
      <c r="H96" s="41">
        <v>0.8</v>
      </c>
      <c r="I96" s="84">
        <v>427.23</v>
      </c>
    </row>
    <row r="97" spans="1:9" x14ac:dyDescent="0.25">
      <c r="A97" s="32" t="s">
        <v>169</v>
      </c>
      <c r="B97" s="41">
        <v>20</v>
      </c>
      <c r="C97" s="41">
        <v>1</v>
      </c>
      <c r="D97" s="41">
        <f>B97*C97</f>
        <v>20</v>
      </c>
      <c r="E97" s="41">
        <v>1</v>
      </c>
      <c r="F97" s="41">
        <v>20</v>
      </c>
      <c r="G97" s="41">
        <v>1</v>
      </c>
      <c r="H97" s="41">
        <v>2</v>
      </c>
      <c r="I97" s="84">
        <v>1068.08</v>
      </c>
    </row>
    <row r="98" spans="1:9" ht="15.75" x14ac:dyDescent="0.25">
      <c r="A98" s="32" t="s">
        <v>170</v>
      </c>
      <c r="B98" s="41">
        <v>4</v>
      </c>
      <c r="C98" s="41">
        <v>1</v>
      </c>
      <c r="D98" s="41">
        <f>B98*C98</f>
        <v>4</v>
      </c>
      <c r="E98" s="41">
        <v>1</v>
      </c>
      <c r="F98" s="41">
        <v>4</v>
      </c>
      <c r="G98" s="41">
        <v>0.2</v>
      </c>
      <c r="H98" s="41">
        <v>0.4</v>
      </c>
      <c r="I98" s="84">
        <v>213.62</v>
      </c>
    </row>
    <row r="99" spans="1:9" x14ac:dyDescent="0.25">
      <c r="A99" s="87" t="s">
        <v>181</v>
      </c>
      <c r="B99" s="41"/>
      <c r="C99" s="41"/>
      <c r="D99" s="41"/>
      <c r="E99" s="41"/>
      <c r="F99" s="165">
        <f>ROUNDUP(SUM(F77:H98),-1)</f>
        <v>2360</v>
      </c>
      <c r="G99" s="165"/>
      <c r="H99" s="165"/>
      <c r="I99" s="88">
        <f>ROUNDUP(SUM(I77:I98),-2)</f>
        <v>109400</v>
      </c>
    </row>
    <row r="100" spans="1:9" ht="15.75" x14ac:dyDescent="0.25">
      <c r="A100" s="2"/>
      <c r="B100" s="55"/>
      <c r="C100" s="55"/>
      <c r="D100" s="55"/>
      <c r="E100" s="55"/>
      <c r="F100" s="55"/>
      <c r="G100" s="55"/>
      <c r="H100" s="55"/>
      <c r="I100" s="55"/>
    </row>
    <row r="101" spans="1:9" x14ac:dyDescent="0.25">
      <c r="A101" s="56" t="s">
        <v>10</v>
      </c>
      <c r="B101" s="55"/>
      <c r="C101" s="55"/>
      <c r="D101" s="55"/>
      <c r="E101" s="55"/>
      <c r="F101" s="55"/>
      <c r="G101" s="55"/>
      <c r="H101" s="55"/>
      <c r="I101" s="55"/>
    </row>
    <row r="102" spans="1:9" ht="15.75" x14ac:dyDescent="0.25">
      <c r="A102" s="38" t="s">
        <v>106</v>
      </c>
      <c r="B102" s="55"/>
      <c r="C102" s="55"/>
      <c r="D102" s="55"/>
      <c r="E102" s="55"/>
      <c r="F102" s="55"/>
      <c r="G102" s="55"/>
      <c r="H102" s="55"/>
      <c r="I102" s="55"/>
    </row>
    <row r="103" spans="1:9" ht="48.75" customHeight="1" x14ac:dyDescent="0.25">
      <c r="A103" s="161" t="s">
        <v>171</v>
      </c>
      <c r="B103" s="161"/>
      <c r="C103" s="161"/>
      <c r="D103" s="161"/>
      <c r="E103" s="161"/>
      <c r="F103" s="161"/>
      <c r="G103" s="161"/>
      <c r="H103" s="161"/>
      <c r="I103" s="161"/>
    </row>
    <row r="104" spans="1:9" ht="15.75" x14ac:dyDescent="0.25">
      <c r="A104" s="38" t="s">
        <v>172</v>
      </c>
      <c r="B104" s="55"/>
      <c r="C104" s="55"/>
      <c r="D104" s="55"/>
      <c r="E104" s="55"/>
      <c r="F104" s="55"/>
      <c r="G104" s="55"/>
      <c r="H104" s="55"/>
      <c r="I104" s="55"/>
    </row>
    <row r="105" spans="1:9" ht="15.75" x14ac:dyDescent="0.25">
      <c r="A105" s="38" t="s">
        <v>173</v>
      </c>
      <c r="B105" s="55"/>
      <c r="C105" s="55"/>
      <c r="D105" s="55"/>
      <c r="E105" s="55"/>
      <c r="F105" s="55"/>
      <c r="G105" s="55"/>
      <c r="H105" s="55"/>
      <c r="I105" s="55"/>
    </row>
    <row r="106" spans="1:9" ht="15.75" x14ac:dyDescent="0.25">
      <c r="A106" s="38" t="s">
        <v>174</v>
      </c>
      <c r="B106" s="55"/>
      <c r="C106" s="55"/>
      <c r="D106" s="55"/>
      <c r="E106" s="55"/>
      <c r="F106" s="55"/>
      <c r="G106" s="55"/>
      <c r="H106" s="55"/>
      <c r="I106" s="55"/>
    </row>
    <row r="107" spans="1:9" ht="15.75" x14ac:dyDescent="0.25">
      <c r="A107" s="38" t="s">
        <v>175</v>
      </c>
      <c r="B107" s="55"/>
      <c r="C107" s="55"/>
      <c r="D107" s="55"/>
      <c r="E107" s="55"/>
      <c r="F107" s="55"/>
      <c r="G107" s="55"/>
      <c r="H107" s="55"/>
      <c r="I107" s="55"/>
    </row>
    <row r="108" spans="1:9" ht="15.75" x14ac:dyDescent="0.25">
      <c r="A108" s="38" t="s">
        <v>176</v>
      </c>
      <c r="B108" s="55"/>
      <c r="C108" s="55"/>
      <c r="D108" s="55"/>
      <c r="E108" s="55"/>
      <c r="F108" s="55"/>
      <c r="G108" s="55"/>
      <c r="H108" s="55"/>
      <c r="I108" s="55"/>
    </row>
    <row r="109" spans="1:9" ht="15.75" x14ac:dyDescent="0.25">
      <c r="A109" s="38" t="s">
        <v>177</v>
      </c>
      <c r="B109" s="55"/>
      <c r="C109" s="55"/>
      <c r="D109" s="55"/>
      <c r="E109" s="55"/>
      <c r="F109" s="55"/>
      <c r="G109" s="55"/>
      <c r="H109" s="55"/>
      <c r="I109" s="55"/>
    </row>
    <row r="110" spans="1:9" ht="15.75" x14ac:dyDescent="0.25">
      <c r="A110" s="38" t="s">
        <v>178</v>
      </c>
      <c r="B110" s="55"/>
      <c r="C110" s="55"/>
      <c r="D110" s="55"/>
      <c r="E110" s="55"/>
      <c r="F110" s="55"/>
      <c r="G110" s="55"/>
      <c r="H110" s="55"/>
      <c r="I110" s="55"/>
    </row>
    <row r="111" spans="1:9" ht="15.75" x14ac:dyDescent="0.25">
      <c r="A111" s="38" t="s">
        <v>179</v>
      </c>
      <c r="B111" s="55"/>
      <c r="C111" s="55"/>
      <c r="D111" s="55"/>
      <c r="E111" s="55"/>
      <c r="F111" s="55"/>
      <c r="G111" s="55"/>
      <c r="H111" s="55"/>
      <c r="I111" s="55"/>
    </row>
    <row r="112" spans="1:9" ht="15.75" x14ac:dyDescent="0.25">
      <c r="A112" s="38" t="s">
        <v>180</v>
      </c>
      <c r="B112" s="55"/>
      <c r="C112" s="55"/>
      <c r="D112" s="55"/>
      <c r="E112" s="55"/>
      <c r="F112" s="55"/>
      <c r="G112" s="55"/>
      <c r="H112" s="55"/>
      <c r="I112" s="55"/>
    </row>
    <row r="113" spans="1:9" ht="15.75" x14ac:dyDescent="0.25">
      <c r="A113" s="2"/>
      <c r="B113" s="55"/>
      <c r="C113" s="55"/>
      <c r="D113" s="55"/>
      <c r="E113" s="55"/>
      <c r="F113" s="55"/>
      <c r="G113" s="55"/>
      <c r="H113" s="55"/>
      <c r="I113" s="55"/>
    </row>
  </sheetData>
  <mergeCells count="11">
    <mergeCell ref="A103:I103"/>
    <mergeCell ref="K5:L5"/>
    <mergeCell ref="A74:A76"/>
    <mergeCell ref="F99:H99"/>
    <mergeCell ref="A3:A5"/>
    <mergeCell ref="K76:L76"/>
    <mergeCell ref="F53:H53"/>
    <mergeCell ref="F44:H44"/>
    <mergeCell ref="F52:H52"/>
    <mergeCell ref="A57:I57"/>
    <mergeCell ref="A58:I5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9"/>
  <sheetViews>
    <sheetView tabSelected="1" topLeftCell="A17" zoomScaleNormal="100" workbookViewId="0">
      <selection activeCell="I31" activeCellId="1" sqref="I8 I31"/>
    </sheetView>
  </sheetViews>
  <sheetFormatPr defaultRowHeight="15" x14ac:dyDescent="0.25"/>
  <cols>
    <col min="1" max="1" width="68.85546875" style="91" bestFit="1" customWidth="1"/>
    <col min="2" max="2" width="10.28515625" style="91" customWidth="1"/>
    <col min="3" max="3" width="11.28515625" style="91" customWidth="1"/>
    <col min="4" max="4" width="10.28515625" style="91" customWidth="1"/>
    <col min="5" max="5" width="11.85546875" style="91" customWidth="1"/>
    <col min="6" max="8" width="10.28515625" style="91" customWidth="1"/>
    <col min="9" max="10" width="13" style="91" customWidth="1"/>
    <col min="11" max="11" width="13.7109375" style="91" bestFit="1" customWidth="1"/>
    <col min="12" max="16384" width="9.140625" style="91"/>
  </cols>
  <sheetData>
    <row r="1" spans="1:15" x14ac:dyDescent="0.25">
      <c r="A1" s="97" t="s">
        <v>218</v>
      </c>
    </row>
    <row r="3" spans="1:15" x14ac:dyDescent="0.25">
      <c r="A3" s="166" t="s">
        <v>0</v>
      </c>
      <c r="B3" s="10" t="s">
        <v>1</v>
      </c>
      <c r="C3" s="10" t="s">
        <v>2</v>
      </c>
      <c r="D3" s="10" t="s">
        <v>3</v>
      </c>
      <c r="E3" s="10" t="s">
        <v>4</v>
      </c>
      <c r="F3" s="10" t="s">
        <v>5</v>
      </c>
      <c r="G3" s="10" t="s">
        <v>6</v>
      </c>
      <c r="H3" s="10" t="s">
        <v>7</v>
      </c>
      <c r="I3" s="10" t="s">
        <v>8</v>
      </c>
      <c r="J3" s="43"/>
    </row>
    <row r="4" spans="1:15" s="98" customFormat="1" ht="65.25" x14ac:dyDescent="0.3">
      <c r="A4" s="167"/>
      <c r="B4" s="89" t="s">
        <v>42</v>
      </c>
      <c r="C4" s="89" t="s">
        <v>41</v>
      </c>
      <c r="D4" s="89" t="s">
        <v>40</v>
      </c>
      <c r="E4" s="89" t="s">
        <v>39</v>
      </c>
      <c r="F4" s="89" t="s">
        <v>38</v>
      </c>
      <c r="G4" s="89" t="s">
        <v>34</v>
      </c>
      <c r="H4" s="89" t="s">
        <v>37</v>
      </c>
      <c r="I4" s="89" t="s">
        <v>36</v>
      </c>
      <c r="J4" s="44"/>
      <c r="K4" s="92"/>
      <c r="L4" s="92"/>
      <c r="M4" s="54"/>
      <c r="N4" s="54"/>
      <c r="O4" s="54"/>
    </row>
    <row r="5" spans="1:15" ht="15.75" thickBot="1" x14ac:dyDescent="0.3">
      <c r="A5" s="168"/>
      <c r="B5" s="131"/>
      <c r="C5" s="131"/>
      <c r="D5" s="132" t="s">
        <v>33</v>
      </c>
      <c r="E5" s="131"/>
      <c r="F5" s="132" t="s">
        <v>32</v>
      </c>
      <c r="G5" s="132" t="s">
        <v>31</v>
      </c>
      <c r="H5" s="132" t="s">
        <v>30</v>
      </c>
      <c r="I5" s="131"/>
      <c r="J5" s="99"/>
      <c r="K5" s="162" t="s">
        <v>136</v>
      </c>
      <c r="L5" s="162"/>
      <c r="M5" s="9"/>
      <c r="N5" s="9"/>
      <c r="O5" s="9"/>
    </row>
    <row r="6" spans="1:15" ht="15.75" thickTop="1" x14ac:dyDescent="0.25">
      <c r="A6" s="124" t="s">
        <v>68</v>
      </c>
      <c r="B6" s="125" t="s">
        <v>11</v>
      </c>
      <c r="C6" s="125"/>
      <c r="D6" s="128"/>
      <c r="E6" s="129"/>
      <c r="F6" s="129"/>
      <c r="G6" s="129"/>
      <c r="H6" s="129"/>
      <c r="I6" s="130"/>
      <c r="J6" s="45"/>
      <c r="K6" s="81" t="s">
        <v>25</v>
      </c>
      <c r="L6" s="93">
        <v>106.45</v>
      </c>
      <c r="M6" s="9"/>
      <c r="N6" s="9"/>
      <c r="O6" s="9"/>
    </row>
    <row r="7" spans="1:15" x14ac:dyDescent="0.25">
      <c r="A7" s="32" t="s">
        <v>69</v>
      </c>
      <c r="B7" s="41" t="s">
        <v>11</v>
      </c>
      <c r="C7" s="41"/>
      <c r="D7" s="27"/>
      <c r="E7" s="7"/>
      <c r="F7" s="7"/>
      <c r="G7" s="7"/>
      <c r="H7" s="7"/>
      <c r="I7" s="23"/>
      <c r="J7" s="45"/>
      <c r="K7" s="81" t="s">
        <v>23</v>
      </c>
      <c r="L7" s="93">
        <v>138.43</v>
      </c>
      <c r="M7" s="9"/>
      <c r="N7" s="8"/>
      <c r="O7" s="9"/>
    </row>
    <row r="8" spans="1:15" ht="15.75" x14ac:dyDescent="0.25">
      <c r="A8" s="32" t="s">
        <v>70</v>
      </c>
      <c r="B8" s="41">
        <v>4</v>
      </c>
      <c r="C8" s="41">
        <v>1</v>
      </c>
      <c r="D8" s="27">
        <f t="shared" ref="D8" si="0">B8*C8</f>
        <v>4</v>
      </c>
      <c r="E8" s="7">
        <v>92</v>
      </c>
      <c r="F8" s="7">
        <f>D8*E8</f>
        <v>368</v>
      </c>
      <c r="G8" s="7">
        <f>F8*0.05</f>
        <v>18.400000000000002</v>
      </c>
      <c r="H8" s="7">
        <f>F8*0.1</f>
        <v>36.800000000000004</v>
      </c>
      <c r="I8" s="6">
        <f>(F8*$L$6)+(G8*$L$7)+(H8*$L$8)</f>
        <v>43662.648000000001</v>
      </c>
      <c r="J8" s="46"/>
      <c r="K8" s="82" t="s">
        <v>24</v>
      </c>
      <c r="L8" s="93">
        <v>52.77</v>
      </c>
      <c r="M8" s="79"/>
      <c r="N8" s="100"/>
      <c r="O8" s="79"/>
    </row>
    <row r="9" spans="1:15" ht="15.75" x14ac:dyDescent="0.25">
      <c r="A9" s="32" t="s">
        <v>124</v>
      </c>
      <c r="B9" s="41"/>
      <c r="C9" s="41"/>
      <c r="D9" s="27"/>
      <c r="E9" s="7"/>
      <c r="F9" s="7"/>
      <c r="G9" s="7"/>
      <c r="H9" s="7"/>
      <c r="I9" s="6"/>
      <c r="J9" s="46"/>
      <c r="K9" s="79"/>
      <c r="L9" s="79"/>
      <c r="M9" s="79"/>
      <c r="N9" s="21"/>
      <c r="O9" s="79"/>
    </row>
    <row r="10" spans="1:15" ht="18.75" customHeight="1" x14ac:dyDescent="0.25">
      <c r="A10" s="32" t="s">
        <v>206</v>
      </c>
      <c r="B10" s="41" t="s">
        <v>11</v>
      </c>
      <c r="C10" s="41"/>
      <c r="D10" s="27"/>
      <c r="E10" s="7"/>
      <c r="F10" s="7"/>
      <c r="G10" s="7"/>
      <c r="H10" s="7"/>
      <c r="I10" s="6"/>
      <c r="J10" s="46"/>
      <c r="K10" s="80"/>
      <c r="L10" s="79"/>
      <c r="M10" s="79"/>
      <c r="N10" s="22"/>
      <c r="O10" s="79"/>
    </row>
    <row r="11" spans="1:15" ht="18.75" customHeight="1" x14ac:dyDescent="0.25">
      <c r="A11" s="32" t="s">
        <v>207</v>
      </c>
      <c r="B11" s="41" t="s">
        <v>11</v>
      </c>
      <c r="C11" s="41"/>
      <c r="D11" s="27"/>
      <c r="E11" s="7"/>
      <c r="F11" s="7"/>
      <c r="G11" s="7"/>
      <c r="H11" s="7"/>
      <c r="I11" s="6"/>
      <c r="J11" s="46"/>
      <c r="K11" s="79"/>
      <c r="L11" s="79"/>
      <c r="M11" s="79"/>
      <c r="N11" s="11"/>
      <c r="O11" s="79"/>
    </row>
    <row r="12" spans="1:15" ht="18.75" customHeight="1" x14ac:dyDescent="0.25">
      <c r="A12" s="32" t="s">
        <v>193</v>
      </c>
      <c r="B12" s="41">
        <v>4</v>
      </c>
      <c r="C12" s="41">
        <v>1</v>
      </c>
      <c r="D12" s="27">
        <f t="shared" ref="D12" si="1">B12*C12</f>
        <v>4</v>
      </c>
      <c r="E12" s="7">
        <v>92</v>
      </c>
      <c r="F12" s="7">
        <f>D12*E12</f>
        <v>368</v>
      </c>
      <c r="G12" s="7">
        <f>F12*0.05</f>
        <v>18.400000000000002</v>
      </c>
      <c r="H12" s="7">
        <f>F12*0.1</f>
        <v>36.800000000000004</v>
      </c>
      <c r="I12" s="6">
        <f>(F12*$L$6)+(G12*$L$7)+(H12*$L$8)</f>
        <v>43662.648000000001</v>
      </c>
      <c r="J12" s="46"/>
      <c r="K12" s="80"/>
      <c r="L12" s="79"/>
      <c r="M12" s="79"/>
      <c r="N12" s="11"/>
      <c r="O12" s="79"/>
    </row>
    <row r="13" spans="1:15" ht="15.75" x14ac:dyDescent="0.25">
      <c r="A13" s="32" t="s">
        <v>198</v>
      </c>
      <c r="B13" s="41"/>
      <c r="C13" s="41"/>
      <c r="D13" s="27"/>
      <c r="E13" s="7"/>
      <c r="F13" s="7"/>
      <c r="G13" s="7"/>
      <c r="H13" s="7"/>
      <c r="I13" s="6"/>
      <c r="J13" s="46"/>
      <c r="K13" s="79"/>
      <c r="L13" s="79"/>
      <c r="M13" s="79"/>
      <c r="N13" s="21"/>
      <c r="O13" s="79"/>
    </row>
    <row r="14" spans="1:15" ht="15.75" x14ac:dyDescent="0.25">
      <c r="A14" s="32" t="s">
        <v>208</v>
      </c>
      <c r="B14" s="41" t="s">
        <v>217</v>
      </c>
      <c r="C14" s="41"/>
      <c r="D14" s="27"/>
      <c r="E14" s="7"/>
      <c r="F14" s="7"/>
      <c r="G14" s="7"/>
      <c r="H14" s="7"/>
      <c r="I14" s="6"/>
      <c r="J14" s="46"/>
      <c r="K14" s="79"/>
      <c r="L14" s="79"/>
      <c r="M14" s="79"/>
      <c r="N14" s="21"/>
      <c r="O14" s="79"/>
    </row>
    <row r="15" spans="1:15" x14ac:dyDescent="0.25">
      <c r="A15" s="32" t="s">
        <v>76</v>
      </c>
      <c r="B15" s="41" t="s">
        <v>209</v>
      </c>
      <c r="C15" s="41"/>
      <c r="D15" s="27"/>
      <c r="E15" s="7"/>
      <c r="F15" s="7"/>
      <c r="G15" s="7"/>
      <c r="H15" s="7"/>
      <c r="I15" s="6"/>
      <c r="J15" s="46"/>
      <c r="K15" s="79"/>
      <c r="L15" s="79"/>
      <c r="M15" s="79"/>
      <c r="N15" s="79"/>
      <c r="O15" s="79"/>
    </row>
    <row r="16" spans="1:15" ht="18.75" customHeight="1" x14ac:dyDescent="0.25">
      <c r="A16" s="32" t="s">
        <v>199</v>
      </c>
      <c r="B16" s="41">
        <v>4</v>
      </c>
      <c r="C16" s="41">
        <v>12</v>
      </c>
      <c r="D16" s="27">
        <f t="shared" ref="D16" si="2">B16*C16</f>
        <v>48</v>
      </c>
      <c r="E16" s="7">
        <v>92</v>
      </c>
      <c r="F16" s="7">
        <f t="shared" ref="F16" si="3">D16*E16</f>
        <v>4416</v>
      </c>
      <c r="G16" s="7">
        <f t="shared" ref="G16" si="4">F16*0.05</f>
        <v>220.8</v>
      </c>
      <c r="H16" s="7">
        <f t="shared" ref="H16" si="5">F16*0.1</f>
        <v>441.6</v>
      </c>
      <c r="I16" s="6">
        <f>(F16*$L$6)+(G16*$L$7)+(H16*$L$8)</f>
        <v>523951.77600000001</v>
      </c>
      <c r="J16" s="46"/>
      <c r="K16" s="80"/>
      <c r="L16" s="79"/>
      <c r="M16" s="79"/>
      <c r="N16" s="79"/>
      <c r="O16" s="79"/>
    </row>
    <row r="17" spans="1:15" x14ac:dyDescent="0.25">
      <c r="A17" s="32" t="s">
        <v>81</v>
      </c>
      <c r="B17" s="41" t="s">
        <v>209</v>
      </c>
      <c r="C17" s="41"/>
      <c r="D17" s="27"/>
      <c r="E17" s="7"/>
      <c r="F17" s="7"/>
      <c r="G17" s="7"/>
      <c r="H17" s="7"/>
      <c r="I17" s="6"/>
      <c r="J17" s="46"/>
      <c r="K17" s="79"/>
      <c r="L17" s="79"/>
      <c r="M17" s="79"/>
      <c r="N17" s="79"/>
      <c r="O17" s="79"/>
    </row>
    <row r="18" spans="1:15" x14ac:dyDescent="0.25">
      <c r="A18" s="32" t="s">
        <v>82</v>
      </c>
      <c r="B18" s="41" t="s">
        <v>209</v>
      </c>
      <c r="C18" s="41"/>
      <c r="D18" s="27"/>
      <c r="E18" s="7"/>
      <c r="F18" s="17"/>
      <c r="G18" s="7"/>
      <c r="H18" s="7"/>
      <c r="I18" s="6"/>
      <c r="J18" s="46"/>
      <c r="K18" s="79"/>
      <c r="L18" s="79"/>
      <c r="M18" s="79"/>
      <c r="N18" s="79"/>
      <c r="O18" s="79"/>
    </row>
    <row r="19" spans="1:15" x14ac:dyDescent="0.25">
      <c r="A19" s="33" t="s">
        <v>9</v>
      </c>
      <c r="B19" s="42"/>
      <c r="C19" s="42"/>
      <c r="D19" s="30"/>
      <c r="E19" s="16"/>
      <c r="F19" s="172">
        <f>SUM(F6:H18)</f>
        <v>5924.8</v>
      </c>
      <c r="G19" s="173"/>
      <c r="H19" s="174"/>
      <c r="I19" s="51">
        <f>SUM(I6:I18)</f>
        <v>611277.07200000004</v>
      </c>
      <c r="J19" s="53"/>
      <c r="K19" s="52"/>
      <c r="L19" s="79"/>
      <c r="M19" s="79"/>
      <c r="N19" s="79"/>
      <c r="O19" s="79"/>
    </row>
    <row r="20" spans="1:15" x14ac:dyDescent="0.25">
      <c r="A20" s="32" t="s">
        <v>83</v>
      </c>
      <c r="B20" s="41"/>
      <c r="C20" s="41"/>
      <c r="D20" s="27"/>
      <c r="E20" s="7"/>
      <c r="F20" s="7"/>
      <c r="G20" s="7"/>
      <c r="H20" s="7"/>
      <c r="I20" s="6"/>
      <c r="J20" s="46"/>
      <c r="K20" s="79"/>
      <c r="L20" s="79"/>
      <c r="M20" s="79"/>
      <c r="N20" s="79"/>
      <c r="O20" s="79"/>
    </row>
    <row r="21" spans="1:15" ht="15.75" x14ac:dyDescent="0.25">
      <c r="A21" s="32" t="s">
        <v>210</v>
      </c>
      <c r="B21" s="41" t="s">
        <v>11</v>
      </c>
      <c r="C21" s="41"/>
      <c r="D21" s="27"/>
      <c r="E21" s="7"/>
      <c r="F21" s="7"/>
      <c r="G21" s="7"/>
      <c r="H21" s="7"/>
      <c r="I21" s="6"/>
      <c r="J21" s="46"/>
      <c r="K21" s="80"/>
      <c r="L21" s="79"/>
      <c r="M21" s="79"/>
      <c r="N21" s="79"/>
      <c r="O21" s="79"/>
    </row>
    <row r="22" spans="1:15" ht="15.75" x14ac:dyDescent="0.25">
      <c r="A22" s="32" t="s">
        <v>211</v>
      </c>
      <c r="B22" s="41" t="s">
        <v>11</v>
      </c>
      <c r="C22" s="41"/>
      <c r="D22" s="28"/>
      <c r="E22" s="20"/>
      <c r="F22" s="19"/>
      <c r="G22" s="19"/>
      <c r="H22" s="19"/>
      <c r="I22" s="18"/>
      <c r="J22" s="47"/>
      <c r="K22" s="79"/>
      <c r="L22" s="79"/>
      <c r="M22" s="79"/>
      <c r="N22" s="79"/>
      <c r="O22" s="79"/>
    </row>
    <row r="23" spans="1:15" ht="15.75" x14ac:dyDescent="0.25">
      <c r="A23" s="32" t="s">
        <v>212</v>
      </c>
      <c r="B23" s="41" t="s">
        <v>11</v>
      </c>
      <c r="C23" s="41"/>
      <c r="D23" s="29"/>
      <c r="E23" s="19"/>
      <c r="F23" s="19"/>
      <c r="G23" s="19"/>
      <c r="H23" s="19"/>
      <c r="I23" s="18"/>
      <c r="J23" s="47"/>
      <c r="K23" s="79"/>
      <c r="L23" s="79"/>
      <c r="M23" s="79"/>
      <c r="N23" s="79"/>
      <c r="O23" s="79"/>
    </row>
    <row r="24" spans="1:15" ht="15.75" x14ac:dyDescent="0.25">
      <c r="A24" s="32" t="s">
        <v>213</v>
      </c>
      <c r="B24" s="41" t="s">
        <v>11</v>
      </c>
      <c r="C24" s="41"/>
      <c r="D24" s="27"/>
      <c r="E24" s="7"/>
      <c r="F24" s="17"/>
      <c r="G24" s="7"/>
      <c r="H24" s="7"/>
      <c r="I24" s="6"/>
      <c r="J24" s="46"/>
      <c r="K24" s="79"/>
      <c r="L24" s="79"/>
      <c r="M24" s="79"/>
      <c r="N24" s="79"/>
      <c r="O24" s="79"/>
    </row>
    <row r="25" spans="1:15" ht="15.75" x14ac:dyDescent="0.25">
      <c r="A25" s="32" t="s">
        <v>214</v>
      </c>
      <c r="B25" s="41" t="s">
        <v>11</v>
      </c>
      <c r="C25" s="41"/>
      <c r="D25" s="27"/>
      <c r="E25" s="7"/>
      <c r="F25" s="7"/>
      <c r="G25" s="7"/>
      <c r="H25" s="7"/>
      <c r="I25" s="6"/>
      <c r="J25" s="46"/>
      <c r="K25" s="80"/>
      <c r="L25" s="79"/>
      <c r="M25" s="79"/>
      <c r="N25" s="79"/>
      <c r="O25" s="79"/>
    </row>
    <row r="26" spans="1:15" ht="15.75" x14ac:dyDescent="0.25">
      <c r="A26" s="32" t="s">
        <v>215</v>
      </c>
      <c r="B26" s="41" t="s">
        <v>11</v>
      </c>
      <c r="C26" s="41"/>
      <c r="D26" s="27"/>
      <c r="E26" s="7"/>
      <c r="F26" s="7"/>
      <c r="G26" s="7"/>
      <c r="H26" s="7"/>
      <c r="I26" s="6"/>
      <c r="J26" s="46"/>
      <c r="K26" s="80"/>
      <c r="L26" s="79"/>
      <c r="M26" s="79"/>
      <c r="N26" s="79"/>
      <c r="O26" s="79"/>
    </row>
    <row r="27" spans="1:15" x14ac:dyDescent="0.25">
      <c r="A27" s="32" t="s">
        <v>91</v>
      </c>
      <c r="B27" s="41"/>
      <c r="C27" s="41"/>
      <c r="D27" s="27"/>
      <c r="E27" s="7"/>
      <c r="F27" s="7"/>
      <c r="G27" s="7"/>
      <c r="H27" s="7"/>
      <c r="I27" s="6"/>
      <c r="J27" s="46"/>
      <c r="K27" s="79"/>
      <c r="L27" s="79"/>
      <c r="M27" s="79"/>
      <c r="N27" s="79"/>
      <c r="O27" s="79"/>
    </row>
    <row r="28" spans="1:15" ht="15.75" x14ac:dyDescent="0.25">
      <c r="A28" s="32" t="s">
        <v>204</v>
      </c>
      <c r="B28" s="41">
        <v>8</v>
      </c>
      <c r="C28" s="41">
        <v>2</v>
      </c>
      <c r="D28" s="27">
        <f t="shared" ref="D28" si="6">B28*C28</f>
        <v>16</v>
      </c>
      <c r="E28" s="7">
        <v>92</v>
      </c>
      <c r="F28" s="7">
        <f t="shared" ref="F28" si="7">D28*E28</f>
        <v>1472</v>
      </c>
      <c r="G28" s="7">
        <f t="shared" ref="G28" si="8">F28*0.05</f>
        <v>73.600000000000009</v>
      </c>
      <c r="H28" s="7">
        <f t="shared" ref="H28" si="9">F28*0.1</f>
        <v>147.20000000000002</v>
      </c>
      <c r="I28" s="6">
        <f>(F28*$L$6)+(G28*$L$7)+(H28*$L$8)</f>
        <v>174650.592</v>
      </c>
      <c r="J28" s="46"/>
      <c r="K28" s="80"/>
      <c r="L28" s="79"/>
      <c r="M28" s="79"/>
      <c r="N28" s="79"/>
      <c r="O28" s="79"/>
    </row>
    <row r="29" spans="1:15" ht="15.75" x14ac:dyDescent="0.25">
      <c r="A29" s="32" t="s">
        <v>216</v>
      </c>
      <c r="B29" s="41" t="s">
        <v>11</v>
      </c>
      <c r="C29" s="41"/>
      <c r="D29" s="30"/>
      <c r="E29" s="16"/>
      <c r="F29" s="7"/>
      <c r="G29" s="7"/>
      <c r="H29" s="7"/>
      <c r="I29" s="6"/>
      <c r="J29" s="46"/>
      <c r="K29" s="79"/>
      <c r="L29" s="79"/>
      <c r="M29" s="79"/>
      <c r="N29" s="79"/>
      <c r="O29" s="79"/>
    </row>
    <row r="30" spans="1:15" x14ac:dyDescent="0.25">
      <c r="A30" s="32" t="s">
        <v>96</v>
      </c>
      <c r="B30" s="41"/>
      <c r="C30" s="41"/>
      <c r="D30" s="30"/>
      <c r="E30" s="16"/>
      <c r="F30" s="24"/>
      <c r="G30" s="25"/>
      <c r="H30" s="26"/>
      <c r="I30" s="15"/>
      <c r="J30" s="48"/>
      <c r="K30" s="79"/>
      <c r="L30" s="79"/>
      <c r="M30" s="79"/>
      <c r="N30" s="79"/>
      <c r="O30" s="79"/>
    </row>
    <row r="31" spans="1:15" x14ac:dyDescent="0.25">
      <c r="A31" s="32" t="s">
        <v>192</v>
      </c>
      <c r="B31" s="41">
        <v>4</v>
      </c>
      <c r="C31" s="41">
        <v>1</v>
      </c>
      <c r="D31" s="27">
        <f t="shared" ref="D31" si="10">B31*C31</f>
        <v>4</v>
      </c>
      <c r="E31" s="7">
        <v>92</v>
      </c>
      <c r="F31" s="7">
        <f>D31*E31</f>
        <v>368</v>
      </c>
      <c r="G31" s="7">
        <f>F31*0.05</f>
        <v>18.400000000000002</v>
      </c>
      <c r="H31" s="7">
        <f>F31*0.1</f>
        <v>36.800000000000004</v>
      </c>
      <c r="I31" s="6">
        <f>(F31*$L$6)+(G31*$L$7)+(H31*$L$8)</f>
        <v>43662.648000000001</v>
      </c>
      <c r="J31" s="48"/>
      <c r="K31" s="79"/>
      <c r="L31" s="79"/>
      <c r="M31" s="79"/>
      <c r="N31" s="79"/>
      <c r="O31" s="79"/>
    </row>
    <row r="32" spans="1:15" x14ac:dyDescent="0.25">
      <c r="A32" s="32" t="s">
        <v>98</v>
      </c>
      <c r="B32" s="41" t="s">
        <v>217</v>
      </c>
      <c r="C32" s="41"/>
      <c r="D32" s="30"/>
      <c r="E32" s="16"/>
      <c r="F32" s="104"/>
      <c r="G32" s="104"/>
      <c r="H32" s="104"/>
      <c r="I32" s="15"/>
      <c r="J32" s="48"/>
      <c r="K32" s="79"/>
      <c r="L32" s="79"/>
      <c r="M32" s="79"/>
      <c r="N32" s="79"/>
      <c r="O32" s="79"/>
    </row>
    <row r="33" spans="1:15" x14ac:dyDescent="0.25">
      <c r="A33" s="32" t="s">
        <v>99</v>
      </c>
      <c r="B33" s="41">
        <v>6</v>
      </c>
      <c r="C33" s="41">
        <v>1</v>
      </c>
      <c r="D33" s="27">
        <f t="shared" ref="D33" si="11">B33*C33</f>
        <v>6</v>
      </c>
      <c r="E33" s="7">
        <v>92</v>
      </c>
      <c r="F33" s="7">
        <f>D33*E33</f>
        <v>552</v>
      </c>
      <c r="G33" s="7">
        <f>F33*0.05</f>
        <v>27.6</v>
      </c>
      <c r="H33" s="7">
        <f>F33*0.1</f>
        <v>55.2</v>
      </c>
      <c r="I33" s="6">
        <f>(F33*$L$6)+(G33*$L$7)+(H33*$L$8)</f>
        <v>65493.972000000002</v>
      </c>
      <c r="J33" s="48"/>
      <c r="K33" s="79"/>
      <c r="L33" s="79"/>
      <c r="M33" s="79"/>
      <c r="N33" s="79"/>
      <c r="O33" s="79"/>
    </row>
    <row r="34" spans="1:15" x14ac:dyDescent="0.25">
      <c r="A34" s="32" t="s">
        <v>131</v>
      </c>
      <c r="B34" s="41" t="s">
        <v>11</v>
      </c>
      <c r="C34" s="41"/>
      <c r="D34" s="30"/>
      <c r="E34" s="16"/>
      <c r="F34" s="104"/>
      <c r="G34" s="104"/>
      <c r="H34" s="104"/>
      <c r="I34" s="15"/>
      <c r="J34" s="48"/>
      <c r="K34" s="79"/>
      <c r="L34" s="79"/>
      <c r="M34" s="79"/>
      <c r="N34" s="79"/>
      <c r="O34" s="79"/>
    </row>
    <row r="35" spans="1:15" x14ac:dyDescent="0.25">
      <c r="A35" s="32" t="s">
        <v>100</v>
      </c>
      <c r="B35" s="41" t="s">
        <v>217</v>
      </c>
      <c r="C35" s="41"/>
      <c r="D35" s="30"/>
      <c r="E35" s="16"/>
      <c r="F35" s="104"/>
      <c r="G35" s="104"/>
      <c r="H35" s="104"/>
      <c r="I35" s="15"/>
      <c r="J35" s="48"/>
      <c r="K35" s="79"/>
      <c r="L35" s="79"/>
      <c r="M35" s="79"/>
      <c r="N35" s="79"/>
      <c r="O35" s="79"/>
    </row>
    <row r="36" spans="1:15" x14ac:dyDescent="0.25">
      <c r="A36" s="32" t="s">
        <v>101</v>
      </c>
      <c r="B36" s="41" t="s">
        <v>11</v>
      </c>
      <c r="C36" s="41"/>
      <c r="D36" s="30"/>
      <c r="E36" s="16"/>
      <c r="F36" s="104"/>
      <c r="G36" s="104"/>
      <c r="H36" s="104"/>
      <c r="I36" s="15"/>
      <c r="J36" s="48"/>
      <c r="K36" s="79"/>
      <c r="L36" s="79"/>
      <c r="M36" s="79"/>
      <c r="N36" s="79"/>
      <c r="O36" s="79"/>
    </row>
    <row r="37" spans="1:15" x14ac:dyDescent="0.25">
      <c r="A37" s="33" t="s">
        <v>102</v>
      </c>
      <c r="B37" s="39"/>
      <c r="C37" s="40"/>
      <c r="D37" s="16"/>
      <c r="E37" s="16"/>
      <c r="F37" s="172">
        <f>SUM(F20:H36)</f>
        <v>2750.8</v>
      </c>
      <c r="G37" s="173"/>
      <c r="H37" s="174"/>
      <c r="I37" s="15">
        <f>SUM(I20:I36)</f>
        <v>283807.212</v>
      </c>
      <c r="J37" s="48"/>
      <c r="K37" s="80"/>
      <c r="L37" s="79"/>
      <c r="M37" s="79"/>
      <c r="N37" s="79"/>
      <c r="O37" s="79"/>
    </row>
    <row r="38" spans="1:15" x14ac:dyDescent="0.25">
      <c r="A38" s="34" t="s">
        <v>220</v>
      </c>
      <c r="B38" s="31"/>
      <c r="C38" s="14"/>
      <c r="D38" s="14"/>
      <c r="E38" s="14"/>
      <c r="F38" s="169">
        <f>ROUND(F19+F37,0)</f>
        <v>8676</v>
      </c>
      <c r="G38" s="170"/>
      <c r="H38" s="171"/>
      <c r="I38" s="106">
        <f>ROUND(I37+I19,0)</f>
        <v>895084</v>
      </c>
      <c r="J38" s="49"/>
      <c r="K38" s="49"/>
      <c r="L38" s="94"/>
      <c r="M38" s="79"/>
      <c r="N38" s="79"/>
      <c r="O38" s="79"/>
    </row>
    <row r="39" spans="1:15" x14ac:dyDescent="0.25">
      <c r="A39" s="35" t="s">
        <v>104</v>
      </c>
      <c r="B39" s="101"/>
      <c r="C39" s="102"/>
      <c r="D39" s="102"/>
      <c r="E39" s="102"/>
      <c r="F39" s="102"/>
      <c r="G39" s="102"/>
      <c r="H39" s="102"/>
      <c r="I39" s="12">
        <v>0</v>
      </c>
      <c r="J39" s="50"/>
      <c r="K39" s="79"/>
      <c r="L39" s="79"/>
      <c r="M39" s="79"/>
      <c r="N39" s="79"/>
      <c r="O39" s="79"/>
    </row>
    <row r="40" spans="1:15" ht="15.75" x14ac:dyDescent="0.25">
      <c r="A40" s="34" t="s">
        <v>203</v>
      </c>
      <c r="B40" s="101"/>
      <c r="C40" s="102"/>
      <c r="D40" s="102"/>
      <c r="E40" s="102"/>
      <c r="F40" s="102"/>
      <c r="G40" s="102"/>
      <c r="H40" s="102"/>
      <c r="I40" s="12">
        <f>ROUND(I39+I38,-3)</f>
        <v>895000</v>
      </c>
      <c r="J40" s="50"/>
      <c r="K40" s="50"/>
      <c r="L40" s="79"/>
      <c r="M40" s="79"/>
      <c r="N40" s="79"/>
      <c r="O40" s="79"/>
    </row>
    <row r="41" spans="1:15" x14ac:dyDescent="0.25">
      <c r="A41" s="36" t="s">
        <v>10</v>
      </c>
    </row>
    <row r="42" spans="1:15" ht="18.75" x14ac:dyDescent="0.25">
      <c r="A42" s="175" t="s">
        <v>194</v>
      </c>
      <c r="B42" s="175"/>
      <c r="C42" s="175"/>
      <c r="D42" s="175"/>
      <c r="E42" s="175"/>
      <c r="F42" s="175"/>
      <c r="G42" s="175"/>
      <c r="H42" s="175"/>
      <c r="I42" s="175"/>
    </row>
    <row r="43" spans="1:15" ht="46.5" customHeight="1" x14ac:dyDescent="0.25">
      <c r="A43" s="161" t="s">
        <v>195</v>
      </c>
      <c r="B43" s="161"/>
      <c r="C43" s="161"/>
      <c r="D43" s="161"/>
      <c r="E43" s="161"/>
      <c r="F43" s="161"/>
      <c r="G43" s="161"/>
      <c r="H43" s="161"/>
      <c r="I43" s="161"/>
    </row>
    <row r="44" spans="1:15" ht="15.75" x14ac:dyDescent="0.25">
      <c r="A44" s="38" t="s">
        <v>196</v>
      </c>
    </row>
    <row r="45" spans="1:15" ht="18.75" x14ac:dyDescent="0.25">
      <c r="A45" s="37" t="s">
        <v>197</v>
      </c>
    </row>
    <row r="46" spans="1:15" ht="18.75" x14ac:dyDescent="0.25">
      <c r="A46" s="37" t="s">
        <v>200</v>
      </c>
    </row>
    <row r="47" spans="1:15" ht="15.75" x14ac:dyDescent="0.25">
      <c r="A47" s="38" t="s">
        <v>201</v>
      </c>
    </row>
    <row r="48" spans="1:15" ht="15.75" x14ac:dyDescent="0.25">
      <c r="A48" s="38" t="s">
        <v>202</v>
      </c>
    </row>
    <row r="49" spans="1:1" ht="16.5" x14ac:dyDescent="0.25">
      <c r="A49" s="105" t="s">
        <v>205</v>
      </c>
    </row>
  </sheetData>
  <mergeCells count="7">
    <mergeCell ref="A43:I43"/>
    <mergeCell ref="A3:A5"/>
    <mergeCell ref="K5:L5"/>
    <mergeCell ref="F19:H19"/>
    <mergeCell ref="F37:H37"/>
    <mergeCell ref="F38:H38"/>
    <mergeCell ref="A42:I4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9"/>
  <sheetViews>
    <sheetView topLeftCell="A19" zoomScaleNormal="100" workbookViewId="0">
      <selection activeCell="E33" sqref="E33"/>
    </sheetView>
  </sheetViews>
  <sheetFormatPr defaultRowHeight="15" x14ac:dyDescent="0.25"/>
  <cols>
    <col min="1" max="1" width="68.85546875" style="91" bestFit="1" customWidth="1"/>
    <col min="2" max="2" width="10.28515625" style="91" customWidth="1"/>
    <col min="3" max="3" width="11.28515625" style="91" customWidth="1"/>
    <col min="4" max="4" width="10.28515625" style="91" customWidth="1"/>
    <col min="5" max="5" width="11.85546875" style="91" customWidth="1"/>
    <col min="6" max="8" width="10.28515625" style="91" customWidth="1"/>
    <col min="9" max="10" width="13" style="91" customWidth="1"/>
    <col min="11" max="11" width="13.7109375" style="91" bestFit="1" customWidth="1"/>
    <col min="12" max="16384" width="9.140625" style="91"/>
  </cols>
  <sheetData>
    <row r="1" spans="1:15" x14ac:dyDescent="0.25">
      <c r="A1" s="97" t="s">
        <v>219</v>
      </c>
    </row>
    <row r="3" spans="1:15" x14ac:dyDescent="0.25">
      <c r="A3" s="166" t="s">
        <v>0</v>
      </c>
      <c r="B3" s="10" t="s">
        <v>1</v>
      </c>
      <c r="C3" s="10" t="s">
        <v>2</v>
      </c>
      <c r="D3" s="10" t="s">
        <v>3</v>
      </c>
      <c r="E3" s="10" t="s">
        <v>4</v>
      </c>
      <c r="F3" s="10" t="s">
        <v>5</v>
      </c>
      <c r="G3" s="10" t="s">
        <v>6</v>
      </c>
      <c r="H3" s="10" t="s">
        <v>7</v>
      </c>
      <c r="I3" s="10" t="s">
        <v>8</v>
      </c>
      <c r="J3" s="43"/>
    </row>
    <row r="4" spans="1:15" s="98" customFormat="1" ht="65.25" x14ac:dyDescent="0.3">
      <c r="A4" s="167"/>
      <c r="B4" s="89" t="s">
        <v>42</v>
      </c>
      <c r="C4" s="89" t="s">
        <v>41</v>
      </c>
      <c r="D4" s="89" t="s">
        <v>40</v>
      </c>
      <c r="E4" s="89" t="s">
        <v>39</v>
      </c>
      <c r="F4" s="89" t="s">
        <v>38</v>
      </c>
      <c r="G4" s="89" t="s">
        <v>34</v>
      </c>
      <c r="H4" s="89" t="s">
        <v>37</v>
      </c>
      <c r="I4" s="89" t="s">
        <v>36</v>
      </c>
      <c r="J4" s="44"/>
      <c r="K4" s="92"/>
      <c r="L4" s="92"/>
      <c r="M4" s="54"/>
      <c r="N4" s="54"/>
      <c r="O4" s="54"/>
    </row>
    <row r="5" spans="1:15" ht="15.75" thickBot="1" x14ac:dyDescent="0.3">
      <c r="A5" s="168"/>
      <c r="B5" s="131"/>
      <c r="C5" s="131"/>
      <c r="D5" s="132" t="s">
        <v>33</v>
      </c>
      <c r="E5" s="131"/>
      <c r="F5" s="132" t="s">
        <v>32</v>
      </c>
      <c r="G5" s="132" t="s">
        <v>31</v>
      </c>
      <c r="H5" s="132" t="s">
        <v>30</v>
      </c>
      <c r="I5" s="131"/>
      <c r="J5" s="99"/>
      <c r="K5" s="162" t="s">
        <v>136</v>
      </c>
      <c r="L5" s="162"/>
      <c r="M5" s="9"/>
      <c r="N5" s="9"/>
      <c r="O5" s="9"/>
    </row>
    <row r="6" spans="1:15" ht="15.75" thickTop="1" x14ac:dyDescent="0.25">
      <c r="A6" s="124" t="s">
        <v>68</v>
      </c>
      <c r="B6" s="125" t="s">
        <v>11</v>
      </c>
      <c r="C6" s="125"/>
      <c r="D6" s="128"/>
      <c r="E6" s="129"/>
      <c r="F6" s="129"/>
      <c r="G6" s="129"/>
      <c r="H6" s="129"/>
      <c r="I6" s="130"/>
      <c r="J6" s="45"/>
      <c r="K6" s="81" t="s">
        <v>25</v>
      </c>
      <c r="L6" s="93">
        <v>106.45</v>
      </c>
      <c r="M6" s="9"/>
      <c r="N6" s="9"/>
      <c r="O6" s="9"/>
    </row>
    <row r="7" spans="1:15" x14ac:dyDescent="0.25">
      <c r="A7" s="32" t="s">
        <v>69</v>
      </c>
      <c r="B7" s="41" t="s">
        <v>11</v>
      </c>
      <c r="C7" s="41"/>
      <c r="D7" s="27"/>
      <c r="E7" s="7"/>
      <c r="F7" s="7"/>
      <c r="G7" s="7"/>
      <c r="H7" s="7"/>
      <c r="I7" s="23"/>
      <c r="J7" s="45"/>
      <c r="K7" s="81" t="s">
        <v>23</v>
      </c>
      <c r="L7" s="93">
        <v>138.43</v>
      </c>
      <c r="M7" s="9"/>
      <c r="N7" s="8"/>
      <c r="O7" s="9"/>
    </row>
    <row r="8" spans="1:15" ht="15.75" x14ac:dyDescent="0.25">
      <c r="A8" s="32" t="s">
        <v>70</v>
      </c>
      <c r="B8" s="41">
        <v>0</v>
      </c>
      <c r="C8" s="41">
        <v>1</v>
      </c>
      <c r="D8" s="27">
        <f t="shared" ref="D8" si="0">B8*C8</f>
        <v>0</v>
      </c>
      <c r="E8" s="7">
        <v>92</v>
      </c>
      <c r="F8" s="7">
        <f>D8*E8</f>
        <v>0</v>
      </c>
      <c r="G8" s="7">
        <f>F8*0.05</f>
        <v>0</v>
      </c>
      <c r="H8" s="7">
        <f>F8*0.1</f>
        <v>0</v>
      </c>
      <c r="I8" s="6">
        <f>(F8*$L$6)+(G8*$L$7)+(H8*$L$8)</f>
        <v>0</v>
      </c>
      <c r="J8" s="46"/>
      <c r="K8" s="82" t="s">
        <v>24</v>
      </c>
      <c r="L8" s="93">
        <v>52.77</v>
      </c>
      <c r="M8" s="79"/>
      <c r="N8" s="100"/>
      <c r="O8" s="79"/>
    </row>
    <row r="9" spans="1:15" ht="15.75" x14ac:dyDescent="0.25">
      <c r="A9" s="32" t="s">
        <v>124</v>
      </c>
      <c r="B9" s="41"/>
      <c r="C9" s="41"/>
      <c r="D9" s="27"/>
      <c r="E9" s="7"/>
      <c r="F9" s="7"/>
      <c r="G9" s="7"/>
      <c r="H9" s="7"/>
      <c r="I9" s="6"/>
      <c r="J9" s="46"/>
      <c r="K9" s="79"/>
      <c r="L9" s="79"/>
      <c r="M9" s="79"/>
      <c r="N9" s="21"/>
      <c r="O9" s="79"/>
    </row>
    <row r="10" spans="1:15" ht="18.75" customHeight="1" x14ac:dyDescent="0.25">
      <c r="A10" s="32" t="s">
        <v>206</v>
      </c>
      <c r="B10" s="41" t="s">
        <v>11</v>
      </c>
      <c r="C10" s="41"/>
      <c r="D10" s="27"/>
      <c r="E10" s="7"/>
      <c r="F10" s="7"/>
      <c r="G10" s="7"/>
      <c r="H10" s="7"/>
      <c r="I10" s="6"/>
      <c r="J10" s="46"/>
      <c r="K10" s="80"/>
      <c r="L10" s="79"/>
      <c r="M10" s="79"/>
      <c r="N10" s="22"/>
      <c r="O10" s="79"/>
    </row>
    <row r="11" spans="1:15" ht="18.75" customHeight="1" x14ac:dyDescent="0.25">
      <c r="A11" s="32" t="s">
        <v>207</v>
      </c>
      <c r="B11" s="41" t="s">
        <v>11</v>
      </c>
      <c r="C11" s="41"/>
      <c r="D11" s="27"/>
      <c r="E11" s="7"/>
      <c r="F11" s="7"/>
      <c r="G11" s="7"/>
      <c r="H11" s="7"/>
      <c r="I11" s="6"/>
      <c r="J11" s="46"/>
      <c r="K11" s="79"/>
      <c r="L11" s="79"/>
      <c r="M11" s="79"/>
      <c r="N11" s="11"/>
      <c r="O11" s="79"/>
    </row>
    <row r="12" spans="1:15" ht="18.75" customHeight="1" x14ac:dyDescent="0.25">
      <c r="A12" s="32" t="s">
        <v>193</v>
      </c>
      <c r="B12" s="41">
        <v>0</v>
      </c>
      <c r="C12" s="41">
        <v>1</v>
      </c>
      <c r="D12" s="27">
        <f t="shared" ref="D12" si="1">B12*C12</f>
        <v>0</v>
      </c>
      <c r="E12" s="7">
        <v>92</v>
      </c>
      <c r="F12" s="7">
        <f>D12*E12</f>
        <v>0</v>
      </c>
      <c r="G12" s="7">
        <f>F12*0.05</f>
        <v>0</v>
      </c>
      <c r="H12" s="7">
        <f>F12*0.1</f>
        <v>0</v>
      </c>
      <c r="I12" s="6">
        <f>(F12*$L$6)+(G12*$L$7)+(H12*$L$8)</f>
        <v>0</v>
      </c>
      <c r="J12" s="46"/>
      <c r="K12" s="80"/>
      <c r="L12" s="79"/>
      <c r="M12" s="79"/>
      <c r="N12" s="11"/>
      <c r="O12" s="79"/>
    </row>
    <row r="13" spans="1:15" ht="15.75" x14ac:dyDescent="0.25">
      <c r="A13" s="32" t="s">
        <v>198</v>
      </c>
      <c r="B13" s="41"/>
      <c r="C13" s="41"/>
      <c r="D13" s="27"/>
      <c r="E13" s="7"/>
      <c r="F13" s="7"/>
      <c r="G13" s="7"/>
      <c r="H13" s="7"/>
      <c r="I13" s="6"/>
      <c r="J13" s="46"/>
      <c r="K13" s="79"/>
      <c r="L13" s="79"/>
      <c r="M13" s="79"/>
      <c r="N13" s="21"/>
      <c r="O13" s="79"/>
    </row>
    <row r="14" spans="1:15" ht="15.75" x14ac:dyDescent="0.25">
      <c r="A14" s="32" t="s">
        <v>208</v>
      </c>
      <c r="B14" s="41" t="s">
        <v>217</v>
      </c>
      <c r="C14" s="41"/>
      <c r="D14" s="27"/>
      <c r="E14" s="7"/>
      <c r="F14" s="7"/>
      <c r="G14" s="7"/>
      <c r="H14" s="7"/>
      <c r="I14" s="6"/>
      <c r="J14" s="46"/>
      <c r="K14" s="79"/>
      <c r="L14" s="79"/>
      <c r="M14" s="79"/>
      <c r="N14" s="21"/>
      <c r="O14" s="79"/>
    </row>
    <row r="15" spans="1:15" x14ac:dyDescent="0.25">
      <c r="A15" s="32" t="s">
        <v>76</v>
      </c>
      <c r="B15" s="41" t="s">
        <v>209</v>
      </c>
      <c r="C15" s="41"/>
      <c r="D15" s="27"/>
      <c r="E15" s="7"/>
      <c r="F15" s="7"/>
      <c r="G15" s="7"/>
      <c r="H15" s="7"/>
      <c r="I15" s="6"/>
      <c r="J15" s="46"/>
      <c r="K15" s="79"/>
      <c r="L15" s="79"/>
      <c r="M15" s="79"/>
      <c r="N15" s="79"/>
      <c r="O15" s="79"/>
    </row>
    <row r="16" spans="1:15" ht="18.75" customHeight="1" x14ac:dyDescent="0.25">
      <c r="A16" s="32" t="s">
        <v>199</v>
      </c>
      <c r="B16" s="41">
        <v>4</v>
      </c>
      <c r="C16" s="41">
        <v>12</v>
      </c>
      <c r="D16" s="27">
        <f t="shared" ref="D16" si="2">B16*C16</f>
        <v>48</v>
      </c>
      <c r="E16" s="7">
        <v>92</v>
      </c>
      <c r="F16" s="7">
        <f t="shared" ref="F16" si="3">D16*E16</f>
        <v>4416</v>
      </c>
      <c r="G16" s="7">
        <f t="shared" ref="G16" si="4">F16*0.05</f>
        <v>220.8</v>
      </c>
      <c r="H16" s="7">
        <f t="shared" ref="H16" si="5">F16*0.1</f>
        <v>441.6</v>
      </c>
      <c r="I16" s="6">
        <f>(F16*$L$6)+(G16*$L$7)+(H16*$L$8)</f>
        <v>523951.77600000001</v>
      </c>
      <c r="J16" s="46"/>
      <c r="K16" s="80"/>
      <c r="L16" s="79"/>
      <c r="M16" s="79"/>
      <c r="N16" s="79"/>
      <c r="O16" s="79"/>
    </row>
    <row r="17" spans="1:15" x14ac:dyDescent="0.25">
      <c r="A17" s="32" t="s">
        <v>81</v>
      </c>
      <c r="B17" s="41" t="s">
        <v>209</v>
      </c>
      <c r="C17" s="41"/>
      <c r="D17" s="27"/>
      <c r="E17" s="7"/>
      <c r="F17" s="7"/>
      <c r="G17" s="7"/>
      <c r="H17" s="7"/>
      <c r="I17" s="6"/>
      <c r="J17" s="46"/>
      <c r="K17" s="79"/>
      <c r="L17" s="79"/>
      <c r="M17" s="79"/>
      <c r="N17" s="79"/>
      <c r="O17" s="79"/>
    </row>
    <row r="18" spans="1:15" x14ac:dyDescent="0.25">
      <c r="A18" s="32" t="s">
        <v>82</v>
      </c>
      <c r="B18" s="41" t="s">
        <v>209</v>
      </c>
      <c r="C18" s="41"/>
      <c r="D18" s="27"/>
      <c r="E18" s="7"/>
      <c r="F18" s="17"/>
      <c r="G18" s="7"/>
      <c r="H18" s="7"/>
      <c r="I18" s="6"/>
      <c r="J18" s="46"/>
      <c r="K18" s="79"/>
      <c r="L18" s="79"/>
      <c r="M18" s="79"/>
      <c r="N18" s="79"/>
      <c r="O18" s="79"/>
    </row>
    <row r="19" spans="1:15" x14ac:dyDescent="0.25">
      <c r="A19" s="33" t="s">
        <v>9</v>
      </c>
      <c r="B19" s="42"/>
      <c r="C19" s="42"/>
      <c r="D19" s="30"/>
      <c r="E19" s="16"/>
      <c r="F19" s="172">
        <f>SUM(F6:H18)</f>
        <v>5078.4000000000005</v>
      </c>
      <c r="G19" s="173"/>
      <c r="H19" s="174"/>
      <c r="I19" s="51">
        <f>SUM(I6:I18)</f>
        <v>523951.77600000001</v>
      </c>
      <c r="J19" s="53"/>
      <c r="K19" s="52"/>
      <c r="L19" s="79"/>
      <c r="M19" s="79"/>
      <c r="N19" s="79"/>
      <c r="O19" s="79"/>
    </row>
    <row r="20" spans="1:15" x14ac:dyDescent="0.25">
      <c r="A20" s="32" t="s">
        <v>83</v>
      </c>
      <c r="B20" s="41"/>
      <c r="C20" s="41"/>
      <c r="D20" s="27"/>
      <c r="E20" s="7"/>
      <c r="F20" s="7"/>
      <c r="G20" s="7"/>
      <c r="H20" s="7"/>
      <c r="I20" s="6"/>
      <c r="J20" s="46"/>
      <c r="K20" s="79"/>
      <c r="L20" s="79"/>
      <c r="M20" s="79"/>
      <c r="N20" s="79"/>
      <c r="O20" s="79"/>
    </row>
    <row r="21" spans="1:15" ht="15.75" x14ac:dyDescent="0.25">
      <c r="A21" s="32" t="s">
        <v>210</v>
      </c>
      <c r="B21" s="41" t="s">
        <v>11</v>
      </c>
      <c r="C21" s="41"/>
      <c r="D21" s="27"/>
      <c r="E21" s="7"/>
      <c r="F21" s="7"/>
      <c r="G21" s="7"/>
      <c r="H21" s="7"/>
      <c r="I21" s="6"/>
      <c r="J21" s="46"/>
      <c r="K21" s="80"/>
      <c r="L21" s="79"/>
      <c r="M21" s="79"/>
      <c r="N21" s="79"/>
      <c r="O21" s="79"/>
    </row>
    <row r="22" spans="1:15" ht="15.75" x14ac:dyDescent="0.25">
      <c r="A22" s="32" t="s">
        <v>211</v>
      </c>
      <c r="B22" s="41" t="s">
        <v>11</v>
      </c>
      <c r="C22" s="41"/>
      <c r="D22" s="28"/>
      <c r="E22" s="20"/>
      <c r="F22" s="19"/>
      <c r="G22" s="19"/>
      <c r="H22" s="19"/>
      <c r="I22" s="18"/>
      <c r="J22" s="47"/>
      <c r="K22" s="79"/>
      <c r="L22" s="79"/>
      <c r="M22" s="79"/>
      <c r="N22" s="79"/>
      <c r="O22" s="79"/>
    </row>
    <row r="23" spans="1:15" ht="15.75" x14ac:dyDescent="0.25">
      <c r="A23" s="32" t="s">
        <v>212</v>
      </c>
      <c r="B23" s="41" t="s">
        <v>11</v>
      </c>
      <c r="C23" s="41"/>
      <c r="D23" s="29"/>
      <c r="E23" s="19"/>
      <c r="F23" s="19"/>
      <c r="G23" s="19"/>
      <c r="H23" s="19"/>
      <c r="I23" s="18"/>
      <c r="J23" s="47"/>
      <c r="K23" s="79"/>
      <c r="L23" s="79"/>
      <c r="M23" s="79"/>
      <c r="N23" s="79"/>
      <c r="O23" s="79"/>
    </row>
    <row r="24" spans="1:15" ht="15.75" x14ac:dyDescent="0.25">
      <c r="A24" s="32" t="s">
        <v>213</v>
      </c>
      <c r="B24" s="41" t="s">
        <v>11</v>
      </c>
      <c r="C24" s="41"/>
      <c r="D24" s="27"/>
      <c r="E24" s="7"/>
      <c r="F24" s="17"/>
      <c r="G24" s="7"/>
      <c r="H24" s="7"/>
      <c r="I24" s="6"/>
      <c r="J24" s="46"/>
      <c r="K24" s="79"/>
      <c r="L24" s="79"/>
      <c r="M24" s="79"/>
      <c r="N24" s="79"/>
      <c r="O24" s="79"/>
    </row>
    <row r="25" spans="1:15" ht="15.75" x14ac:dyDescent="0.25">
      <c r="A25" s="32" t="s">
        <v>214</v>
      </c>
      <c r="B25" s="41" t="s">
        <v>11</v>
      </c>
      <c r="C25" s="41"/>
      <c r="D25" s="27"/>
      <c r="E25" s="7"/>
      <c r="F25" s="7"/>
      <c r="G25" s="7"/>
      <c r="H25" s="7"/>
      <c r="I25" s="6"/>
      <c r="J25" s="46"/>
      <c r="K25" s="80"/>
      <c r="L25" s="79"/>
      <c r="M25" s="79"/>
      <c r="N25" s="79"/>
      <c r="O25" s="79"/>
    </row>
    <row r="26" spans="1:15" ht="15.75" x14ac:dyDescent="0.25">
      <c r="A26" s="32" t="s">
        <v>215</v>
      </c>
      <c r="B26" s="41" t="s">
        <v>11</v>
      </c>
      <c r="C26" s="41"/>
      <c r="D26" s="27"/>
      <c r="E26" s="7"/>
      <c r="F26" s="7"/>
      <c r="G26" s="7"/>
      <c r="H26" s="7"/>
      <c r="I26" s="6"/>
      <c r="J26" s="46"/>
      <c r="K26" s="80"/>
      <c r="L26" s="79"/>
      <c r="M26" s="79"/>
      <c r="N26" s="79"/>
      <c r="O26" s="79"/>
    </row>
    <row r="27" spans="1:15" x14ac:dyDescent="0.25">
      <c r="A27" s="32" t="s">
        <v>91</v>
      </c>
      <c r="B27" s="41"/>
      <c r="C27" s="41"/>
      <c r="D27" s="27"/>
      <c r="E27" s="7"/>
      <c r="F27" s="7"/>
      <c r="G27" s="7"/>
      <c r="H27" s="7"/>
      <c r="I27" s="6"/>
      <c r="J27" s="46"/>
      <c r="K27" s="79"/>
      <c r="L27" s="79"/>
      <c r="M27" s="79"/>
      <c r="N27" s="79"/>
      <c r="O27" s="79"/>
    </row>
    <row r="28" spans="1:15" ht="15.75" x14ac:dyDescent="0.25">
      <c r="A28" s="32" t="s">
        <v>204</v>
      </c>
      <c r="B28" s="41">
        <v>8</v>
      </c>
      <c r="C28" s="41">
        <v>2</v>
      </c>
      <c r="D28" s="27">
        <f t="shared" ref="D28" si="6">B28*C28</f>
        <v>16</v>
      </c>
      <c r="E28" s="7">
        <v>92</v>
      </c>
      <c r="F28" s="7">
        <f t="shared" ref="F28" si="7">D28*E28</f>
        <v>1472</v>
      </c>
      <c r="G28" s="7">
        <f t="shared" ref="G28" si="8">F28*0.05</f>
        <v>73.600000000000009</v>
      </c>
      <c r="H28" s="7">
        <f t="shared" ref="H28" si="9">F28*0.1</f>
        <v>147.20000000000002</v>
      </c>
      <c r="I28" s="6">
        <f>(F28*$L$6)+(G28*$L$7)+(H28*$L$8)</f>
        <v>174650.592</v>
      </c>
      <c r="J28" s="46"/>
      <c r="K28" s="80"/>
      <c r="L28" s="79"/>
      <c r="M28" s="79"/>
      <c r="N28" s="79"/>
      <c r="O28" s="79"/>
    </row>
    <row r="29" spans="1:15" ht="15.75" x14ac:dyDescent="0.25">
      <c r="A29" s="32" t="s">
        <v>216</v>
      </c>
      <c r="B29" s="41" t="s">
        <v>11</v>
      </c>
      <c r="C29" s="41"/>
      <c r="D29" s="30"/>
      <c r="E29" s="16"/>
      <c r="F29" s="7"/>
      <c r="G29" s="7"/>
      <c r="H29" s="7"/>
      <c r="I29" s="6"/>
      <c r="J29" s="46"/>
      <c r="K29" s="79"/>
      <c r="L29" s="79"/>
      <c r="M29" s="79"/>
      <c r="N29" s="79"/>
      <c r="O29" s="79"/>
    </row>
    <row r="30" spans="1:15" x14ac:dyDescent="0.25">
      <c r="A30" s="32" t="s">
        <v>96</v>
      </c>
      <c r="B30" s="41"/>
      <c r="C30" s="41"/>
      <c r="D30" s="30"/>
      <c r="E30" s="16"/>
      <c r="F30" s="24"/>
      <c r="G30" s="25"/>
      <c r="H30" s="26"/>
      <c r="I30" s="15"/>
      <c r="J30" s="48"/>
      <c r="K30" s="79"/>
      <c r="L30" s="79"/>
      <c r="M30" s="79"/>
      <c r="N30" s="79"/>
      <c r="O30" s="79"/>
    </row>
    <row r="31" spans="1:15" x14ac:dyDescent="0.25">
      <c r="A31" s="32" t="s">
        <v>192</v>
      </c>
      <c r="B31" s="41">
        <v>0</v>
      </c>
      <c r="C31" s="41">
        <v>1</v>
      </c>
      <c r="D31" s="27">
        <f t="shared" ref="D31" si="10">B31*C31</f>
        <v>0</v>
      </c>
      <c r="E31" s="7">
        <v>92</v>
      </c>
      <c r="F31" s="7">
        <f>D31*E31</f>
        <v>0</v>
      </c>
      <c r="G31" s="7">
        <f>F31*0.05</f>
        <v>0</v>
      </c>
      <c r="H31" s="7">
        <f>F31*0.1</f>
        <v>0</v>
      </c>
      <c r="I31" s="6">
        <f>(F31*$L$6)+(G31*$L$7)+(H31*$L$8)</f>
        <v>0</v>
      </c>
      <c r="J31" s="48"/>
      <c r="K31" s="79"/>
      <c r="L31" s="79"/>
      <c r="M31" s="79"/>
      <c r="N31" s="79"/>
      <c r="O31" s="79"/>
    </row>
    <row r="32" spans="1:15" x14ac:dyDescent="0.25">
      <c r="A32" s="32" t="s">
        <v>98</v>
      </c>
      <c r="B32" s="41" t="s">
        <v>217</v>
      </c>
      <c r="C32" s="41"/>
      <c r="D32" s="30"/>
      <c r="E32" s="16"/>
      <c r="F32" s="104"/>
      <c r="G32" s="104"/>
      <c r="H32" s="104"/>
      <c r="I32" s="15"/>
      <c r="J32" s="48"/>
      <c r="K32" s="79"/>
      <c r="L32" s="79"/>
      <c r="M32" s="79"/>
      <c r="N32" s="79"/>
      <c r="O32" s="79"/>
    </row>
    <row r="33" spans="1:15" x14ac:dyDescent="0.25">
      <c r="A33" s="32" t="s">
        <v>99</v>
      </c>
      <c r="B33" s="41">
        <v>6</v>
      </c>
      <c r="C33" s="41">
        <v>1</v>
      </c>
      <c r="D33" s="27">
        <f t="shared" ref="D33" si="11">B33*C33</f>
        <v>6</v>
      </c>
      <c r="E33" s="7">
        <v>92</v>
      </c>
      <c r="F33" s="7">
        <f>D33*E33</f>
        <v>552</v>
      </c>
      <c r="G33" s="7">
        <f>F33*0.05</f>
        <v>27.6</v>
      </c>
      <c r="H33" s="7">
        <f>F33*0.1</f>
        <v>55.2</v>
      </c>
      <c r="I33" s="6">
        <f>(F33*$L$6)+(G33*$L$7)+(H33*$L$8)</f>
        <v>65493.972000000002</v>
      </c>
      <c r="J33" s="48"/>
      <c r="K33" s="79"/>
      <c r="L33" s="79"/>
      <c r="M33" s="79"/>
      <c r="N33" s="79"/>
      <c r="O33" s="79"/>
    </row>
    <row r="34" spans="1:15" x14ac:dyDescent="0.25">
      <c r="A34" s="32" t="s">
        <v>131</v>
      </c>
      <c r="B34" s="41" t="s">
        <v>11</v>
      </c>
      <c r="C34" s="41"/>
      <c r="D34" s="30"/>
      <c r="E34" s="16"/>
      <c r="F34" s="104"/>
      <c r="G34" s="104"/>
      <c r="H34" s="104"/>
      <c r="I34" s="15"/>
      <c r="J34" s="48"/>
      <c r="K34" s="79"/>
      <c r="L34" s="79"/>
      <c r="M34" s="79"/>
      <c r="N34" s="79"/>
      <c r="O34" s="79"/>
    </row>
    <row r="35" spans="1:15" x14ac:dyDescent="0.25">
      <c r="A35" s="32" t="s">
        <v>100</v>
      </c>
      <c r="B35" s="41" t="s">
        <v>217</v>
      </c>
      <c r="C35" s="41"/>
      <c r="D35" s="30"/>
      <c r="E35" s="16"/>
      <c r="F35" s="104"/>
      <c r="G35" s="104"/>
      <c r="H35" s="104"/>
      <c r="I35" s="15"/>
      <c r="J35" s="48"/>
      <c r="K35" s="79"/>
      <c r="L35" s="79"/>
      <c r="M35" s="79"/>
      <c r="N35" s="79"/>
      <c r="O35" s="79"/>
    </row>
    <row r="36" spans="1:15" x14ac:dyDescent="0.25">
      <c r="A36" s="32" t="s">
        <v>101</v>
      </c>
      <c r="B36" s="41" t="s">
        <v>11</v>
      </c>
      <c r="C36" s="41"/>
      <c r="D36" s="30"/>
      <c r="E36" s="16"/>
      <c r="F36" s="104"/>
      <c r="G36" s="104"/>
      <c r="H36" s="104"/>
      <c r="I36" s="15"/>
      <c r="J36" s="48"/>
      <c r="K36" s="79"/>
      <c r="L36" s="79"/>
      <c r="M36" s="79"/>
      <c r="N36" s="79"/>
      <c r="O36" s="79"/>
    </row>
    <row r="37" spans="1:15" x14ac:dyDescent="0.25">
      <c r="A37" s="33" t="s">
        <v>102</v>
      </c>
      <c r="B37" s="39"/>
      <c r="C37" s="40"/>
      <c r="D37" s="16"/>
      <c r="E37" s="16"/>
      <c r="F37" s="172">
        <f>SUM(F20:H36)</f>
        <v>2327.6</v>
      </c>
      <c r="G37" s="173"/>
      <c r="H37" s="174"/>
      <c r="I37" s="15">
        <f>SUM(I20:I36)</f>
        <v>240144.56400000001</v>
      </c>
      <c r="J37" s="48"/>
      <c r="K37" s="80"/>
      <c r="L37" s="79"/>
      <c r="M37" s="79"/>
      <c r="N37" s="79"/>
      <c r="O37" s="79"/>
    </row>
    <row r="38" spans="1:15" x14ac:dyDescent="0.25">
      <c r="A38" s="34" t="s">
        <v>220</v>
      </c>
      <c r="B38" s="31"/>
      <c r="C38" s="14"/>
      <c r="D38" s="14"/>
      <c r="E38" s="14"/>
      <c r="F38" s="169">
        <f>ROUND(F19+F37,0)</f>
        <v>7406</v>
      </c>
      <c r="G38" s="170"/>
      <c r="H38" s="171"/>
      <c r="I38" s="106">
        <f>ROUND(I37+I19,0)</f>
        <v>764096</v>
      </c>
      <c r="J38" s="49"/>
      <c r="K38" s="49"/>
      <c r="L38" s="94"/>
      <c r="M38" s="79"/>
      <c r="N38" s="79"/>
      <c r="O38" s="79"/>
    </row>
    <row r="39" spans="1:15" x14ac:dyDescent="0.25">
      <c r="A39" s="35" t="s">
        <v>104</v>
      </c>
      <c r="B39" s="101"/>
      <c r="C39" s="102"/>
      <c r="D39" s="102"/>
      <c r="E39" s="102"/>
      <c r="F39" s="102"/>
      <c r="G39" s="102"/>
      <c r="H39" s="102"/>
      <c r="I39" s="12">
        <v>0</v>
      </c>
      <c r="J39" s="50"/>
      <c r="K39" s="79"/>
      <c r="L39" s="79"/>
      <c r="M39" s="79"/>
      <c r="N39" s="79"/>
      <c r="O39" s="79"/>
    </row>
    <row r="40" spans="1:15" ht="15.75" x14ac:dyDescent="0.25">
      <c r="A40" s="34" t="s">
        <v>203</v>
      </c>
      <c r="B40" s="101"/>
      <c r="C40" s="102"/>
      <c r="D40" s="102"/>
      <c r="E40" s="102"/>
      <c r="F40" s="102"/>
      <c r="G40" s="102"/>
      <c r="H40" s="102"/>
      <c r="I40" s="12">
        <f>ROUND(I39+I38,-3)</f>
        <v>764000</v>
      </c>
      <c r="J40" s="50"/>
      <c r="K40" s="50"/>
      <c r="L40" s="79"/>
      <c r="M40" s="79"/>
      <c r="N40" s="79"/>
      <c r="O40" s="79"/>
    </row>
    <row r="41" spans="1:15" x14ac:dyDescent="0.25">
      <c r="A41" s="36" t="s">
        <v>10</v>
      </c>
    </row>
    <row r="42" spans="1:15" ht="18.75" x14ac:dyDescent="0.25">
      <c r="A42" s="175" t="s">
        <v>194</v>
      </c>
      <c r="B42" s="175"/>
      <c r="C42" s="175"/>
      <c r="D42" s="175"/>
      <c r="E42" s="175"/>
      <c r="F42" s="175"/>
      <c r="G42" s="175"/>
      <c r="H42" s="175"/>
      <c r="I42" s="175"/>
    </row>
    <row r="43" spans="1:15" ht="46.5" customHeight="1" x14ac:dyDescent="0.25">
      <c r="A43" s="161" t="s">
        <v>195</v>
      </c>
      <c r="B43" s="161"/>
      <c r="C43" s="161"/>
      <c r="D43" s="161"/>
      <c r="E43" s="161"/>
      <c r="F43" s="161"/>
      <c r="G43" s="161"/>
      <c r="H43" s="161"/>
      <c r="I43" s="161"/>
    </row>
    <row r="44" spans="1:15" ht="15.75" x14ac:dyDescent="0.25">
      <c r="A44" s="38" t="s">
        <v>196</v>
      </c>
    </row>
    <row r="45" spans="1:15" ht="18.75" x14ac:dyDescent="0.25">
      <c r="A45" s="37" t="s">
        <v>197</v>
      </c>
    </row>
    <row r="46" spans="1:15" ht="18.75" x14ac:dyDescent="0.25">
      <c r="A46" s="37" t="s">
        <v>200</v>
      </c>
    </row>
    <row r="47" spans="1:15" ht="15.75" x14ac:dyDescent="0.25">
      <c r="A47" s="38" t="s">
        <v>201</v>
      </c>
    </row>
    <row r="48" spans="1:15" ht="15.75" x14ac:dyDescent="0.25">
      <c r="A48" s="38" t="s">
        <v>202</v>
      </c>
    </row>
    <row r="49" spans="1:1" ht="16.5" x14ac:dyDescent="0.25">
      <c r="A49" s="105" t="s">
        <v>205</v>
      </c>
    </row>
  </sheetData>
  <mergeCells count="7">
    <mergeCell ref="A43:I43"/>
    <mergeCell ref="A3:A5"/>
    <mergeCell ref="K5:L5"/>
    <mergeCell ref="F19:H19"/>
    <mergeCell ref="F37:H37"/>
    <mergeCell ref="F38:H38"/>
    <mergeCell ref="A42:I4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49"/>
  <sheetViews>
    <sheetView topLeftCell="A21" zoomScaleNormal="100" workbookViewId="0">
      <selection activeCell="E33" sqref="E33"/>
    </sheetView>
  </sheetViews>
  <sheetFormatPr defaultRowHeight="15" x14ac:dyDescent="0.25"/>
  <cols>
    <col min="1" max="1" width="68.85546875" style="91" bestFit="1" customWidth="1"/>
    <col min="2" max="2" width="10.28515625" style="91" customWidth="1"/>
    <col min="3" max="3" width="11.28515625" style="91" customWidth="1"/>
    <col min="4" max="4" width="10.28515625" style="91" customWidth="1"/>
    <col min="5" max="5" width="11.85546875" style="91" customWidth="1"/>
    <col min="6" max="8" width="10.28515625" style="91" customWidth="1"/>
    <col min="9" max="10" width="13" style="91" customWidth="1"/>
    <col min="11" max="11" width="13.7109375" style="91" bestFit="1" customWidth="1"/>
    <col min="12" max="16384" width="9.140625" style="91"/>
  </cols>
  <sheetData>
    <row r="1" spans="1:15" x14ac:dyDescent="0.25">
      <c r="A1" s="97" t="s">
        <v>221</v>
      </c>
    </row>
    <row r="3" spans="1:15" x14ac:dyDescent="0.25">
      <c r="A3" s="166" t="s">
        <v>0</v>
      </c>
      <c r="B3" s="10" t="s">
        <v>1</v>
      </c>
      <c r="C3" s="10" t="s">
        <v>2</v>
      </c>
      <c r="D3" s="10" t="s">
        <v>3</v>
      </c>
      <c r="E3" s="10" t="s">
        <v>4</v>
      </c>
      <c r="F3" s="10" t="s">
        <v>5</v>
      </c>
      <c r="G3" s="10" t="s">
        <v>6</v>
      </c>
      <c r="H3" s="10" t="s">
        <v>7</v>
      </c>
      <c r="I3" s="10" t="s">
        <v>8</v>
      </c>
      <c r="J3" s="43"/>
    </row>
    <row r="4" spans="1:15" s="98" customFormat="1" ht="65.25" x14ac:dyDescent="0.3">
      <c r="A4" s="167"/>
      <c r="B4" s="89" t="s">
        <v>42</v>
      </c>
      <c r="C4" s="89" t="s">
        <v>41</v>
      </c>
      <c r="D4" s="89" t="s">
        <v>40</v>
      </c>
      <c r="E4" s="89" t="s">
        <v>39</v>
      </c>
      <c r="F4" s="89" t="s">
        <v>38</v>
      </c>
      <c r="G4" s="89" t="s">
        <v>34</v>
      </c>
      <c r="H4" s="89" t="s">
        <v>37</v>
      </c>
      <c r="I4" s="89" t="s">
        <v>36</v>
      </c>
      <c r="J4" s="44"/>
      <c r="K4" s="92"/>
      <c r="L4" s="92"/>
      <c r="M4" s="54"/>
      <c r="N4" s="54"/>
      <c r="O4" s="54"/>
    </row>
    <row r="5" spans="1:15" ht="15.75" thickBot="1" x14ac:dyDescent="0.3">
      <c r="A5" s="168"/>
      <c r="B5" s="131"/>
      <c r="C5" s="131"/>
      <c r="D5" s="132" t="s">
        <v>33</v>
      </c>
      <c r="E5" s="131"/>
      <c r="F5" s="132" t="s">
        <v>32</v>
      </c>
      <c r="G5" s="132" t="s">
        <v>31</v>
      </c>
      <c r="H5" s="132" t="s">
        <v>30</v>
      </c>
      <c r="I5" s="131"/>
      <c r="J5" s="99"/>
      <c r="K5" s="162" t="s">
        <v>136</v>
      </c>
      <c r="L5" s="162"/>
      <c r="M5" s="9"/>
      <c r="N5" s="9"/>
      <c r="O5" s="9"/>
    </row>
    <row r="6" spans="1:15" ht="15.75" thickTop="1" x14ac:dyDescent="0.25">
      <c r="A6" s="124" t="s">
        <v>68</v>
      </c>
      <c r="B6" s="125" t="s">
        <v>11</v>
      </c>
      <c r="C6" s="125"/>
      <c r="D6" s="128"/>
      <c r="E6" s="129"/>
      <c r="F6" s="129"/>
      <c r="G6" s="129"/>
      <c r="H6" s="129"/>
      <c r="I6" s="130"/>
      <c r="J6" s="45"/>
      <c r="K6" s="81" t="s">
        <v>25</v>
      </c>
      <c r="L6" s="93">
        <v>106.45</v>
      </c>
      <c r="M6" s="9"/>
      <c r="N6" s="9"/>
      <c r="O6" s="9"/>
    </row>
    <row r="7" spans="1:15" x14ac:dyDescent="0.25">
      <c r="A7" s="32" t="s">
        <v>69</v>
      </c>
      <c r="B7" s="41" t="s">
        <v>11</v>
      </c>
      <c r="C7" s="41"/>
      <c r="D7" s="27"/>
      <c r="E7" s="7"/>
      <c r="F7" s="7"/>
      <c r="G7" s="7"/>
      <c r="H7" s="7"/>
      <c r="I7" s="23"/>
      <c r="J7" s="45"/>
      <c r="K7" s="81" t="s">
        <v>23</v>
      </c>
      <c r="L7" s="93">
        <v>138.43</v>
      </c>
      <c r="M7" s="9"/>
      <c r="N7" s="8"/>
      <c r="O7" s="9"/>
    </row>
    <row r="8" spans="1:15" ht="15.75" x14ac:dyDescent="0.25">
      <c r="A8" s="32" t="s">
        <v>70</v>
      </c>
      <c r="B8" s="41">
        <v>0</v>
      </c>
      <c r="C8" s="41">
        <v>1</v>
      </c>
      <c r="D8" s="27">
        <f t="shared" ref="D8" si="0">B8*C8</f>
        <v>0</v>
      </c>
      <c r="E8" s="7">
        <v>92</v>
      </c>
      <c r="F8" s="7">
        <f>D8*E8</f>
        <v>0</v>
      </c>
      <c r="G8" s="7">
        <f>F8*0.05</f>
        <v>0</v>
      </c>
      <c r="H8" s="7">
        <f>F8*0.1</f>
        <v>0</v>
      </c>
      <c r="I8" s="6">
        <f>(F8*$L$6)+(G8*$L$7)+(H8*$L$8)</f>
        <v>0</v>
      </c>
      <c r="J8" s="46"/>
      <c r="K8" s="82" t="s">
        <v>24</v>
      </c>
      <c r="L8" s="93">
        <v>52.77</v>
      </c>
      <c r="M8" s="79"/>
      <c r="N8" s="100"/>
      <c r="O8" s="79"/>
    </row>
    <row r="9" spans="1:15" ht="15.75" x14ac:dyDescent="0.25">
      <c r="A9" s="32" t="s">
        <v>124</v>
      </c>
      <c r="B9" s="41"/>
      <c r="C9" s="41"/>
      <c r="D9" s="27"/>
      <c r="E9" s="7"/>
      <c r="F9" s="7"/>
      <c r="G9" s="7"/>
      <c r="H9" s="7"/>
      <c r="I9" s="6"/>
      <c r="J9" s="46"/>
      <c r="K9" s="79"/>
      <c r="L9" s="79"/>
      <c r="M9" s="79"/>
      <c r="N9" s="21"/>
      <c r="O9" s="79"/>
    </row>
    <row r="10" spans="1:15" ht="18.75" customHeight="1" x14ac:dyDescent="0.25">
      <c r="A10" s="32" t="s">
        <v>206</v>
      </c>
      <c r="B10" s="41" t="s">
        <v>11</v>
      </c>
      <c r="C10" s="41"/>
      <c r="D10" s="27"/>
      <c r="E10" s="7"/>
      <c r="F10" s="7"/>
      <c r="G10" s="7"/>
      <c r="H10" s="7"/>
      <c r="I10" s="6"/>
      <c r="J10" s="46"/>
      <c r="K10" s="80"/>
      <c r="L10" s="79"/>
      <c r="M10" s="79"/>
      <c r="N10" s="22"/>
      <c r="O10" s="79"/>
    </row>
    <row r="11" spans="1:15" ht="18.75" customHeight="1" x14ac:dyDescent="0.25">
      <c r="A11" s="32" t="s">
        <v>207</v>
      </c>
      <c r="B11" s="41" t="s">
        <v>11</v>
      </c>
      <c r="C11" s="41"/>
      <c r="D11" s="27"/>
      <c r="E11" s="7"/>
      <c r="F11" s="7"/>
      <c r="G11" s="7"/>
      <c r="H11" s="7"/>
      <c r="I11" s="6"/>
      <c r="J11" s="46"/>
      <c r="K11" s="79"/>
      <c r="L11" s="79"/>
      <c r="M11" s="79"/>
      <c r="N11" s="11"/>
      <c r="O11" s="79"/>
    </row>
    <row r="12" spans="1:15" ht="18.75" customHeight="1" x14ac:dyDescent="0.25">
      <c r="A12" s="32" t="s">
        <v>193</v>
      </c>
      <c r="B12" s="41">
        <v>0</v>
      </c>
      <c r="C12" s="41">
        <v>1</v>
      </c>
      <c r="D12" s="27">
        <f t="shared" ref="D12" si="1">B12*C12</f>
        <v>0</v>
      </c>
      <c r="E12" s="7">
        <v>92</v>
      </c>
      <c r="F12" s="7">
        <f>D12*E12</f>
        <v>0</v>
      </c>
      <c r="G12" s="7">
        <f>F12*0.05</f>
        <v>0</v>
      </c>
      <c r="H12" s="7">
        <f>F12*0.1</f>
        <v>0</v>
      </c>
      <c r="I12" s="6">
        <f>(F12*$L$6)+(G12*$L$7)+(H12*$L$8)</f>
        <v>0</v>
      </c>
      <c r="J12" s="46"/>
      <c r="K12" s="80"/>
      <c r="L12" s="79"/>
      <c r="M12" s="79"/>
      <c r="N12" s="11"/>
      <c r="O12" s="79"/>
    </row>
    <row r="13" spans="1:15" ht="15.75" x14ac:dyDescent="0.25">
      <c r="A13" s="32" t="s">
        <v>198</v>
      </c>
      <c r="B13" s="41"/>
      <c r="C13" s="41"/>
      <c r="D13" s="27"/>
      <c r="E13" s="7"/>
      <c r="F13" s="7"/>
      <c r="G13" s="7"/>
      <c r="H13" s="7"/>
      <c r="I13" s="6"/>
      <c r="J13" s="46"/>
      <c r="K13" s="79"/>
      <c r="L13" s="79"/>
      <c r="M13" s="79"/>
      <c r="N13" s="21"/>
      <c r="O13" s="79"/>
    </row>
    <row r="14" spans="1:15" ht="15.75" x14ac:dyDescent="0.25">
      <c r="A14" s="32" t="s">
        <v>208</v>
      </c>
      <c r="B14" s="41" t="s">
        <v>217</v>
      </c>
      <c r="C14" s="41"/>
      <c r="D14" s="27"/>
      <c r="E14" s="7"/>
      <c r="F14" s="7"/>
      <c r="G14" s="7"/>
      <c r="H14" s="7"/>
      <c r="I14" s="6"/>
      <c r="J14" s="46"/>
      <c r="K14" s="79"/>
      <c r="L14" s="79"/>
      <c r="M14" s="79"/>
      <c r="N14" s="21"/>
      <c r="O14" s="79"/>
    </row>
    <row r="15" spans="1:15" x14ac:dyDescent="0.25">
      <c r="A15" s="32" t="s">
        <v>76</v>
      </c>
      <c r="B15" s="41" t="s">
        <v>209</v>
      </c>
      <c r="C15" s="41"/>
      <c r="D15" s="27"/>
      <c r="E15" s="7"/>
      <c r="F15" s="7"/>
      <c r="G15" s="7"/>
      <c r="H15" s="7"/>
      <c r="I15" s="6"/>
      <c r="J15" s="46"/>
      <c r="K15" s="79"/>
      <c r="L15" s="79"/>
      <c r="M15" s="79"/>
      <c r="N15" s="79"/>
      <c r="O15" s="79"/>
    </row>
    <row r="16" spans="1:15" ht="18.75" customHeight="1" x14ac:dyDescent="0.25">
      <c r="A16" s="32" t="s">
        <v>199</v>
      </c>
      <c r="B16" s="41">
        <v>4</v>
      </c>
      <c r="C16" s="41">
        <v>12</v>
      </c>
      <c r="D16" s="27">
        <f t="shared" ref="D16" si="2">B16*C16</f>
        <v>48</v>
      </c>
      <c r="E16" s="7">
        <v>92</v>
      </c>
      <c r="F16" s="7">
        <f t="shared" ref="F16" si="3">D16*E16</f>
        <v>4416</v>
      </c>
      <c r="G16" s="7">
        <f t="shared" ref="G16" si="4">F16*0.05</f>
        <v>220.8</v>
      </c>
      <c r="H16" s="7">
        <f t="shared" ref="H16" si="5">F16*0.1</f>
        <v>441.6</v>
      </c>
      <c r="I16" s="6">
        <f>(F16*$L$6)+(G16*$L$7)+(H16*$L$8)</f>
        <v>523951.77600000001</v>
      </c>
      <c r="J16" s="46"/>
      <c r="K16" s="80"/>
      <c r="L16" s="79"/>
      <c r="M16" s="79"/>
      <c r="N16" s="79"/>
      <c r="O16" s="79"/>
    </row>
    <row r="17" spans="1:15" x14ac:dyDescent="0.25">
      <c r="A17" s="32" t="s">
        <v>81</v>
      </c>
      <c r="B17" s="41" t="s">
        <v>209</v>
      </c>
      <c r="C17" s="41"/>
      <c r="D17" s="27"/>
      <c r="E17" s="7"/>
      <c r="F17" s="7"/>
      <c r="G17" s="7"/>
      <c r="H17" s="7"/>
      <c r="I17" s="6"/>
      <c r="J17" s="46"/>
      <c r="K17" s="79"/>
      <c r="L17" s="79"/>
      <c r="M17" s="79"/>
      <c r="N17" s="79"/>
      <c r="O17" s="79"/>
    </row>
    <row r="18" spans="1:15" x14ac:dyDescent="0.25">
      <c r="A18" s="32" t="s">
        <v>82</v>
      </c>
      <c r="B18" s="41" t="s">
        <v>209</v>
      </c>
      <c r="C18" s="41"/>
      <c r="D18" s="27"/>
      <c r="E18" s="7"/>
      <c r="F18" s="17"/>
      <c r="G18" s="7"/>
      <c r="H18" s="7"/>
      <c r="I18" s="6"/>
      <c r="J18" s="46"/>
      <c r="K18" s="79"/>
      <c r="L18" s="79"/>
      <c r="M18" s="79"/>
      <c r="N18" s="79"/>
      <c r="O18" s="79"/>
    </row>
    <row r="19" spans="1:15" x14ac:dyDescent="0.25">
      <c r="A19" s="33" t="s">
        <v>9</v>
      </c>
      <c r="B19" s="42"/>
      <c r="C19" s="42"/>
      <c r="D19" s="30"/>
      <c r="E19" s="16"/>
      <c r="F19" s="172">
        <f>SUM(F6:H18)</f>
        <v>5078.4000000000005</v>
      </c>
      <c r="G19" s="173"/>
      <c r="H19" s="174"/>
      <c r="I19" s="51">
        <f>SUM(I6:I18)</f>
        <v>523951.77600000001</v>
      </c>
      <c r="J19" s="53"/>
      <c r="K19" s="52"/>
      <c r="L19" s="79"/>
      <c r="M19" s="79"/>
      <c r="N19" s="79"/>
      <c r="O19" s="79"/>
    </row>
    <row r="20" spans="1:15" x14ac:dyDescent="0.25">
      <c r="A20" s="32" t="s">
        <v>83</v>
      </c>
      <c r="B20" s="41"/>
      <c r="C20" s="41"/>
      <c r="D20" s="27"/>
      <c r="E20" s="7"/>
      <c r="F20" s="7"/>
      <c r="G20" s="7"/>
      <c r="H20" s="7"/>
      <c r="I20" s="6"/>
      <c r="J20" s="46"/>
      <c r="K20" s="79"/>
      <c r="L20" s="79"/>
      <c r="M20" s="79"/>
      <c r="N20" s="79"/>
      <c r="O20" s="79"/>
    </row>
    <row r="21" spans="1:15" ht="15.75" x14ac:dyDescent="0.25">
      <c r="A21" s="32" t="s">
        <v>210</v>
      </c>
      <c r="B21" s="41" t="s">
        <v>11</v>
      </c>
      <c r="C21" s="41"/>
      <c r="D21" s="27"/>
      <c r="E21" s="7"/>
      <c r="F21" s="7"/>
      <c r="G21" s="7"/>
      <c r="H21" s="7"/>
      <c r="I21" s="6"/>
      <c r="J21" s="46"/>
      <c r="K21" s="80"/>
      <c r="L21" s="79"/>
      <c r="M21" s="79"/>
      <c r="N21" s="79"/>
      <c r="O21" s="79"/>
    </row>
    <row r="22" spans="1:15" ht="15.75" x14ac:dyDescent="0.25">
      <c r="A22" s="32" t="s">
        <v>211</v>
      </c>
      <c r="B22" s="41" t="s">
        <v>11</v>
      </c>
      <c r="C22" s="41"/>
      <c r="D22" s="28"/>
      <c r="E22" s="20"/>
      <c r="F22" s="19"/>
      <c r="G22" s="19"/>
      <c r="H22" s="19"/>
      <c r="I22" s="18"/>
      <c r="J22" s="47"/>
      <c r="K22" s="79"/>
      <c r="L22" s="79"/>
      <c r="M22" s="79"/>
      <c r="N22" s="79"/>
      <c r="O22" s="79"/>
    </row>
    <row r="23" spans="1:15" ht="15.75" x14ac:dyDescent="0.25">
      <c r="A23" s="32" t="s">
        <v>212</v>
      </c>
      <c r="B23" s="41" t="s">
        <v>11</v>
      </c>
      <c r="C23" s="41"/>
      <c r="D23" s="29"/>
      <c r="E23" s="19"/>
      <c r="F23" s="19"/>
      <c r="G23" s="19"/>
      <c r="H23" s="19"/>
      <c r="I23" s="18"/>
      <c r="J23" s="47"/>
      <c r="K23" s="79"/>
      <c r="L23" s="79"/>
      <c r="M23" s="79"/>
      <c r="N23" s="79"/>
      <c r="O23" s="79"/>
    </row>
    <row r="24" spans="1:15" ht="15.75" x14ac:dyDescent="0.25">
      <c r="A24" s="32" t="s">
        <v>213</v>
      </c>
      <c r="B24" s="41" t="s">
        <v>11</v>
      </c>
      <c r="C24" s="41"/>
      <c r="D24" s="27"/>
      <c r="E24" s="7"/>
      <c r="F24" s="17"/>
      <c r="G24" s="7"/>
      <c r="H24" s="7"/>
      <c r="I24" s="6"/>
      <c r="J24" s="46"/>
      <c r="K24" s="79"/>
      <c r="L24" s="79"/>
      <c r="M24" s="79"/>
      <c r="N24" s="79"/>
      <c r="O24" s="79"/>
    </row>
    <row r="25" spans="1:15" ht="15.75" x14ac:dyDescent="0.25">
      <c r="A25" s="32" t="s">
        <v>214</v>
      </c>
      <c r="B25" s="41" t="s">
        <v>11</v>
      </c>
      <c r="C25" s="41"/>
      <c r="D25" s="27"/>
      <c r="E25" s="7"/>
      <c r="F25" s="7"/>
      <c r="G25" s="7"/>
      <c r="H25" s="7"/>
      <c r="I25" s="6"/>
      <c r="J25" s="46"/>
      <c r="K25" s="80"/>
      <c r="L25" s="79"/>
      <c r="M25" s="79"/>
      <c r="N25" s="79"/>
      <c r="O25" s="79"/>
    </row>
    <row r="26" spans="1:15" ht="15.75" x14ac:dyDescent="0.25">
      <c r="A26" s="32" t="s">
        <v>215</v>
      </c>
      <c r="B26" s="41" t="s">
        <v>11</v>
      </c>
      <c r="C26" s="41"/>
      <c r="D26" s="27"/>
      <c r="E26" s="7"/>
      <c r="F26" s="7"/>
      <c r="G26" s="7"/>
      <c r="H26" s="7"/>
      <c r="I26" s="6"/>
      <c r="J26" s="46"/>
      <c r="K26" s="80"/>
      <c r="L26" s="79"/>
      <c r="M26" s="79"/>
      <c r="N26" s="79"/>
      <c r="O26" s="79"/>
    </row>
    <row r="27" spans="1:15" x14ac:dyDescent="0.25">
      <c r="A27" s="32" t="s">
        <v>91</v>
      </c>
      <c r="B27" s="41"/>
      <c r="C27" s="41"/>
      <c r="D27" s="27"/>
      <c r="E27" s="7"/>
      <c r="F27" s="7"/>
      <c r="G27" s="7"/>
      <c r="H27" s="7"/>
      <c r="I27" s="6"/>
      <c r="J27" s="46"/>
      <c r="K27" s="79"/>
      <c r="L27" s="79"/>
      <c r="M27" s="79"/>
      <c r="N27" s="79"/>
      <c r="O27" s="79"/>
    </row>
    <row r="28" spans="1:15" ht="15.75" x14ac:dyDescent="0.25">
      <c r="A28" s="32" t="s">
        <v>204</v>
      </c>
      <c r="B28" s="41">
        <v>8</v>
      </c>
      <c r="C28" s="41">
        <v>2</v>
      </c>
      <c r="D28" s="27">
        <f t="shared" ref="D28" si="6">B28*C28</f>
        <v>16</v>
      </c>
      <c r="E28" s="7">
        <v>92</v>
      </c>
      <c r="F28" s="7">
        <f t="shared" ref="F28" si="7">D28*E28</f>
        <v>1472</v>
      </c>
      <c r="G28" s="7">
        <f t="shared" ref="G28" si="8">F28*0.05</f>
        <v>73.600000000000009</v>
      </c>
      <c r="H28" s="7">
        <f t="shared" ref="H28" si="9">F28*0.1</f>
        <v>147.20000000000002</v>
      </c>
      <c r="I28" s="6">
        <f>(F28*$L$6)+(G28*$L$7)+(H28*$L$8)</f>
        <v>174650.592</v>
      </c>
      <c r="J28" s="46"/>
      <c r="K28" s="80"/>
      <c r="L28" s="79"/>
      <c r="M28" s="79"/>
      <c r="N28" s="79"/>
      <c r="O28" s="79"/>
    </row>
    <row r="29" spans="1:15" ht="15.75" x14ac:dyDescent="0.25">
      <c r="A29" s="32" t="s">
        <v>216</v>
      </c>
      <c r="B29" s="41" t="s">
        <v>11</v>
      </c>
      <c r="C29" s="41"/>
      <c r="D29" s="30"/>
      <c r="E29" s="16"/>
      <c r="F29" s="7"/>
      <c r="G29" s="7"/>
      <c r="H29" s="7"/>
      <c r="I29" s="6"/>
      <c r="J29" s="46"/>
      <c r="K29" s="79"/>
      <c r="L29" s="79"/>
      <c r="M29" s="79"/>
      <c r="N29" s="79"/>
      <c r="O29" s="79"/>
    </row>
    <row r="30" spans="1:15" x14ac:dyDescent="0.25">
      <c r="A30" s="32" t="s">
        <v>96</v>
      </c>
      <c r="B30" s="41"/>
      <c r="C30" s="41"/>
      <c r="D30" s="30"/>
      <c r="E30" s="16"/>
      <c r="F30" s="24"/>
      <c r="G30" s="25"/>
      <c r="H30" s="26"/>
      <c r="I30" s="15"/>
      <c r="J30" s="48"/>
      <c r="K30" s="79"/>
      <c r="L30" s="79"/>
      <c r="M30" s="79"/>
      <c r="N30" s="79"/>
      <c r="O30" s="79"/>
    </row>
    <row r="31" spans="1:15" x14ac:dyDescent="0.25">
      <c r="A31" s="32" t="s">
        <v>192</v>
      </c>
      <c r="B31" s="41">
        <v>0</v>
      </c>
      <c r="C31" s="41">
        <v>1</v>
      </c>
      <c r="D31" s="27">
        <f t="shared" ref="D31" si="10">B31*C31</f>
        <v>0</v>
      </c>
      <c r="E31" s="7">
        <v>92</v>
      </c>
      <c r="F31" s="7">
        <f>D31*E31</f>
        <v>0</v>
      </c>
      <c r="G31" s="7">
        <f>F31*0.05</f>
        <v>0</v>
      </c>
      <c r="H31" s="7">
        <f>F31*0.1</f>
        <v>0</v>
      </c>
      <c r="I31" s="6">
        <f>(F31*$L$6)+(G31*$L$7)+(H31*$L$8)</f>
        <v>0</v>
      </c>
      <c r="J31" s="48"/>
      <c r="K31" s="79"/>
      <c r="L31" s="79"/>
      <c r="M31" s="79"/>
      <c r="N31" s="79"/>
      <c r="O31" s="79"/>
    </row>
    <row r="32" spans="1:15" x14ac:dyDescent="0.25">
      <c r="A32" s="32" t="s">
        <v>98</v>
      </c>
      <c r="B32" s="41" t="s">
        <v>217</v>
      </c>
      <c r="C32" s="41"/>
      <c r="D32" s="30"/>
      <c r="E32" s="16"/>
      <c r="F32" s="104"/>
      <c r="G32" s="104"/>
      <c r="H32" s="104"/>
      <c r="I32" s="15"/>
      <c r="J32" s="48"/>
      <c r="K32" s="79"/>
      <c r="L32" s="79"/>
      <c r="M32" s="79"/>
      <c r="N32" s="79"/>
      <c r="O32" s="79"/>
    </row>
    <row r="33" spans="1:15" x14ac:dyDescent="0.25">
      <c r="A33" s="32" t="s">
        <v>99</v>
      </c>
      <c r="B33" s="41">
        <v>6</v>
      </c>
      <c r="C33" s="41">
        <v>1</v>
      </c>
      <c r="D33" s="27">
        <f t="shared" ref="D33" si="11">B33*C33</f>
        <v>6</v>
      </c>
      <c r="E33" s="7">
        <v>92</v>
      </c>
      <c r="F33" s="7">
        <f>D33*E33</f>
        <v>552</v>
      </c>
      <c r="G33" s="7">
        <f>F33*0.05</f>
        <v>27.6</v>
      </c>
      <c r="H33" s="7">
        <f>F33*0.1</f>
        <v>55.2</v>
      </c>
      <c r="I33" s="6">
        <f>(F33*$L$6)+(G33*$L$7)+(H33*$L$8)</f>
        <v>65493.972000000002</v>
      </c>
      <c r="J33" s="48"/>
      <c r="K33" s="79"/>
      <c r="L33" s="79"/>
      <c r="M33" s="79"/>
      <c r="N33" s="79"/>
      <c r="O33" s="79"/>
    </row>
    <row r="34" spans="1:15" x14ac:dyDescent="0.25">
      <c r="A34" s="32" t="s">
        <v>131</v>
      </c>
      <c r="B34" s="41" t="s">
        <v>11</v>
      </c>
      <c r="C34" s="41"/>
      <c r="D34" s="30"/>
      <c r="E34" s="16"/>
      <c r="F34" s="104"/>
      <c r="G34" s="104"/>
      <c r="H34" s="104"/>
      <c r="I34" s="15"/>
      <c r="J34" s="48"/>
      <c r="K34" s="79"/>
      <c r="L34" s="79"/>
      <c r="M34" s="79"/>
      <c r="N34" s="79"/>
      <c r="O34" s="79"/>
    </row>
    <row r="35" spans="1:15" x14ac:dyDescent="0.25">
      <c r="A35" s="32" t="s">
        <v>100</v>
      </c>
      <c r="B35" s="41" t="s">
        <v>217</v>
      </c>
      <c r="C35" s="41"/>
      <c r="D35" s="30"/>
      <c r="E35" s="16"/>
      <c r="F35" s="104"/>
      <c r="G35" s="104"/>
      <c r="H35" s="104"/>
      <c r="I35" s="15"/>
      <c r="J35" s="48"/>
      <c r="K35" s="79"/>
      <c r="L35" s="79"/>
      <c r="M35" s="79"/>
      <c r="N35" s="79"/>
      <c r="O35" s="79"/>
    </row>
    <row r="36" spans="1:15" x14ac:dyDescent="0.25">
      <c r="A36" s="32" t="s">
        <v>101</v>
      </c>
      <c r="B36" s="41" t="s">
        <v>11</v>
      </c>
      <c r="C36" s="41"/>
      <c r="D36" s="30"/>
      <c r="E36" s="16"/>
      <c r="F36" s="104"/>
      <c r="G36" s="104"/>
      <c r="H36" s="104"/>
      <c r="I36" s="15"/>
      <c r="J36" s="48"/>
      <c r="K36" s="79"/>
      <c r="L36" s="79"/>
      <c r="M36" s="79"/>
      <c r="N36" s="79"/>
      <c r="O36" s="79"/>
    </row>
    <row r="37" spans="1:15" x14ac:dyDescent="0.25">
      <c r="A37" s="33" t="s">
        <v>102</v>
      </c>
      <c r="B37" s="39"/>
      <c r="C37" s="40"/>
      <c r="D37" s="16"/>
      <c r="E37" s="16"/>
      <c r="F37" s="172">
        <f>SUM(F20:H36)</f>
        <v>2327.6</v>
      </c>
      <c r="G37" s="173"/>
      <c r="H37" s="174"/>
      <c r="I37" s="15">
        <f>SUM(I20:I36)</f>
        <v>240144.56400000001</v>
      </c>
      <c r="J37" s="48"/>
      <c r="K37" s="80"/>
      <c r="L37" s="79"/>
      <c r="M37" s="79"/>
      <c r="N37" s="79"/>
      <c r="O37" s="79"/>
    </row>
    <row r="38" spans="1:15" x14ac:dyDescent="0.25">
      <c r="A38" s="34" t="s">
        <v>220</v>
      </c>
      <c r="B38" s="31"/>
      <c r="C38" s="14"/>
      <c r="D38" s="14"/>
      <c r="E38" s="14"/>
      <c r="F38" s="169">
        <f>ROUND(F19+F37,0)</f>
        <v>7406</v>
      </c>
      <c r="G38" s="170"/>
      <c r="H38" s="171"/>
      <c r="I38" s="106">
        <f>ROUND(I37+I19,0)</f>
        <v>764096</v>
      </c>
      <c r="J38" s="49"/>
      <c r="K38" s="49"/>
      <c r="L38" s="94"/>
      <c r="M38" s="79"/>
      <c r="N38" s="79"/>
      <c r="O38" s="79"/>
    </row>
    <row r="39" spans="1:15" x14ac:dyDescent="0.25">
      <c r="A39" s="35" t="s">
        <v>104</v>
      </c>
      <c r="B39" s="101"/>
      <c r="C39" s="102"/>
      <c r="D39" s="102"/>
      <c r="E39" s="102"/>
      <c r="F39" s="102"/>
      <c r="G39" s="102"/>
      <c r="H39" s="102"/>
      <c r="I39" s="12">
        <v>0</v>
      </c>
      <c r="J39" s="50"/>
      <c r="K39" s="79"/>
      <c r="L39" s="79"/>
      <c r="M39" s="79"/>
      <c r="N39" s="79"/>
      <c r="O39" s="79"/>
    </row>
    <row r="40" spans="1:15" ht="15.75" x14ac:dyDescent="0.25">
      <c r="A40" s="34" t="s">
        <v>203</v>
      </c>
      <c r="B40" s="101"/>
      <c r="C40" s="102"/>
      <c r="D40" s="102"/>
      <c r="E40" s="102"/>
      <c r="F40" s="102"/>
      <c r="G40" s="102"/>
      <c r="H40" s="102"/>
      <c r="I40" s="12">
        <f>ROUND(I39+I38,-3)</f>
        <v>764000</v>
      </c>
      <c r="J40" s="50"/>
      <c r="K40" s="50"/>
      <c r="L40" s="79"/>
      <c r="M40" s="79"/>
      <c r="N40" s="79"/>
      <c r="O40" s="79"/>
    </row>
    <row r="41" spans="1:15" x14ac:dyDescent="0.25">
      <c r="A41" s="36" t="s">
        <v>10</v>
      </c>
    </row>
    <row r="42" spans="1:15" ht="18.75" x14ac:dyDescent="0.25">
      <c r="A42" s="175" t="s">
        <v>194</v>
      </c>
      <c r="B42" s="175"/>
      <c r="C42" s="175"/>
      <c r="D42" s="175"/>
      <c r="E42" s="175"/>
      <c r="F42" s="175"/>
      <c r="G42" s="175"/>
      <c r="H42" s="175"/>
      <c r="I42" s="175"/>
    </row>
    <row r="43" spans="1:15" ht="46.5" customHeight="1" x14ac:dyDescent="0.25">
      <c r="A43" s="161" t="s">
        <v>195</v>
      </c>
      <c r="B43" s="161"/>
      <c r="C43" s="161"/>
      <c r="D43" s="161"/>
      <c r="E43" s="161"/>
      <c r="F43" s="161"/>
      <c r="G43" s="161"/>
      <c r="H43" s="161"/>
      <c r="I43" s="161"/>
    </row>
    <row r="44" spans="1:15" ht="15.75" x14ac:dyDescent="0.25">
      <c r="A44" s="38" t="s">
        <v>196</v>
      </c>
    </row>
    <row r="45" spans="1:15" ht="18.75" x14ac:dyDescent="0.25">
      <c r="A45" s="37" t="s">
        <v>197</v>
      </c>
    </row>
    <row r="46" spans="1:15" ht="18.75" x14ac:dyDescent="0.25">
      <c r="A46" s="37" t="s">
        <v>200</v>
      </c>
    </row>
    <row r="47" spans="1:15" ht="15.75" x14ac:dyDescent="0.25">
      <c r="A47" s="38" t="s">
        <v>201</v>
      </c>
    </row>
    <row r="48" spans="1:15" ht="15.75" x14ac:dyDescent="0.25">
      <c r="A48" s="38" t="s">
        <v>202</v>
      </c>
    </row>
    <row r="49" spans="1:1" ht="16.5" x14ac:dyDescent="0.25">
      <c r="A49" s="105" t="s">
        <v>205</v>
      </c>
    </row>
  </sheetData>
  <mergeCells count="7">
    <mergeCell ref="A43:I43"/>
    <mergeCell ref="A3:A5"/>
    <mergeCell ref="K5:L5"/>
    <mergeCell ref="F19:H19"/>
    <mergeCell ref="F37:H37"/>
    <mergeCell ref="F38:H38"/>
    <mergeCell ref="A42:I4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8"/>
  <sheetViews>
    <sheetView workbookViewId="0">
      <selection activeCell="E7" sqref="E7"/>
    </sheetView>
  </sheetViews>
  <sheetFormatPr defaultRowHeight="15" x14ac:dyDescent="0.25"/>
  <cols>
    <col min="1" max="1" width="9.140625" style="55"/>
    <col min="2" max="2" width="13" style="55" customWidth="1"/>
    <col min="3" max="3" width="12.85546875" style="55" customWidth="1"/>
    <col min="4" max="4" width="12" style="55" customWidth="1"/>
    <col min="5" max="5" width="14.140625" style="55" customWidth="1"/>
    <col min="6" max="6" width="14.5703125" style="55" customWidth="1"/>
    <col min="7" max="7" width="15.7109375" style="55" customWidth="1"/>
    <col min="8" max="8" width="12.140625" style="55" customWidth="1"/>
    <col min="9" max="16384" width="9.140625" style="55"/>
  </cols>
  <sheetData>
    <row r="1" spans="1:8" ht="16.5" customHeight="1" x14ac:dyDescent="0.25">
      <c r="A1" s="96" t="s">
        <v>222</v>
      </c>
      <c r="B1" s="95"/>
      <c r="C1" s="95"/>
      <c r="D1" s="95"/>
      <c r="E1" s="95"/>
      <c r="F1" s="95"/>
      <c r="G1" s="95"/>
      <c r="H1" s="95"/>
    </row>
    <row r="2" spans="1:8" ht="15.75" x14ac:dyDescent="0.25">
      <c r="A2" s="95"/>
      <c r="B2" s="95"/>
      <c r="C2" s="95"/>
      <c r="D2" s="95"/>
      <c r="E2" s="95"/>
      <c r="F2" s="95"/>
      <c r="G2" s="95"/>
      <c r="H2" s="95"/>
    </row>
    <row r="3" spans="1:8" ht="39" x14ac:dyDescent="0.25">
      <c r="A3" s="107" t="s">
        <v>43</v>
      </c>
      <c r="B3" s="108" t="s">
        <v>44</v>
      </c>
      <c r="C3" s="108" t="s">
        <v>46</v>
      </c>
      <c r="D3" s="108" t="s">
        <v>45</v>
      </c>
      <c r="E3" s="108" t="s">
        <v>47</v>
      </c>
      <c r="F3" s="108" t="s">
        <v>48</v>
      </c>
      <c r="G3" s="109" t="s">
        <v>53</v>
      </c>
      <c r="H3" s="108" t="s">
        <v>49</v>
      </c>
    </row>
    <row r="4" spans="1:8" x14ac:dyDescent="0.25">
      <c r="A4" s="110">
        <v>1</v>
      </c>
      <c r="B4" s="111">
        <f>SUM('TBL1-ResY1'!F6:F18,'TBL1-ResY1'!F20:F36)</f>
        <v>7544</v>
      </c>
      <c r="C4" s="111">
        <f>SUM('TBL1-ResY1'!G6:G18,'TBL1-ResY1'!G20:G36)</f>
        <v>377.20000000000005</v>
      </c>
      <c r="D4" s="111">
        <f>SUM('TBL1-ResY1'!H6:H18,'TBL1-ResY1'!H20:H36)</f>
        <v>754.40000000000009</v>
      </c>
      <c r="E4" s="111">
        <f>SUM(B4:D4)</f>
        <v>8675.6</v>
      </c>
      <c r="F4" s="112">
        <f>'TBL1-ResY1'!I38</f>
        <v>895084</v>
      </c>
      <c r="G4" s="112">
        <f>'TBL1-ResY1'!I39</f>
        <v>0</v>
      </c>
      <c r="H4" s="112">
        <f>'TBL1-ResY1'!I40</f>
        <v>895000</v>
      </c>
    </row>
    <row r="5" spans="1:8" x14ac:dyDescent="0.25">
      <c r="A5" s="110">
        <v>2</v>
      </c>
      <c r="B5" s="111">
        <f>SUM('TBL2-ResY2'!F6:F18,'TBL2-ResY2'!F20:F36)</f>
        <v>6440</v>
      </c>
      <c r="C5" s="111">
        <f>SUM('TBL2-ResY2'!G6:G18,'TBL2-ResY2'!G20:G36)</f>
        <v>322.00000000000006</v>
      </c>
      <c r="D5" s="111">
        <f>SUM('TBL2-ResY2'!H6:H18,'TBL2-ResY2'!H20:H36)</f>
        <v>644.00000000000011</v>
      </c>
      <c r="E5" s="111">
        <f>SUM(B5:D5)</f>
        <v>7406</v>
      </c>
      <c r="F5" s="112">
        <f>'TBL2-ResY2'!I38</f>
        <v>764096</v>
      </c>
      <c r="G5" s="112">
        <f>'TBL2-ResY2'!I39</f>
        <v>0</v>
      </c>
      <c r="H5" s="112">
        <f>'TBL2-ResY2'!I40</f>
        <v>764000</v>
      </c>
    </row>
    <row r="6" spans="1:8" ht="15.75" thickBot="1" x14ac:dyDescent="0.3">
      <c r="A6" s="123">
        <v>3</v>
      </c>
      <c r="B6" s="118">
        <f>SUM('TBL3-ResY3'!F6:F18,'TBL3-ResY3'!F20:F36)</f>
        <v>6440</v>
      </c>
      <c r="C6" s="118">
        <f>SUM('TBL3-ResY3'!G6:G18,'TBL3-ResY3'!G20:G36)</f>
        <v>322.00000000000006</v>
      </c>
      <c r="D6" s="118">
        <f>SUM('TBL3-ResY3'!H6:H18,'TBL3-ResY3'!H20:H36)</f>
        <v>644.00000000000011</v>
      </c>
      <c r="E6" s="118">
        <f>SUM(B6:D6)</f>
        <v>7406</v>
      </c>
      <c r="F6" s="119">
        <f>'TBL3-ResY3'!I38</f>
        <v>764096</v>
      </c>
      <c r="G6" s="119">
        <f>'TBL3-ResY3'!I39</f>
        <v>0</v>
      </c>
      <c r="H6" s="119">
        <f>'TBL3-ResY3'!I40</f>
        <v>764000</v>
      </c>
    </row>
    <row r="7" spans="1:8" ht="15.75" thickTop="1" x14ac:dyDescent="0.25">
      <c r="A7" s="122" t="s">
        <v>29</v>
      </c>
      <c r="B7" s="116">
        <f t="shared" ref="B7:G7" si="0">SUM(B4:B6)</f>
        <v>20424</v>
      </c>
      <c r="C7" s="116">
        <f>SUM(C4:C6)</f>
        <v>1021.2</v>
      </c>
      <c r="D7" s="116">
        <f t="shared" si="0"/>
        <v>2042.4</v>
      </c>
      <c r="E7" s="116">
        <f>SUM(E4:E6)</f>
        <v>23487.599999999999</v>
      </c>
      <c r="F7" s="117">
        <f>SUM(F4:F6)</f>
        <v>2423276</v>
      </c>
      <c r="G7" s="117">
        <f t="shared" si="0"/>
        <v>0</v>
      </c>
      <c r="H7" s="117">
        <f>SUM(H4:H6)</f>
        <v>2423000</v>
      </c>
    </row>
    <row r="8" spans="1:8" x14ac:dyDescent="0.25">
      <c r="A8" s="110" t="s">
        <v>50</v>
      </c>
      <c r="B8" s="111">
        <f t="shared" ref="B8:D8" si="1">AVERAGE(B4:B6)</f>
        <v>6808</v>
      </c>
      <c r="C8" s="111">
        <f>AVERAGE(C4:C6)</f>
        <v>340.40000000000003</v>
      </c>
      <c r="D8" s="111">
        <f t="shared" si="1"/>
        <v>680.80000000000007</v>
      </c>
      <c r="E8" s="111">
        <f>AVERAGE(E4:E6)</f>
        <v>7829.2</v>
      </c>
      <c r="F8" s="113">
        <f>ROUND(AVERAGE(F4:F6),-2)</f>
        <v>807800</v>
      </c>
      <c r="G8" s="112">
        <f>ROUND(AVERAGE(G4:G6),-3)</f>
        <v>0</v>
      </c>
      <c r="H8" s="112">
        <f>ROUND(AVERAGE(H4:H6),-3)</f>
        <v>808000</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30"/>
  <sheetViews>
    <sheetView zoomScaleNormal="100" workbookViewId="0">
      <selection activeCell="E18" sqref="E18"/>
    </sheetView>
  </sheetViews>
  <sheetFormatPr defaultRowHeight="15" x14ac:dyDescent="0.25"/>
  <cols>
    <col min="1" max="1" width="68.85546875" style="91" bestFit="1" customWidth="1"/>
    <col min="2" max="2" width="10.28515625" style="91" customWidth="1"/>
    <col min="3" max="3" width="11.28515625" style="91" customWidth="1"/>
    <col min="4" max="4" width="10.28515625" style="91" customWidth="1"/>
    <col min="5" max="5" width="11.85546875" style="91" customWidth="1"/>
    <col min="6" max="8" width="10.28515625" style="91" customWidth="1"/>
    <col min="9" max="10" width="13" style="91" customWidth="1"/>
    <col min="11" max="11" width="13.7109375" style="91" bestFit="1" customWidth="1"/>
    <col min="12" max="16384" width="9.140625" style="91"/>
  </cols>
  <sheetData>
    <row r="1" spans="1:12" ht="15.75" x14ac:dyDescent="0.25">
      <c r="A1" s="3" t="s">
        <v>229</v>
      </c>
      <c r="B1" s="55"/>
      <c r="C1" s="55"/>
      <c r="D1" s="55"/>
      <c r="E1" s="55"/>
      <c r="F1" s="55"/>
      <c r="G1" s="55"/>
      <c r="H1" s="55"/>
      <c r="I1" s="55"/>
    </row>
    <row r="2" spans="1:12" ht="15.75" x14ac:dyDescent="0.25">
      <c r="A2" s="2"/>
      <c r="B2" s="55"/>
      <c r="C2" s="55"/>
      <c r="D2" s="55"/>
      <c r="E2" s="55"/>
      <c r="F2" s="55"/>
      <c r="G2" s="55"/>
      <c r="H2" s="55"/>
      <c r="I2" s="55"/>
    </row>
    <row r="3" spans="1:12" x14ac:dyDescent="0.25">
      <c r="A3" s="163" t="s">
        <v>12</v>
      </c>
      <c r="B3" s="90" t="s">
        <v>138</v>
      </c>
      <c r="C3" s="90" t="s">
        <v>139</v>
      </c>
      <c r="D3" s="90" t="s">
        <v>140</v>
      </c>
      <c r="E3" s="90" t="s">
        <v>142</v>
      </c>
      <c r="F3" s="90" t="s">
        <v>184</v>
      </c>
      <c r="G3" s="90" t="s">
        <v>186</v>
      </c>
      <c r="H3" s="90" t="s">
        <v>145</v>
      </c>
      <c r="I3" s="90" t="s">
        <v>148</v>
      </c>
    </row>
    <row r="4" spans="1:12" ht="39" x14ac:dyDescent="0.25">
      <c r="A4" s="163"/>
      <c r="B4" s="103" t="s">
        <v>182</v>
      </c>
      <c r="C4" s="103" t="s">
        <v>183</v>
      </c>
      <c r="D4" s="103" t="s">
        <v>141</v>
      </c>
      <c r="E4" s="103" t="s">
        <v>188</v>
      </c>
      <c r="F4" s="103" t="s">
        <v>185</v>
      </c>
      <c r="G4" s="103" t="s">
        <v>187</v>
      </c>
      <c r="H4" s="103" t="s">
        <v>146</v>
      </c>
      <c r="I4" s="103" t="s">
        <v>189</v>
      </c>
    </row>
    <row r="5" spans="1:12" ht="15.75" thickBot="1" x14ac:dyDescent="0.3">
      <c r="A5" s="164"/>
      <c r="B5" s="127"/>
      <c r="C5" s="127"/>
      <c r="D5" s="127" t="s">
        <v>33</v>
      </c>
      <c r="E5" s="127"/>
      <c r="F5" s="127" t="s">
        <v>143</v>
      </c>
      <c r="G5" s="127" t="s">
        <v>144</v>
      </c>
      <c r="H5" s="127" t="s">
        <v>147</v>
      </c>
      <c r="I5" s="127"/>
      <c r="K5" s="162" t="s">
        <v>136</v>
      </c>
      <c r="L5" s="162"/>
    </row>
    <row r="6" spans="1:12" ht="15.75" thickTop="1" x14ac:dyDescent="0.25">
      <c r="A6" s="124" t="s">
        <v>149</v>
      </c>
      <c r="B6" s="125" t="s">
        <v>11</v>
      </c>
      <c r="C6" s="125"/>
      <c r="D6" s="125"/>
      <c r="E6" s="125"/>
      <c r="F6" s="125"/>
      <c r="G6" s="125"/>
      <c r="H6" s="125"/>
      <c r="I6" s="126"/>
      <c r="K6" s="81" t="s">
        <v>25</v>
      </c>
      <c r="L6" s="93">
        <v>47.62</v>
      </c>
    </row>
    <row r="7" spans="1:12" ht="15.75" x14ac:dyDescent="0.25">
      <c r="A7" s="32" t="s">
        <v>150</v>
      </c>
      <c r="B7" s="41">
        <v>4</v>
      </c>
      <c r="C7" s="41">
        <v>1</v>
      </c>
      <c r="D7" s="41">
        <f>B7*C7</f>
        <v>4</v>
      </c>
      <c r="E7" s="41">
        <v>92</v>
      </c>
      <c r="F7" s="41">
        <v>576</v>
      </c>
      <c r="G7" s="41">
        <v>28.8</v>
      </c>
      <c r="H7" s="41">
        <v>57.6</v>
      </c>
      <c r="I7" s="84">
        <f>(F7*$L$6)+(G7*$L$7)+(H7*$L$8)</f>
        <v>30760.704000000002</v>
      </c>
      <c r="K7" s="81" t="s">
        <v>23</v>
      </c>
      <c r="L7" s="93">
        <v>64.16</v>
      </c>
    </row>
    <row r="8" spans="1:12" ht="15.75" x14ac:dyDescent="0.25">
      <c r="A8" s="32" t="s">
        <v>225</v>
      </c>
      <c r="B8" s="41"/>
      <c r="C8" s="41"/>
      <c r="D8" s="41"/>
      <c r="E8" s="41"/>
      <c r="F8" s="41"/>
      <c r="G8" s="41"/>
      <c r="H8" s="41"/>
      <c r="I8" s="85"/>
      <c r="K8" s="82" t="s">
        <v>24</v>
      </c>
      <c r="L8" s="93">
        <v>25.76</v>
      </c>
    </row>
    <row r="9" spans="1:12" ht="15.75" x14ac:dyDescent="0.25">
      <c r="A9" s="32" t="s">
        <v>226</v>
      </c>
      <c r="B9" s="41" t="s">
        <v>11</v>
      </c>
      <c r="C9" s="41"/>
      <c r="D9" s="41"/>
      <c r="E9" s="41"/>
      <c r="F9" s="41"/>
      <c r="G9" s="41"/>
      <c r="H9" s="41"/>
      <c r="I9" s="83"/>
    </row>
    <row r="10" spans="1:12" ht="15.75" x14ac:dyDescent="0.25">
      <c r="A10" s="32" t="s">
        <v>153</v>
      </c>
      <c r="B10" s="41" t="s">
        <v>11</v>
      </c>
      <c r="C10" s="41"/>
      <c r="D10" s="41"/>
      <c r="E10" s="41"/>
      <c r="F10" s="41"/>
      <c r="G10" s="41"/>
      <c r="H10" s="41"/>
      <c r="I10" s="85"/>
    </row>
    <row r="11" spans="1:12" x14ac:dyDescent="0.25">
      <c r="A11" s="32" t="s">
        <v>158</v>
      </c>
      <c r="B11" s="41" t="s">
        <v>11</v>
      </c>
      <c r="C11" s="41"/>
      <c r="D11" s="41"/>
      <c r="E11" s="41"/>
      <c r="F11" s="41"/>
      <c r="G11" s="41"/>
      <c r="H11" s="41"/>
      <c r="I11" s="85"/>
    </row>
    <row r="12" spans="1:12" x14ac:dyDescent="0.25">
      <c r="A12" s="32" t="s">
        <v>159</v>
      </c>
      <c r="B12" s="41" t="s">
        <v>11</v>
      </c>
      <c r="C12" s="41"/>
      <c r="D12" s="41"/>
      <c r="E12" s="41"/>
      <c r="F12" s="41"/>
      <c r="G12" s="41"/>
      <c r="H12" s="41"/>
      <c r="I12" s="85"/>
    </row>
    <row r="13" spans="1:12" x14ac:dyDescent="0.25">
      <c r="A13" s="32" t="s">
        <v>160</v>
      </c>
      <c r="B13" s="41" t="s">
        <v>11</v>
      </c>
      <c r="C13" s="41"/>
      <c r="D13" s="41"/>
      <c r="E13" s="41"/>
      <c r="F13" s="41"/>
      <c r="G13" s="41"/>
      <c r="H13" s="41"/>
      <c r="I13" s="83"/>
    </row>
    <row r="14" spans="1:12" ht="15.75" x14ac:dyDescent="0.25">
      <c r="A14" s="32" t="s">
        <v>161</v>
      </c>
      <c r="B14" s="41">
        <v>2</v>
      </c>
      <c r="C14" s="41">
        <v>1</v>
      </c>
      <c r="D14" s="41">
        <f>B14*C14</f>
        <v>2</v>
      </c>
      <c r="E14" s="41">
        <v>92</v>
      </c>
      <c r="F14" s="41">
        <v>288</v>
      </c>
      <c r="G14" s="41">
        <v>14.4</v>
      </c>
      <c r="H14" s="41">
        <v>28.8</v>
      </c>
      <c r="I14" s="84">
        <f>(F14*$L$6)+(G14*$L$7)+(H14*$L$8)</f>
        <v>15380.352000000001</v>
      </c>
    </row>
    <row r="15" spans="1:12" x14ac:dyDescent="0.25">
      <c r="A15" s="32" t="s">
        <v>162</v>
      </c>
      <c r="B15" s="41" t="s">
        <v>11</v>
      </c>
      <c r="C15" s="41"/>
      <c r="D15" s="41"/>
      <c r="E15" s="41"/>
      <c r="F15" s="41"/>
      <c r="G15" s="41"/>
      <c r="H15" s="41"/>
      <c r="I15" s="85"/>
    </row>
    <row r="16" spans="1:12" x14ac:dyDescent="0.25">
      <c r="A16" s="32" t="s">
        <v>163</v>
      </c>
      <c r="B16" s="41" t="s">
        <v>11</v>
      </c>
      <c r="C16" s="41"/>
      <c r="D16" s="41"/>
      <c r="E16" s="41"/>
      <c r="F16" s="41"/>
      <c r="G16" s="41"/>
      <c r="H16" s="41"/>
      <c r="I16" s="85"/>
    </row>
    <row r="17" spans="1:9" x14ac:dyDescent="0.25">
      <c r="A17" s="32" t="s">
        <v>164</v>
      </c>
      <c r="B17" s="41"/>
      <c r="C17" s="41"/>
      <c r="D17" s="41"/>
      <c r="E17" s="41"/>
      <c r="F17" s="41"/>
      <c r="G17" s="41"/>
      <c r="H17" s="41"/>
      <c r="I17" s="85"/>
    </row>
    <row r="18" spans="1:9" ht="15.75" x14ac:dyDescent="0.25">
      <c r="A18" s="32" t="s">
        <v>165</v>
      </c>
      <c r="B18" s="41">
        <v>4</v>
      </c>
      <c r="C18" s="41">
        <v>2</v>
      </c>
      <c r="D18" s="41">
        <f>B18*C18</f>
        <v>8</v>
      </c>
      <c r="E18" s="41">
        <v>92</v>
      </c>
      <c r="F18" s="86">
        <v>1152</v>
      </c>
      <c r="G18" s="41">
        <v>57.6</v>
      </c>
      <c r="H18" s="41">
        <v>115.2</v>
      </c>
      <c r="I18" s="84">
        <f>(F18*$L$6)+(G18*$L$7)+(H18*$L$8)</f>
        <v>61521.408000000003</v>
      </c>
    </row>
    <row r="19" spans="1:9" x14ac:dyDescent="0.25">
      <c r="A19" s="87" t="s">
        <v>227</v>
      </c>
      <c r="B19" s="41"/>
      <c r="C19" s="41"/>
      <c r="D19" s="41"/>
      <c r="E19" s="41"/>
      <c r="F19" s="176">
        <f>ROUNDUP(SUM(F6:H18),-1)</f>
        <v>2320</v>
      </c>
      <c r="G19" s="176"/>
      <c r="H19" s="176"/>
      <c r="I19" s="114">
        <f>ROUNDUP(SUM(I6:I18),-2)</f>
        <v>107700</v>
      </c>
    </row>
    <row r="20" spans="1:9" ht="15.75" x14ac:dyDescent="0.25">
      <c r="A20" s="2"/>
      <c r="B20" s="55"/>
      <c r="C20" s="55"/>
      <c r="D20" s="55"/>
      <c r="E20" s="55"/>
      <c r="F20" s="55"/>
      <c r="G20" s="55"/>
      <c r="H20" s="55"/>
      <c r="I20" s="55"/>
    </row>
    <row r="21" spans="1:9" x14ac:dyDescent="0.25">
      <c r="A21" s="56" t="s">
        <v>10</v>
      </c>
      <c r="B21" s="55"/>
      <c r="C21" s="55"/>
      <c r="D21" s="55"/>
      <c r="E21" s="55"/>
      <c r="F21" s="55"/>
      <c r="G21" s="55"/>
      <c r="H21" s="55"/>
      <c r="I21" s="55"/>
    </row>
    <row r="22" spans="1:9" ht="15.75" x14ac:dyDescent="0.25">
      <c r="A22" s="38" t="s">
        <v>194</v>
      </c>
      <c r="B22" s="55"/>
      <c r="C22" s="55"/>
      <c r="D22" s="55"/>
      <c r="E22" s="55"/>
      <c r="F22" s="55"/>
      <c r="G22" s="55"/>
      <c r="H22" s="55"/>
      <c r="I22" s="55"/>
    </row>
    <row r="23" spans="1:9" ht="35.25" customHeight="1" x14ac:dyDescent="0.25">
      <c r="A23" s="161" t="s">
        <v>223</v>
      </c>
      <c r="B23" s="161"/>
      <c r="C23" s="161"/>
      <c r="D23" s="161"/>
      <c r="E23" s="161"/>
      <c r="F23" s="161"/>
      <c r="G23" s="161"/>
      <c r="H23" s="161"/>
      <c r="I23" s="161"/>
    </row>
    <row r="24" spans="1:9" ht="15.75" x14ac:dyDescent="0.25">
      <c r="A24" s="38" t="s">
        <v>172</v>
      </c>
      <c r="B24" s="55"/>
      <c r="C24" s="55"/>
      <c r="D24" s="55"/>
      <c r="E24" s="55"/>
      <c r="F24" s="55"/>
      <c r="G24" s="55"/>
      <c r="H24" s="55"/>
      <c r="I24" s="55"/>
    </row>
    <row r="25" spans="1:9" ht="15.75" x14ac:dyDescent="0.25">
      <c r="A25" s="38" t="s">
        <v>224</v>
      </c>
      <c r="B25" s="55"/>
      <c r="C25" s="55"/>
      <c r="D25" s="55"/>
      <c r="E25" s="55"/>
      <c r="F25" s="55"/>
      <c r="G25" s="55"/>
      <c r="H25" s="55"/>
      <c r="I25" s="55"/>
    </row>
    <row r="26" spans="1:9" ht="15.75" x14ac:dyDescent="0.25">
      <c r="A26" s="38" t="s">
        <v>174</v>
      </c>
      <c r="B26" s="55"/>
      <c r="C26" s="55"/>
      <c r="D26" s="55"/>
      <c r="E26" s="55"/>
      <c r="F26" s="55"/>
      <c r="G26" s="55"/>
      <c r="H26" s="55"/>
      <c r="I26" s="55"/>
    </row>
    <row r="27" spans="1:9" ht="15.75" x14ac:dyDescent="0.25">
      <c r="A27" s="38" t="s">
        <v>175</v>
      </c>
      <c r="B27" s="55"/>
      <c r="C27" s="55"/>
      <c r="D27" s="55"/>
      <c r="E27" s="55"/>
      <c r="F27" s="55"/>
      <c r="G27" s="55"/>
      <c r="H27" s="55"/>
      <c r="I27" s="55"/>
    </row>
    <row r="28" spans="1:9" ht="15.75" x14ac:dyDescent="0.25">
      <c r="A28" s="38" t="s">
        <v>176</v>
      </c>
      <c r="B28" s="55"/>
      <c r="C28" s="55"/>
      <c r="D28" s="55"/>
      <c r="E28" s="55"/>
      <c r="F28" s="55"/>
      <c r="G28" s="55"/>
      <c r="H28" s="55"/>
      <c r="I28" s="55"/>
    </row>
    <row r="29" spans="1:9" ht="15.75" x14ac:dyDescent="0.25">
      <c r="A29" s="38" t="s">
        <v>228</v>
      </c>
      <c r="B29" s="55"/>
      <c r="C29" s="55"/>
      <c r="D29" s="55"/>
      <c r="E29" s="55"/>
      <c r="F29" s="55"/>
      <c r="G29" s="55"/>
      <c r="H29" s="55"/>
      <c r="I29" s="55"/>
    </row>
    <row r="30" spans="1:9" ht="15.75" x14ac:dyDescent="0.25">
      <c r="A30" s="2"/>
      <c r="B30" s="55"/>
      <c r="C30" s="55"/>
      <c r="D30" s="55"/>
      <c r="E30" s="55"/>
      <c r="F30" s="55"/>
      <c r="G30" s="55"/>
      <c r="H30" s="55"/>
      <c r="I30" s="55"/>
    </row>
  </sheetData>
  <mergeCells count="4">
    <mergeCell ref="A3:A5"/>
    <mergeCell ref="K5:L5"/>
    <mergeCell ref="F19:H19"/>
    <mergeCell ref="A23:I2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0"/>
  <sheetViews>
    <sheetView zoomScaleNormal="100" workbookViewId="0">
      <selection activeCell="E18" sqref="E18"/>
    </sheetView>
  </sheetViews>
  <sheetFormatPr defaultRowHeight="15" x14ac:dyDescent="0.25"/>
  <cols>
    <col min="1" max="1" width="68.85546875" style="91" bestFit="1" customWidth="1"/>
    <col min="2" max="2" width="10.28515625" style="91" customWidth="1"/>
    <col min="3" max="3" width="11.28515625" style="91" customWidth="1"/>
    <col min="4" max="4" width="10.28515625" style="91" customWidth="1"/>
    <col min="5" max="5" width="11.85546875" style="91" customWidth="1"/>
    <col min="6" max="8" width="10.28515625" style="91" customWidth="1"/>
    <col min="9" max="10" width="13" style="91" customWidth="1"/>
    <col min="11" max="11" width="13.7109375" style="91" bestFit="1" customWidth="1"/>
    <col min="12" max="16384" width="9.140625" style="91"/>
  </cols>
  <sheetData>
    <row r="1" spans="1:12" ht="15.75" x14ac:dyDescent="0.25">
      <c r="A1" s="3" t="s">
        <v>230</v>
      </c>
      <c r="B1" s="55"/>
      <c r="C1" s="55"/>
      <c r="D1" s="55"/>
      <c r="E1" s="55"/>
      <c r="F1" s="55"/>
      <c r="G1" s="55"/>
      <c r="H1" s="55"/>
      <c r="I1" s="55"/>
    </row>
    <row r="2" spans="1:12" ht="15.75" x14ac:dyDescent="0.25">
      <c r="A2" s="2"/>
      <c r="B2" s="55"/>
      <c r="C2" s="55"/>
      <c r="D2" s="55"/>
      <c r="E2" s="55"/>
      <c r="F2" s="55"/>
      <c r="G2" s="55"/>
      <c r="H2" s="55"/>
      <c r="I2" s="55"/>
    </row>
    <row r="3" spans="1:12" x14ac:dyDescent="0.25">
      <c r="A3" s="163" t="s">
        <v>12</v>
      </c>
      <c r="B3" s="90" t="s">
        <v>138</v>
      </c>
      <c r="C3" s="90" t="s">
        <v>139</v>
      </c>
      <c r="D3" s="90" t="s">
        <v>140</v>
      </c>
      <c r="E3" s="90" t="s">
        <v>142</v>
      </c>
      <c r="F3" s="90" t="s">
        <v>184</v>
      </c>
      <c r="G3" s="90" t="s">
        <v>186</v>
      </c>
      <c r="H3" s="90" t="s">
        <v>145</v>
      </c>
      <c r="I3" s="90" t="s">
        <v>148</v>
      </c>
    </row>
    <row r="4" spans="1:12" ht="39" x14ac:dyDescent="0.25">
      <c r="A4" s="163"/>
      <c r="B4" s="103" t="s">
        <v>182</v>
      </c>
      <c r="C4" s="103" t="s">
        <v>183</v>
      </c>
      <c r="D4" s="103" t="s">
        <v>141</v>
      </c>
      <c r="E4" s="103" t="s">
        <v>188</v>
      </c>
      <c r="F4" s="103" t="s">
        <v>185</v>
      </c>
      <c r="G4" s="103" t="s">
        <v>187</v>
      </c>
      <c r="H4" s="103" t="s">
        <v>146</v>
      </c>
      <c r="I4" s="103" t="s">
        <v>189</v>
      </c>
    </row>
    <row r="5" spans="1:12" ht="15.75" thickBot="1" x14ac:dyDescent="0.3">
      <c r="A5" s="164"/>
      <c r="B5" s="127"/>
      <c r="C5" s="127"/>
      <c r="D5" s="127" t="s">
        <v>33</v>
      </c>
      <c r="E5" s="127"/>
      <c r="F5" s="127" t="s">
        <v>143</v>
      </c>
      <c r="G5" s="127" t="s">
        <v>144</v>
      </c>
      <c r="H5" s="127" t="s">
        <v>147</v>
      </c>
      <c r="I5" s="127"/>
      <c r="K5" s="162" t="s">
        <v>136</v>
      </c>
      <c r="L5" s="162"/>
    </row>
    <row r="6" spans="1:12" ht="15.75" thickTop="1" x14ac:dyDescent="0.25">
      <c r="A6" s="124" t="s">
        <v>149</v>
      </c>
      <c r="B6" s="125" t="s">
        <v>11</v>
      </c>
      <c r="C6" s="125"/>
      <c r="D6" s="125"/>
      <c r="E6" s="125"/>
      <c r="F6" s="125"/>
      <c r="G6" s="125"/>
      <c r="H6" s="125"/>
      <c r="I6" s="126"/>
      <c r="K6" s="81" t="s">
        <v>25</v>
      </c>
      <c r="L6" s="93">
        <v>47.62</v>
      </c>
    </row>
    <row r="7" spans="1:12" ht="15.75" x14ac:dyDescent="0.25">
      <c r="A7" s="32" t="s">
        <v>150</v>
      </c>
      <c r="B7" s="41">
        <v>4</v>
      </c>
      <c r="C7" s="41">
        <v>1</v>
      </c>
      <c r="D7" s="41">
        <f>B7*C7</f>
        <v>4</v>
      </c>
      <c r="E7" s="41">
        <v>92</v>
      </c>
      <c r="F7" s="41">
        <v>576</v>
      </c>
      <c r="G7" s="41">
        <v>28.8</v>
      </c>
      <c r="H7" s="41">
        <v>57.6</v>
      </c>
      <c r="I7" s="84">
        <f>(F7*$L$6)+(G7*$L$7)+(H7*$L$8)</f>
        <v>30760.704000000002</v>
      </c>
      <c r="K7" s="81" t="s">
        <v>23</v>
      </c>
      <c r="L7" s="93">
        <v>64.16</v>
      </c>
    </row>
    <row r="8" spans="1:12" ht="15.75" x14ac:dyDescent="0.25">
      <c r="A8" s="32" t="s">
        <v>225</v>
      </c>
      <c r="B8" s="41"/>
      <c r="C8" s="41"/>
      <c r="D8" s="41"/>
      <c r="E8" s="41"/>
      <c r="F8" s="41"/>
      <c r="G8" s="41"/>
      <c r="H8" s="41"/>
      <c r="I8" s="85"/>
      <c r="K8" s="82" t="s">
        <v>24</v>
      </c>
      <c r="L8" s="93">
        <v>25.76</v>
      </c>
    </row>
    <row r="9" spans="1:12" ht="15.75" x14ac:dyDescent="0.25">
      <c r="A9" s="32" t="s">
        <v>226</v>
      </c>
      <c r="B9" s="41" t="s">
        <v>11</v>
      </c>
      <c r="C9" s="41"/>
      <c r="D9" s="41"/>
      <c r="E9" s="41"/>
      <c r="F9" s="41"/>
      <c r="G9" s="41"/>
      <c r="H9" s="41"/>
      <c r="I9" s="83"/>
    </row>
    <row r="10" spans="1:12" ht="15.75" x14ac:dyDescent="0.25">
      <c r="A10" s="32" t="s">
        <v>153</v>
      </c>
      <c r="B10" s="41" t="s">
        <v>11</v>
      </c>
      <c r="C10" s="41"/>
      <c r="D10" s="41"/>
      <c r="E10" s="41"/>
      <c r="F10" s="41"/>
      <c r="G10" s="41"/>
      <c r="H10" s="41"/>
      <c r="I10" s="85"/>
    </row>
    <row r="11" spans="1:12" x14ac:dyDescent="0.25">
      <c r="A11" s="32" t="s">
        <v>158</v>
      </c>
      <c r="B11" s="41" t="s">
        <v>11</v>
      </c>
      <c r="C11" s="41"/>
      <c r="D11" s="41"/>
      <c r="E11" s="41"/>
      <c r="F11" s="41"/>
      <c r="G11" s="41"/>
      <c r="H11" s="41"/>
      <c r="I11" s="85"/>
    </row>
    <row r="12" spans="1:12" x14ac:dyDescent="0.25">
      <c r="A12" s="32" t="s">
        <v>159</v>
      </c>
      <c r="B12" s="41" t="s">
        <v>11</v>
      </c>
      <c r="C12" s="41"/>
      <c r="D12" s="41"/>
      <c r="E12" s="41"/>
      <c r="F12" s="41"/>
      <c r="G12" s="41"/>
      <c r="H12" s="41"/>
      <c r="I12" s="85"/>
    </row>
    <row r="13" spans="1:12" x14ac:dyDescent="0.25">
      <c r="A13" s="32" t="s">
        <v>160</v>
      </c>
      <c r="B13" s="41" t="s">
        <v>11</v>
      </c>
      <c r="C13" s="41"/>
      <c r="D13" s="41"/>
      <c r="E13" s="41"/>
      <c r="F13" s="41"/>
      <c r="G13" s="41"/>
      <c r="H13" s="41"/>
      <c r="I13" s="83"/>
    </row>
    <row r="14" spans="1:12" ht="15.75" x14ac:dyDescent="0.25">
      <c r="A14" s="32" t="s">
        <v>161</v>
      </c>
      <c r="B14" s="41">
        <v>2</v>
      </c>
      <c r="C14" s="41">
        <v>1</v>
      </c>
      <c r="D14" s="41">
        <f>B14*C14</f>
        <v>2</v>
      </c>
      <c r="E14" s="41">
        <v>92</v>
      </c>
      <c r="F14" s="41">
        <v>288</v>
      </c>
      <c r="G14" s="41">
        <v>14.4</v>
      </c>
      <c r="H14" s="41">
        <v>28.8</v>
      </c>
      <c r="I14" s="84">
        <f>(F14*$L$6)+(G14*$L$7)+(H14*$L$8)</f>
        <v>15380.352000000001</v>
      </c>
    </row>
    <row r="15" spans="1:12" x14ac:dyDescent="0.25">
      <c r="A15" s="32" t="s">
        <v>162</v>
      </c>
      <c r="B15" s="41" t="s">
        <v>11</v>
      </c>
      <c r="C15" s="41"/>
      <c r="D15" s="41"/>
      <c r="E15" s="41"/>
      <c r="F15" s="41"/>
      <c r="G15" s="41"/>
      <c r="H15" s="41"/>
      <c r="I15" s="85"/>
    </row>
    <row r="16" spans="1:12" x14ac:dyDescent="0.25">
      <c r="A16" s="32" t="s">
        <v>163</v>
      </c>
      <c r="B16" s="41" t="s">
        <v>11</v>
      </c>
      <c r="C16" s="41"/>
      <c r="D16" s="41"/>
      <c r="E16" s="41"/>
      <c r="F16" s="41"/>
      <c r="G16" s="41"/>
      <c r="H16" s="41"/>
      <c r="I16" s="85"/>
    </row>
    <row r="17" spans="1:9" x14ac:dyDescent="0.25">
      <c r="A17" s="32" t="s">
        <v>164</v>
      </c>
      <c r="B17" s="41"/>
      <c r="C17" s="41"/>
      <c r="D17" s="41"/>
      <c r="E17" s="41"/>
      <c r="F17" s="41"/>
      <c r="G17" s="41"/>
      <c r="H17" s="41"/>
      <c r="I17" s="85"/>
    </row>
    <row r="18" spans="1:9" ht="15.75" x14ac:dyDescent="0.25">
      <c r="A18" s="32" t="s">
        <v>165</v>
      </c>
      <c r="B18" s="41">
        <v>4</v>
      </c>
      <c r="C18" s="41">
        <v>2</v>
      </c>
      <c r="D18" s="41">
        <f>B18*C18</f>
        <v>8</v>
      </c>
      <c r="E18" s="41">
        <v>92</v>
      </c>
      <c r="F18" s="86">
        <v>1152</v>
      </c>
      <c r="G18" s="41">
        <v>57.6</v>
      </c>
      <c r="H18" s="41">
        <v>115.2</v>
      </c>
      <c r="I18" s="84">
        <f>(F18*$L$6)+(G18*$L$7)+(H18*$L$8)</f>
        <v>61521.408000000003</v>
      </c>
    </row>
    <row r="19" spans="1:9" x14ac:dyDescent="0.25">
      <c r="A19" s="87" t="s">
        <v>227</v>
      </c>
      <c r="B19" s="41"/>
      <c r="C19" s="41"/>
      <c r="D19" s="41"/>
      <c r="E19" s="41"/>
      <c r="F19" s="176">
        <f>ROUNDUP(SUM(F6:H18),-1)</f>
        <v>2320</v>
      </c>
      <c r="G19" s="176"/>
      <c r="H19" s="176"/>
      <c r="I19" s="114">
        <f>ROUNDUP(SUM(I6:I18),-2)</f>
        <v>107700</v>
      </c>
    </row>
    <row r="20" spans="1:9" ht="15.75" x14ac:dyDescent="0.25">
      <c r="A20" s="2"/>
      <c r="B20" s="55"/>
      <c r="C20" s="55"/>
      <c r="D20" s="55"/>
      <c r="E20" s="55"/>
      <c r="F20" s="55"/>
      <c r="G20" s="55"/>
      <c r="H20" s="55"/>
      <c r="I20" s="55"/>
    </row>
    <row r="21" spans="1:9" x14ac:dyDescent="0.25">
      <c r="A21" s="56" t="s">
        <v>10</v>
      </c>
      <c r="B21" s="55"/>
      <c r="C21" s="55"/>
      <c r="D21" s="55"/>
      <c r="E21" s="55"/>
      <c r="F21" s="55"/>
      <c r="G21" s="55"/>
      <c r="H21" s="55"/>
      <c r="I21" s="55"/>
    </row>
    <row r="22" spans="1:9" ht="15.75" x14ac:dyDescent="0.25">
      <c r="A22" s="38" t="s">
        <v>194</v>
      </c>
      <c r="B22" s="55"/>
      <c r="C22" s="55"/>
      <c r="D22" s="55"/>
      <c r="E22" s="55"/>
      <c r="F22" s="55"/>
      <c r="G22" s="55"/>
      <c r="H22" s="55"/>
      <c r="I22" s="55"/>
    </row>
    <row r="23" spans="1:9" ht="35.25" customHeight="1" x14ac:dyDescent="0.25">
      <c r="A23" s="161" t="s">
        <v>223</v>
      </c>
      <c r="B23" s="161"/>
      <c r="C23" s="161"/>
      <c r="D23" s="161"/>
      <c r="E23" s="161"/>
      <c r="F23" s="161"/>
      <c r="G23" s="161"/>
      <c r="H23" s="161"/>
      <c r="I23" s="161"/>
    </row>
    <row r="24" spans="1:9" ht="15.75" x14ac:dyDescent="0.25">
      <c r="A24" s="38" t="s">
        <v>172</v>
      </c>
      <c r="B24" s="55"/>
      <c r="C24" s="55"/>
      <c r="D24" s="55"/>
      <c r="E24" s="55"/>
      <c r="F24" s="55"/>
      <c r="G24" s="55"/>
      <c r="H24" s="55"/>
      <c r="I24" s="55"/>
    </row>
    <row r="25" spans="1:9" ht="15.75" x14ac:dyDescent="0.25">
      <c r="A25" s="38" t="s">
        <v>224</v>
      </c>
      <c r="B25" s="55"/>
      <c r="C25" s="55"/>
      <c r="D25" s="55"/>
      <c r="E25" s="55"/>
      <c r="F25" s="55"/>
      <c r="G25" s="55"/>
      <c r="H25" s="55"/>
      <c r="I25" s="55"/>
    </row>
    <row r="26" spans="1:9" ht="15.75" x14ac:dyDescent="0.25">
      <c r="A26" s="38" t="s">
        <v>174</v>
      </c>
      <c r="B26" s="55"/>
      <c r="C26" s="55"/>
      <c r="D26" s="55"/>
      <c r="E26" s="55"/>
      <c r="F26" s="55"/>
      <c r="G26" s="55"/>
      <c r="H26" s="55"/>
      <c r="I26" s="55"/>
    </row>
    <row r="27" spans="1:9" ht="15.75" x14ac:dyDescent="0.25">
      <c r="A27" s="38" t="s">
        <v>175</v>
      </c>
      <c r="B27" s="55"/>
      <c r="C27" s="55"/>
      <c r="D27" s="55"/>
      <c r="E27" s="55"/>
      <c r="F27" s="55"/>
      <c r="G27" s="55"/>
      <c r="H27" s="55"/>
      <c r="I27" s="55"/>
    </row>
    <row r="28" spans="1:9" ht="15.75" x14ac:dyDescent="0.25">
      <c r="A28" s="38" t="s">
        <v>176</v>
      </c>
      <c r="B28" s="55"/>
      <c r="C28" s="55"/>
      <c r="D28" s="55"/>
      <c r="E28" s="55"/>
      <c r="F28" s="55"/>
      <c r="G28" s="55"/>
      <c r="H28" s="55"/>
      <c r="I28" s="55"/>
    </row>
    <row r="29" spans="1:9" ht="15.75" x14ac:dyDescent="0.25">
      <c r="A29" s="38" t="s">
        <v>228</v>
      </c>
      <c r="B29" s="55"/>
      <c r="C29" s="55"/>
      <c r="D29" s="55"/>
      <c r="E29" s="55"/>
      <c r="F29" s="55"/>
      <c r="G29" s="55"/>
      <c r="H29" s="55"/>
      <c r="I29" s="55"/>
    </row>
    <row r="30" spans="1:9" ht="15.75" x14ac:dyDescent="0.25">
      <c r="A30" s="2"/>
      <c r="B30" s="55"/>
      <c r="C30" s="55"/>
      <c r="D30" s="55"/>
      <c r="E30" s="55"/>
      <c r="F30" s="55"/>
      <c r="G30" s="55"/>
      <c r="H30" s="55"/>
      <c r="I30" s="55"/>
    </row>
  </sheetData>
  <mergeCells count="4">
    <mergeCell ref="A3:A5"/>
    <mergeCell ref="K5:L5"/>
    <mergeCell ref="F19:H19"/>
    <mergeCell ref="A23:I2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Cover</vt:lpstr>
      <vt:lpstr>Inputs</vt:lpstr>
      <vt:lpstr>Current ICR</vt:lpstr>
      <vt:lpstr>TBL1-ResY1</vt:lpstr>
      <vt:lpstr>TBL2-ResY2</vt:lpstr>
      <vt:lpstr>TBL3-ResY3</vt:lpstr>
      <vt:lpstr>TBL4-ResSUM</vt:lpstr>
      <vt:lpstr>TBL5-EPAY1</vt:lpstr>
      <vt:lpstr>TBL6-EPAY2</vt:lpstr>
      <vt:lpstr>TBL7-EPAY3</vt:lpstr>
      <vt:lpstr>TBL8-EPA SUMMARY</vt:lpstr>
      <vt:lpstr>'Current ICR'!_Hlk226374301</vt:lpstr>
      <vt:lpstr>'TBL1-ResY1'!_Hlk226374301</vt:lpstr>
      <vt:lpstr>'TBL2-ResY2'!_Hlk226374301</vt:lpstr>
      <vt:lpstr>'TBL3-ResY3'!_Hlk226374301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Bryan Lange</dc:creator>
  <cp:lastModifiedBy>Courtney Kerwin</cp:lastModifiedBy>
  <dcterms:created xsi:type="dcterms:W3CDTF">2018-01-23T21:19:08Z</dcterms:created>
  <dcterms:modified xsi:type="dcterms:W3CDTF">2019-05-17T19:15:25Z</dcterms:modified>
</cp:coreProperties>
</file>