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04214383-1FCB-4BA7-9E6E-5233F02EBD00}"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 l="1"/>
  <c r="I156" i="1"/>
  <c r="I153" i="1"/>
  <c r="I152" i="1"/>
  <c r="I151" i="1"/>
  <c r="I149" i="1"/>
  <c r="I148" i="1"/>
  <c r="I147" i="1"/>
  <c r="I146" i="1"/>
  <c r="I139" i="1"/>
  <c r="I137" i="1"/>
  <c r="I134" i="1"/>
  <c r="I133" i="1"/>
  <c r="I132" i="1"/>
  <c r="I130" i="1"/>
  <c r="I129" i="1"/>
  <c r="I128" i="1"/>
  <c r="I127" i="1"/>
  <c r="I77" i="1"/>
  <c r="I76" i="1"/>
  <c r="I74" i="1"/>
  <c r="I73" i="1"/>
  <c r="I72" i="1"/>
  <c r="I71" i="1"/>
  <c r="I66" i="1"/>
  <c r="I65" i="1"/>
  <c r="I64" i="1"/>
  <c r="I62" i="1"/>
  <c r="I59" i="1"/>
  <c r="I57" i="1"/>
  <c r="I56" i="1"/>
  <c r="I55" i="1"/>
  <c r="I54" i="1"/>
  <c r="I49" i="1"/>
  <c r="I48" i="1"/>
  <c r="I47" i="1"/>
  <c r="I45" i="1"/>
  <c r="K172" i="1"/>
  <c r="K175" i="1" l="1"/>
  <c r="F22" i="2" l="1"/>
  <c r="F24" i="2"/>
  <c r="G24" i="2" s="1"/>
  <c r="D5" i="2"/>
  <c r="F5" i="2" s="1"/>
  <c r="D6" i="2"/>
  <c r="F6" i="2" s="1"/>
  <c r="G6" i="2" s="1"/>
  <c r="D9" i="2"/>
  <c r="F9" i="2" s="1"/>
  <c r="D10" i="2"/>
  <c r="F10" i="2" s="1"/>
  <c r="D11" i="2"/>
  <c r="F11" i="2" s="1"/>
  <c r="D13" i="2"/>
  <c r="F13" i="2" s="1"/>
  <c r="D14" i="2"/>
  <c r="F14" i="2" s="1"/>
  <c r="D15" i="2"/>
  <c r="F15" i="2" s="1"/>
  <c r="D16" i="2"/>
  <c r="F16" i="2" s="1"/>
  <c r="D17" i="2"/>
  <c r="F17" i="2" s="1"/>
  <c r="G17" i="2" s="1"/>
  <c r="D18" i="2"/>
  <c r="F18" i="2" s="1"/>
  <c r="D20" i="2"/>
  <c r="F20" i="2" s="1"/>
  <c r="D21" i="2"/>
  <c r="F21" i="2" s="1"/>
  <c r="D22" i="2"/>
  <c r="D23" i="2"/>
  <c r="F23" i="2" s="1"/>
  <c r="D24" i="2"/>
  <c r="D27" i="2"/>
  <c r="F27" i="2" s="1"/>
  <c r="D28" i="2"/>
  <c r="F28" i="2" s="1"/>
  <c r="G28" i="2" s="1"/>
  <c r="D30" i="2"/>
  <c r="F30" i="2" s="1"/>
  <c r="D31" i="2"/>
  <c r="F31" i="2" s="1"/>
  <c r="D33" i="2"/>
  <c r="F33" i="2" s="1"/>
  <c r="D34" i="2"/>
  <c r="F34" i="2" s="1"/>
  <c r="D36" i="2"/>
  <c r="F36" i="2" s="1"/>
  <c r="D37" i="2"/>
  <c r="F37" i="2" s="1"/>
  <c r="D39" i="2"/>
  <c r="F39" i="2" s="1"/>
  <c r="D40" i="2"/>
  <c r="F40" i="2" s="1"/>
  <c r="D41" i="2"/>
  <c r="F41" i="2" s="1"/>
  <c r="D42" i="2"/>
  <c r="F42" i="2" s="1"/>
  <c r="D44" i="2"/>
  <c r="F44" i="2" s="1"/>
  <c r="G44" i="2" s="1"/>
  <c r="D45" i="2"/>
  <c r="F45" i="2" s="1"/>
  <c r="D3" i="2"/>
  <c r="F3" i="2" s="1"/>
  <c r="D166" i="1"/>
  <c r="D165" i="1"/>
  <c r="D156" i="1"/>
  <c r="D151" i="1"/>
  <c r="D152" i="1"/>
  <c r="D153" i="1"/>
  <c r="D147" i="1"/>
  <c r="D148" i="1"/>
  <c r="D149" i="1"/>
  <c r="D146" i="1"/>
  <c r="D128" i="1"/>
  <c r="D129" i="1"/>
  <c r="D130" i="1"/>
  <c r="D132" i="1"/>
  <c r="D133" i="1"/>
  <c r="D134" i="1"/>
  <c r="D137" i="1"/>
  <c r="D127" i="1"/>
  <c r="D118" i="1"/>
  <c r="D103" i="1"/>
  <c r="D104" i="1"/>
  <c r="D105" i="1"/>
  <c r="D108" i="1"/>
  <c r="D109" i="1"/>
  <c r="D111" i="1"/>
  <c r="D112" i="1"/>
  <c r="D114" i="1"/>
  <c r="D115" i="1"/>
  <c r="D102" i="1"/>
  <c r="D84" i="1"/>
  <c r="D85" i="1"/>
  <c r="D79" i="1"/>
  <c r="F79" i="1" s="1"/>
  <c r="D64" i="1"/>
  <c r="D65" i="1"/>
  <c r="D66" i="1"/>
  <c r="D71" i="1"/>
  <c r="D72" i="1"/>
  <c r="D73" i="1"/>
  <c r="D74" i="1"/>
  <c r="D76" i="1"/>
  <c r="D62" i="1"/>
  <c r="D47" i="1"/>
  <c r="D48" i="1"/>
  <c r="D49" i="1"/>
  <c r="D54" i="1"/>
  <c r="D55" i="1"/>
  <c r="D56" i="1"/>
  <c r="D57" i="1"/>
  <c r="D59" i="1"/>
  <c r="D45" i="1"/>
  <c r="D22" i="1"/>
  <c r="D23" i="1"/>
  <c r="D24" i="1"/>
  <c r="D25" i="1"/>
  <c r="D30" i="1"/>
  <c r="D32" i="1"/>
  <c r="D33" i="1"/>
  <c r="D35" i="1"/>
  <c r="D36" i="1"/>
  <c r="D38" i="1"/>
  <c r="D39" i="1"/>
  <c r="D41" i="1"/>
  <c r="D42" i="1"/>
  <c r="D20" i="1"/>
  <c r="D17" i="1"/>
  <c r="D8" i="1"/>
  <c r="D9" i="1"/>
  <c r="D10" i="1"/>
  <c r="D16" i="1"/>
  <c r="D6" i="1"/>
  <c r="G79" i="1" l="1"/>
  <c r="G15" i="2"/>
  <c r="H15" i="2"/>
  <c r="H45" i="2"/>
  <c r="G45" i="2"/>
  <c r="H24" i="2"/>
  <c r="G5" i="2"/>
  <c r="I5" i="2" s="1"/>
  <c r="H5" i="2"/>
  <c r="I14" i="2"/>
  <c r="G14" i="2"/>
  <c r="H14" i="2"/>
  <c r="G27" i="2"/>
  <c r="I27" i="2" s="1"/>
  <c r="H27" i="2"/>
  <c r="G3" i="2"/>
  <c r="H3" i="2"/>
  <c r="G23" i="2"/>
  <c r="H23" i="2"/>
  <c r="H21" i="2"/>
  <c r="G21" i="2"/>
  <c r="I21" i="2" s="1"/>
  <c r="G42" i="2"/>
  <c r="H42" i="2"/>
  <c r="H20" i="2"/>
  <c r="G20" i="2"/>
  <c r="I20" i="2" s="1"/>
  <c r="I10" i="2"/>
  <c r="H10" i="2"/>
  <c r="G10" i="2"/>
  <c r="H39" i="2"/>
  <c r="I39" i="2" s="1"/>
  <c r="G39" i="2"/>
  <c r="G16" i="2"/>
  <c r="H16" i="2"/>
  <c r="G36" i="2"/>
  <c r="I36" i="2" s="1"/>
  <c r="H36" i="2"/>
  <c r="G33" i="2"/>
  <c r="H33" i="2"/>
  <c r="G11" i="2"/>
  <c r="I11" i="2" s="1"/>
  <c r="H11" i="2"/>
  <c r="G41" i="2"/>
  <c r="H41" i="2"/>
  <c r="G30" i="2"/>
  <c r="I30" i="2" s="1"/>
  <c r="H30" i="2"/>
  <c r="H18" i="2"/>
  <c r="G18" i="2"/>
  <c r="I18" i="2" s="1"/>
  <c r="H9" i="2"/>
  <c r="G9" i="2"/>
  <c r="H44" i="2"/>
  <c r="I44" i="2" s="1"/>
  <c r="I24" i="2"/>
  <c r="H17" i="2"/>
  <c r="I17" i="2" s="1"/>
  <c r="I15" i="2"/>
  <c r="H6" i="2"/>
  <c r="I6" i="2" s="1"/>
  <c r="H22" i="2"/>
  <c r="H13" i="2"/>
  <c r="G22" i="2"/>
  <c r="I22" i="2" s="1"/>
  <c r="G13" i="2"/>
  <c r="I13" i="2" s="1"/>
  <c r="I45" i="2"/>
  <c r="H40" i="2"/>
  <c r="G40" i="2"/>
  <c r="H37" i="2"/>
  <c r="G37" i="2"/>
  <c r="I37" i="2" s="1"/>
  <c r="H34" i="2"/>
  <c r="G34" i="2"/>
  <c r="I34" i="2" s="1"/>
  <c r="I33" i="2"/>
  <c r="H31" i="2"/>
  <c r="G31" i="2"/>
  <c r="H28" i="2"/>
  <c r="H79" i="1"/>
  <c r="I79" i="1" s="1"/>
  <c r="I95" i="1"/>
  <c r="F95" i="1"/>
  <c r="F166" i="1"/>
  <c r="F165" i="1"/>
  <c r="F147" i="1"/>
  <c r="H147" i="1" s="1"/>
  <c r="F148" i="1"/>
  <c r="G148" i="1" s="1"/>
  <c r="F149" i="1"/>
  <c r="G149" i="1" s="1"/>
  <c r="F151" i="1"/>
  <c r="G151" i="1" s="1"/>
  <c r="F152" i="1"/>
  <c r="H152" i="1" s="1"/>
  <c r="F153" i="1"/>
  <c r="G153" i="1" s="1"/>
  <c r="F156" i="1"/>
  <c r="G156" i="1" s="1"/>
  <c r="F146" i="1"/>
  <c r="F128" i="1"/>
  <c r="G128" i="1" s="1"/>
  <c r="F129" i="1"/>
  <c r="G129" i="1" s="1"/>
  <c r="F130" i="1"/>
  <c r="G130" i="1" s="1"/>
  <c r="F132" i="1"/>
  <c r="H132" i="1" s="1"/>
  <c r="F133" i="1"/>
  <c r="G133" i="1" s="1"/>
  <c r="F134" i="1"/>
  <c r="G134" i="1" s="1"/>
  <c r="F137" i="1"/>
  <c r="G137" i="1" s="1"/>
  <c r="F127" i="1"/>
  <c r="H127" i="1" s="1"/>
  <c r="F103" i="1"/>
  <c r="H103" i="1" s="1"/>
  <c r="F104" i="1"/>
  <c r="G104" i="1" s="1"/>
  <c r="F105" i="1"/>
  <c r="F108" i="1"/>
  <c r="G108" i="1" s="1"/>
  <c r="F109" i="1"/>
  <c r="F111" i="1"/>
  <c r="H111" i="1" s="1"/>
  <c r="F112" i="1"/>
  <c r="F114" i="1"/>
  <c r="G114" i="1" s="1"/>
  <c r="F115" i="1"/>
  <c r="G115" i="1" s="1"/>
  <c r="F118" i="1"/>
  <c r="F102" i="1"/>
  <c r="F85" i="1"/>
  <c r="H85" i="1" s="1"/>
  <c r="F84" i="1"/>
  <c r="H84" i="1" s="1"/>
  <c r="F64" i="1"/>
  <c r="G64" i="1" s="1"/>
  <c r="F65" i="1"/>
  <c r="F66" i="1"/>
  <c r="F71" i="1"/>
  <c r="H71" i="1" s="1"/>
  <c r="F72" i="1"/>
  <c r="H72" i="1" s="1"/>
  <c r="F73" i="1"/>
  <c r="F74" i="1"/>
  <c r="G74" i="1" s="1"/>
  <c r="F76" i="1"/>
  <c r="H76" i="1" s="1"/>
  <c r="F62" i="1"/>
  <c r="F47" i="1"/>
  <c r="G47" i="1" s="1"/>
  <c r="F48" i="1"/>
  <c r="G48" i="1" s="1"/>
  <c r="F49" i="1"/>
  <c r="G49" i="1" s="1"/>
  <c r="F54" i="1"/>
  <c r="G54" i="1" s="1"/>
  <c r="F55" i="1"/>
  <c r="G55" i="1" s="1"/>
  <c r="F56" i="1"/>
  <c r="G56" i="1" s="1"/>
  <c r="F57" i="1"/>
  <c r="G57" i="1" s="1"/>
  <c r="F59" i="1"/>
  <c r="G59" i="1" s="1"/>
  <c r="F45" i="1"/>
  <c r="F22" i="1"/>
  <c r="F23" i="1"/>
  <c r="F24" i="1"/>
  <c r="F25" i="1"/>
  <c r="F30" i="1"/>
  <c r="F32" i="1"/>
  <c r="F33" i="1"/>
  <c r="F35" i="1"/>
  <c r="F36" i="1"/>
  <c r="F38" i="1"/>
  <c r="F39" i="1"/>
  <c r="F41" i="1"/>
  <c r="F42" i="1"/>
  <c r="G42" i="1" s="1"/>
  <c r="F20" i="1"/>
  <c r="F8" i="1"/>
  <c r="G8" i="1" s="1"/>
  <c r="F9" i="1"/>
  <c r="G9" i="1" s="1"/>
  <c r="F10" i="1"/>
  <c r="G10" i="1" s="1"/>
  <c r="F16" i="1"/>
  <c r="G16" i="1" s="1"/>
  <c r="F17" i="1"/>
  <c r="G17" i="1" s="1"/>
  <c r="F6" i="1"/>
  <c r="H45" i="1" l="1"/>
  <c r="G85" i="1"/>
  <c r="I85" i="1" s="1"/>
  <c r="H6" i="1"/>
  <c r="I23" i="2"/>
  <c r="I3" i="2"/>
  <c r="F46" i="2"/>
  <c r="I9" i="2"/>
  <c r="I42" i="2"/>
  <c r="I41" i="2"/>
  <c r="I16" i="2"/>
  <c r="I40" i="2"/>
  <c r="G147" i="1"/>
  <c r="G72" i="1"/>
  <c r="H9" i="1"/>
  <c r="I9" i="1" s="1"/>
  <c r="G71" i="1"/>
  <c r="H148" i="1"/>
  <c r="H156" i="1"/>
  <c r="I31" i="2"/>
  <c r="I28" i="2"/>
  <c r="I46" i="2" s="1"/>
  <c r="H166" i="1"/>
  <c r="G166" i="1"/>
  <c r="H153" i="1"/>
  <c r="H104" i="1"/>
  <c r="I104" i="1" s="1"/>
  <c r="H10" i="1"/>
  <c r="I10" i="1" s="1"/>
  <c r="G6" i="1"/>
  <c r="H64" i="1"/>
  <c r="H149" i="1"/>
  <c r="G76" i="1"/>
  <c r="G152" i="1"/>
  <c r="G132" i="1"/>
  <c r="H115" i="1"/>
  <c r="I115" i="1" s="1"/>
  <c r="H151" i="1"/>
  <c r="G73" i="1"/>
  <c r="H73" i="1"/>
  <c r="H66" i="1"/>
  <c r="G109" i="1"/>
  <c r="H109" i="1"/>
  <c r="G41" i="1"/>
  <c r="H41" i="1"/>
  <c r="G38" i="1"/>
  <c r="H38" i="1"/>
  <c r="G35" i="1"/>
  <c r="H35" i="1"/>
  <c r="G32" i="1"/>
  <c r="H32" i="1"/>
  <c r="G25" i="1"/>
  <c r="H25" i="1"/>
  <c r="G23" i="1"/>
  <c r="H23" i="1"/>
  <c r="G65" i="1"/>
  <c r="H65" i="1"/>
  <c r="H16" i="1"/>
  <c r="I16" i="1" s="1"/>
  <c r="H42" i="1"/>
  <c r="I42" i="1" s="1"/>
  <c r="G111" i="1"/>
  <c r="I111" i="1" s="1"/>
  <c r="H17" i="1"/>
  <c r="I17" i="1" s="1"/>
  <c r="H8" i="1"/>
  <c r="G39" i="1"/>
  <c r="H39" i="1"/>
  <c r="G36" i="1"/>
  <c r="H36" i="1"/>
  <c r="G33" i="1"/>
  <c r="H33" i="1"/>
  <c r="G30" i="1"/>
  <c r="H30" i="1"/>
  <c r="G24" i="1"/>
  <c r="H24" i="1"/>
  <c r="G22" i="1"/>
  <c r="H22" i="1"/>
  <c r="H74" i="1"/>
  <c r="G66" i="1"/>
  <c r="G118" i="1"/>
  <c r="H118" i="1"/>
  <c r="G103" i="1"/>
  <c r="I103" i="1" s="1"/>
  <c r="H112" i="1"/>
  <c r="H105" i="1"/>
  <c r="H114" i="1"/>
  <c r="I114" i="1" s="1"/>
  <c r="G112" i="1"/>
  <c r="H108" i="1"/>
  <c r="I108" i="1" s="1"/>
  <c r="G105" i="1"/>
  <c r="G165" i="1"/>
  <c r="H165" i="1"/>
  <c r="G146" i="1"/>
  <c r="H146" i="1"/>
  <c r="H137" i="1"/>
  <c r="H134" i="1"/>
  <c r="H133" i="1"/>
  <c r="H130" i="1"/>
  <c r="H129" i="1"/>
  <c r="H128" i="1"/>
  <c r="G127" i="1"/>
  <c r="G102" i="1"/>
  <c r="H102" i="1"/>
  <c r="G84" i="1"/>
  <c r="F86" i="1" s="1"/>
  <c r="G62" i="1"/>
  <c r="H62" i="1"/>
  <c r="H59" i="1"/>
  <c r="H57" i="1"/>
  <c r="H56" i="1"/>
  <c r="H55" i="1"/>
  <c r="H54" i="1"/>
  <c r="H49" i="1"/>
  <c r="H48" i="1"/>
  <c r="H47" i="1"/>
  <c r="G45" i="1"/>
  <c r="G20" i="1"/>
  <c r="H20" i="1"/>
  <c r="F43" i="1" l="1"/>
  <c r="I6" i="1"/>
  <c r="F169" i="1"/>
  <c r="F60" i="1"/>
  <c r="F120" i="1"/>
  <c r="F18" i="1"/>
  <c r="I112" i="1"/>
  <c r="I166" i="1"/>
  <c r="I84" i="1"/>
  <c r="I86" i="1" s="1"/>
  <c r="I165" i="1"/>
  <c r="I22" i="1"/>
  <c r="I30" i="1"/>
  <c r="I109" i="1"/>
  <c r="I24" i="1"/>
  <c r="I33" i="1"/>
  <c r="I39" i="1"/>
  <c r="I25" i="1"/>
  <c r="I35" i="1"/>
  <c r="I41" i="1"/>
  <c r="F158" i="1"/>
  <c r="I105" i="1"/>
  <c r="I118" i="1"/>
  <c r="I36" i="1"/>
  <c r="I8" i="1"/>
  <c r="I18" i="1" s="1"/>
  <c r="I23" i="1"/>
  <c r="I32" i="1"/>
  <c r="I38" i="1"/>
  <c r="I158" i="1"/>
  <c r="I20" i="1"/>
  <c r="I102" i="1"/>
  <c r="F77" i="1"/>
  <c r="F139" i="1"/>
  <c r="F171" i="1" s="1"/>
  <c r="I43" i="1" l="1"/>
  <c r="F170" i="1"/>
  <c r="F172" i="1" s="1"/>
  <c r="I169" i="1"/>
  <c r="I120" i="1"/>
  <c r="I171" i="1" l="1"/>
  <c r="I170" i="1"/>
  <c r="I172" i="1" l="1"/>
  <c r="I174" i="1" s="1"/>
</calcChain>
</file>

<file path=xl/sharedStrings.xml><?xml version="1.0" encoding="utf-8"?>
<sst xmlns="http://schemas.openxmlformats.org/spreadsheetml/2006/main" count="330" uniqueCount="180">
  <si>
    <t>Burden item</t>
  </si>
  <si>
    <t>1.  Applications</t>
  </si>
  <si>
    <t>N/A</t>
  </si>
  <si>
    <t>2.  Survey and Studies</t>
  </si>
  <si>
    <t>3. Reporting Requirements (States)</t>
  </si>
  <si>
    <t>- Development of State Plan/Inventory</t>
  </si>
  <si>
    <t>- Annual update of State Plan Inventory</t>
  </si>
  <si>
    <t>- Public hearing on State Plan</t>
  </si>
  <si>
    <t xml:space="preserve">     C.  Create information</t>
  </si>
  <si>
    <t xml:space="preserve">     D.  Gather information</t>
  </si>
  <si>
    <t xml:space="preserve">     E.  Write report</t>
  </si>
  <si>
    <t>- State Plan/Inventory</t>
  </si>
  <si>
    <t>- Notification of public hearing on State Plan</t>
  </si>
  <si>
    <t>- Certification that public hearing on State Plan conducted according to Subpart B State procedures</t>
  </si>
  <si>
    <t>Subtotal for Reporting Requirements (States)</t>
  </si>
  <si>
    <t>4.  Reporting requirements (privately-owned HMIWI)</t>
  </si>
  <si>
    <r>
      <t xml:space="preserve">     B.  Required activities </t>
    </r>
    <r>
      <rPr>
        <vertAlign val="superscript"/>
        <sz val="8"/>
        <color rgb="FF000000"/>
        <rFont val="Times New Roman"/>
        <family val="1"/>
      </rPr>
      <t>e</t>
    </r>
  </si>
  <si>
    <r>
      <t xml:space="preserve">         Annual update of operating information</t>
    </r>
    <r>
      <rPr>
        <vertAlign val="superscript"/>
        <sz val="8"/>
        <color rgb="FF000000"/>
        <rFont val="Times New Roman"/>
        <family val="1"/>
      </rPr>
      <t xml:space="preserve"> f</t>
    </r>
  </si>
  <si>
    <r>
      <t xml:space="preserve">         Review operating information with each operator </t>
    </r>
    <r>
      <rPr>
        <vertAlign val="superscript"/>
        <sz val="8"/>
        <color rgb="FF000000"/>
        <rFont val="Times New Roman"/>
        <family val="1"/>
      </rPr>
      <t>g</t>
    </r>
  </si>
  <si>
    <t xml:space="preserve">         Annual equipment inspection (small rural HMIWI) </t>
  </si>
  <si>
    <t xml:space="preserve">         Annual equipment inspection (all other HMIWI) </t>
  </si>
  <si>
    <t>See 3B</t>
  </si>
  <si>
    <r>
      <t xml:space="preserve">     E.  Write report </t>
    </r>
    <r>
      <rPr>
        <vertAlign val="superscript"/>
        <sz val="8"/>
        <color rgb="FF000000"/>
        <rFont val="Times New Roman"/>
        <family val="1"/>
      </rPr>
      <t>e</t>
    </r>
  </si>
  <si>
    <t>See 4B</t>
  </si>
  <si>
    <t xml:space="preserve">       Annual report </t>
  </si>
  <si>
    <t xml:space="preserve">           CMS operating parameters </t>
  </si>
  <si>
    <r>
      <t xml:space="preserve">           Emissions/parameter exceedances and periods when emission/parameter data not obtained  </t>
    </r>
    <r>
      <rPr>
        <vertAlign val="superscript"/>
        <sz val="8"/>
        <color rgb="FF000000"/>
        <rFont val="Times New Roman"/>
        <family val="1"/>
      </rPr>
      <t>j</t>
    </r>
  </si>
  <si>
    <t>- Small rural HMIWI</t>
  </si>
  <si>
    <t>- All other HMIWI</t>
  </si>
  <si>
    <t xml:space="preserve">           Report of annual performance test </t>
  </si>
  <si>
    <t xml:space="preserve">           Report of no exceedances</t>
  </si>
  <si>
    <t xml:space="preserve">           Report of annual equipment inspection</t>
  </si>
  <si>
    <r>
      <t xml:space="preserve">       Semiannual report of emissions/parameter exceedances and periods when emission/parameter data not obtained (small non-rural, medium, and large HMIWI) </t>
    </r>
    <r>
      <rPr>
        <vertAlign val="superscript"/>
        <sz val="8"/>
        <color rgb="FF000000"/>
        <rFont val="Times New Roman"/>
        <family val="1"/>
      </rPr>
      <t>j</t>
    </r>
  </si>
  <si>
    <r>
      <t xml:space="preserve">       Semiannual report of emissions/parameter exceedances and periods when emission/parameter data not obtained (small rural HMIWI) </t>
    </r>
    <r>
      <rPr>
        <vertAlign val="superscript"/>
        <sz val="8"/>
        <color rgb="FF000000"/>
        <rFont val="Times New Roman"/>
        <family val="1"/>
      </rPr>
      <t>j</t>
    </r>
  </si>
  <si>
    <t>Subtotal for Reporting Requirements (Privately-owned HMIWI)</t>
  </si>
  <si>
    <t>5.  Reporting requirements (Federally-owned HMIWI)</t>
  </si>
  <si>
    <t xml:space="preserve">      B.  Required activities</t>
  </si>
  <si>
    <t xml:space="preserve">         Annual control equipment inspection</t>
  </si>
  <si>
    <t xml:space="preserve">      C.  Create information</t>
  </si>
  <si>
    <t>NA</t>
  </si>
  <si>
    <t xml:space="preserve">      D.  Gather existing information</t>
  </si>
  <si>
    <t xml:space="preserve">      E.  Write report</t>
  </si>
  <si>
    <r>
      <t xml:space="preserve">       Semiannual report of emissions/parameter exceedances and periods when emission/parameter data not obtained  </t>
    </r>
    <r>
      <rPr>
        <vertAlign val="superscript"/>
        <sz val="8"/>
        <color rgb="FF000000"/>
        <rFont val="Times New Roman"/>
        <family val="1"/>
      </rPr>
      <t>j</t>
    </r>
  </si>
  <si>
    <t>Subtotal for Reporting Requirements (Federally-owned HMIWI)</t>
  </si>
  <si>
    <t>6.  Reporting requirements (State/locally-owned HMIWI)</t>
  </si>
  <si>
    <r>
      <t xml:space="preserve">         Annual update of operating information</t>
    </r>
    <r>
      <rPr>
        <vertAlign val="superscript"/>
        <sz val="8"/>
        <color rgb="FF000000"/>
        <rFont val="Times New Roman"/>
        <family val="1"/>
      </rPr>
      <t xml:space="preserve"> </t>
    </r>
  </si>
  <si>
    <t xml:space="preserve">         Review operating information with each operator </t>
  </si>
  <si>
    <r>
      <t xml:space="preserve">           Report of no exceedances </t>
    </r>
    <r>
      <rPr>
        <vertAlign val="superscript"/>
        <sz val="8"/>
        <color rgb="FF000000"/>
        <rFont val="Times New Roman"/>
        <family val="1"/>
      </rPr>
      <t>j</t>
    </r>
  </si>
  <si>
    <t>Subtotal for Reporting Requirements (State/locally-owned HMIWI)</t>
  </si>
  <si>
    <t>7.   Reporting requirements (co-fired combustors and pathological/low-level radioactive/chemotherapeutic waste combustors)</t>
  </si>
  <si>
    <t xml:space="preserve">           Notification of exemption claim </t>
  </si>
  <si>
    <t xml:space="preserve">           Notification of relative amounts of hospital waste, medical/infectious waste, and other fuels and wastes to be combusted (co-fired combustors only) </t>
  </si>
  <si>
    <t>Subtotal for Reporting Requirements (Co-fired combustors and pathological/low-level radioactive/chemotherapeutic waste combustors)</t>
  </si>
  <si>
    <t>8.  Recordkeeping requirements (States)</t>
  </si>
  <si>
    <t xml:space="preserve">     B.  Plan activities</t>
  </si>
  <si>
    <t xml:space="preserve">     C.  Implement activities</t>
  </si>
  <si>
    <t xml:space="preserve">     D.  Develop record system</t>
  </si>
  <si>
    <t xml:space="preserve">     E.  Time to enter information</t>
  </si>
  <si>
    <t xml:space="preserve">     F.  Time to train personnel</t>
  </si>
  <si>
    <t xml:space="preserve">     G. Time for audits</t>
  </si>
  <si>
    <t>Subtotal for Recordkeeping Requirements (States)</t>
  </si>
  <si>
    <t>9.  Recordkeeping requirements (privately-owned HMIWI)</t>
  </si>
  <si>
    <t xml:space="preserve">          Records of startup, shutdown, malfunction </t>
  </si>
  <si>
    <t xml:space="preserve">          Records of persons reviewing operating information r</t>
  </si>
  <si>
    <r>
      <t xml:space="preserve">          Records of operators completing training </t>
    </r>
    <r>
      <rPr>
        <vertAlign val="superscript"/>
        <sz val="8"/>
        <color rgb="FF000000"/>
        <rFont val="Times New Roman"/>
        <family val="1"/>
      </rPr>
      <t xml:space="preserve"> </t>
    </r>
    <r>
      <rPr>
        <sz val="8"/>
        <color rgb="FF000000"/>
        <rFont val="Times New Roman"/>
        <family val="1"/>
      </rPr>
      <t>requirements</t>
    </r>
  </si>
  <si>
    <t xml:space="preserve">          Records of operators that have been qualified</t>
  </si>
  <si>
    <t xml:space="preserve">          Records of initial performance test</t>
  </si>
  <si>
    <t>See 4E</t>
  </si>
  <si>
    <t xml:space="preserve">          Records of process and control device operating parameters</t>
  </si>
  <si>
    <t xml:space="preserve">          Records of CMS operation and maintenance</t>
  </si>
  <si>
    <r>
      <t xml:space="preserve">         Records of emissions/parameter exceedances and periods when emission/parameter data not obtained </t>
    </r>
    <r>
      <rPr>
        <vertAlign val="superscript"/>
        <sz val="8"/>
        <color rgb="FF000000"/>
        <rFont val="Times New Roman"/>
        <family val="1"/>
      </rPr>
      <t>j</t>
    </r>
  </si>
  <si>
    <t xml:space="preserve">         Records of annual and subsequent compliance tests</t>
  </si>
  <si>
    <t xml:space="preserve">         Records of annual equipment inspection</t>
  </si>
  <si>
    <t xml:space="preserve">     F.  Time to train personnel </t>
  </si>
  <si>
    <t>Subtotal for Recordkeeping Requirements (Privately-owned HMIWI)</t>
  </si>
  <si>
    <t>10.  Recordkeeping requirements (Federally-owned HMIWI)</t>
  </si>
  <si>
    <t xml:space="preserve">          Records of persons reviewing operating information </t>
  </si>
  <si>
    <t>See 5E</t>
  </si>
  <si>
    <t>See 5B</t>
  </si>
  <si>
    <t>Subtotal  for Recordkeeping Requirements  (Federally-owned HMIWI)</t>
  </si>
  <si>
    <t>11.  Recordkeeping requirements (State/locally-owned HMIWI)</t>
  </si>
  <si>
    <t>Subtotal  for Recordkeeping Requirements  (State/Locally-owned HMIWI)</t>
  </si>
  <si>
    <t xml:space="preserve">12.  Recordkeeping requirements (co-fired and pathological/low-level radioactive/ chemotherapeutic combustors) </t>
  </si>
  <si>
    <r>
      <t xml:space="preserve">         Quarterly records of periods when only pathological, low-level radioactive, chemotherapeutic waste burned </t>
    </r>
    <r>
      <rPr>
        <vertAlign val="superscript"/>
        <sz val="8"/>
        <color rgb="FF000000"/>
        <rFont val="Times New Roman"/>
        <family val="1"/>
      </rPr>
      <t>k</t>
    </r>
  </si>
  <si>
    <r>
      <t xml:space="preserve">         Quarterly records of weight of hospital waste and medical/infectious waste combusted, and weight of all other fuels and waste combusted (co-fired only) </t>
    </r>
    <r>
      <rPr>
        <vertAlign val="superscript"/>
        <sz val="8"/>
        <color rgb="FF000000"/>
        <rFont val="Times New Roman"/>
        <family val="1"/>
      </rPr>
      <t>k</t>
    </r>
  </si>
  <si>
    <t>Subtotal  for Recordkeeping Requirements  (Co-fired and pathological/low level radioactive / chemotherapeutic combustors)</t>
  </si>
  <si>
    <t xml:space="preserve">     G.  Time for audits</t>
  </si>
  <si>
    <t>TOTAL REPORTING REQUIREMENTS (FROM SUBTOTALS)</t>
  </si>
  <si>
    <t>TOTAL RECORDKEEPING REQUIREMENTS (FROM SUBTOTALS)</t>
  </si>
  <si>
    <t xml:space="preserve">     A.  Familiarize with Regulatory Requirements</t>
  </si>
  <si>
    <t>(A)
Person hours per occurrence</t>
  </si>
  <si>
    <t>(B) 
No. of occurrences per respondent per year</t>
  </si>
  <si>
    <r>
      <t xml:space="preserve">(D) 
Respondents per year  </t>
    </r>
    <r>
      <rPr>
        <b/>
        <vertAlign val="superscript"/>
        <sz val="8"/>
        <color rgb="FF000000"/>
        <rFont val="Times New Roman"/>
        <family val="1"/>
      </rPr>
      <t>a</t>
    </r>
  </si>
  <si>
    <t>(E) 
Technical person- hours per year 
(E=CxD)</t>
  </si>
  <si>
    <t>(C) 
Person hours per respondent per year 
(C=AxB)</t>
  </si>
  <si>
    <t>(F) 
Management person hours per year 
(Ex0.05)</t>
  </si>
  <si>
    <t>(G) 
Clerical person hours per year 
(Ex0.1)</t>
  </si>
  <si>
    <r>
      <t xml:space="preserve">(H) 
Total Cost per year </t>
    </r>
    <r>
      <rPr>
        <b/>
        <vertAlign val="superscript"/>
        <sz val="8"/>
        <color rgb="FF000000"/>
        <rFont val="Times New Roman"/>
        <family val="1"/>
      </rPr>
      <t>b</t>
    </r>
  </si>
  <si>
    <t>Assumptions:</t>
  </si>
  <si>
    <r>
      <t>e</t>
    </r>
    <r>
      <rPr>
        <sz val="10"/>
        <color theme="1"/>
        <rFont val="Times New Roman"/>
        <family val="1"/>
      </rPr>
      <t xml:space="preserve">  The zero value for number of respondents indicates that burden was incurred prior to the time period covered by this supporting statement or for new respondents.</t>
    </r>
  </si>
  <si>
    <r>
      <t>f</t>
    </r>
    <r>
      <rPr>
        <sz val="10"/>
        <color theme="1"/>
        <rFont val="Times New Roman"/>
        <family val="1"/>
      </rPr>
      <t xml:space="preserve">  We have assumed that it would take each respondent 20 hours each to update the annual operating information.</t>
    </r>
  </si>
  <si>
    <r>
      <t>g</t>
    </r>
    <r>
      <rPr>
        <sz val="10"/>
        <color theme="1"/>
        <rFont val="Times New Roman"/>
        <family val="1"/>
      </rPr>
      <t xml:space="preserve">  We have assumed that it would take each respondent 8 hours to review the operating information with each operator.</t>
    </r>
  </si>
  <si>
    <r>
      <t xml:space="preserve">h  </t>
    </r>
    <r>
      <rPr>
        <sz val="10"/>
        <color theme="1"/>
        <rFont val="Times New Roman"/>
        <family val="1"/>
      </rPr>
      <t>We have assumed that each facility will take 160 hours to develop the operating information.</t>
    </r>
  </si>
  <si>
    <r>
      <t>j</t>
    </r>
    <r>
      <rPr>
        <sz val="10"/>
        <color theme="1"/>
        <rFont val="Times New Roman"/>
        <family val="1"/>
      </rPr>
      <t xml:space="preserve">  Assume 20 percent of respondents report exceedances, and 80 percent report no exceedances.</t>
    </r>
  </si>
  <si>
    <r>
      <t xml:space="preserve">Table 1: Annual Respondent Burden and Cost – </t>
    </r>
    <r>
      <rPr>
        <b/>
        <sz val="12"/>
        <color theme="1"/>
        <rFont val="Times New Roman"/>
        <family val="1"/>
      </rPr>
      <t>State and Federal Emission Guidelines for Hospital/Medical/Infectious Waste Incinerators (40 CFR Part 60, Subpart Ce and 40 CFR Part 62, Subpart HHH) (Renewal)</t>
    </r>
  </si>
  <si>
    <t>See 6B</t>
  </si>
  <si>
    <t>See 3A</t>
  </si>
  <si>
    <t>See 4A</t>
  </si>
  <si>
    <t>See 5A</t>
  </si>
  <si>
    <t>See 6A</t>
  </si>
  <si>
    <t>See 6E</t>
  </si>
  <si>
    <t>See 7A</t>
  </si>
  <si>
    <r>
      <t xml:space="preserve">     A.  Familiarize with Regulatory Requirements </t>
    </r>
    <r>
      <rPr>
        <vertAlign val="superscript"/>
        <sz val="8"/>
        <color rgb="FF000000"/>
        <rFont val="Times New Roman"/>
        <family val="1"/>
      </rPr>
      <t>c</t>
    </r>
  </si>
  <si>
    <r>
      <t xml:space="preserve">     B.  Required activities </t>
    </r>
    <r>
      <rPr>
        <vertAlign val="superscript"/>
        <sz val="8"/>
        <color rgb="FF000000"/>
        <rFont val="Times New Roman"/>
        <family val="1"/>
      </rPr>
      <t>d</t>
    </r>
  </si>
  <si>
    <r>
      <t xml:space="preserve">     A.  Familiarize with Regulatory Requirements </t>
    </r>
    <r>
      <rPr>
        <vertAlign val="superscript"/>
        <sz val="8"/>
        <color rgb="FF000000"/>
        <rFont val="Times New Roman"/>
        <family val="1"/>
      </rPr>
      <t xml:space="preserve"> c</t>
    </r>
  </si>
  <si>
    <r>
      <t xml:space="preserve">      A.  Familiarize with Regulatory Requirements </t>
    </r>
    <r>
      <rPr>
        <vertAlign val="superscript"/>
        <sz val="8"/>
        <color rgb="FF000000"/>
        <rFont val="Times New Roman"/>
        <family val="1"/>
      </rPr>
      <t>c</t>
    </r>
  </si>
  <si>
    <r>
      <t>d</t>
    </r>
    <r>
      <rPr>
        <sz val="10"/>
        <color theme="1"/>
        <rFont val="Times New Roman"/>
        <family val="1"/>
      </rPr>
      <t xml:space="preserve">  Assume all 22 states with HMIWI have approved State Plan by the first year of this ICR. However, the State Plan/Inventory is updated on an annual basis. </t>
    </r>
  </si>
  <si>
    <r>
      <rPr>
        <vertAlign val="superscript"/>
        <sz val="10"/>
        <color theme="1"/>
        <rFont val="Times New Roman"/>
        <family val="1"/>
      </rPr>
      <t>c</t>
    </r>
    <r>
      <rPr>
        <sz val="10"/>
        <color theme="1"/>
        <rFont val="Times New Roman"/>
        <family val="1"/>
      </rPr>
      <t xml:space="preserve"> We have assumed all respondents will have to familiarize with regulatory requirements</t>
    </r>
  </si>
  <si>
    <t>Note: States and tribes may choose to impose requirements that are more stringent.  However, the burden estimates provided in this ICR assume that the state and tribal plans mirror the federal Emission Guidelines.</t>
  </si>
  <si>
    <t>1.  Initial performance test</t>
  </si>
  <si>
    <t>2.  Repeat performance test</t>
  </si>
  <si>
    <t xml:space="preserve">     A.  Retesting preparation</t>
  </si>
  <si>
    <t xml:space="preserve">     B.  Attend retesting</t>
  </si>
  <si>
    <t>3.  Report review</t>
  </si>
  <si>
    <t xml:space="preserve">     A. Review reports for co-fired combustors</t>
  </si>
  <si>
    <t xml:space="preserve">         Review notification of exemption claim</t>
  </si>
  <si>
    <t xml:space="preserve">         Review notification of relative amounts of hospital waste, medical/infectious waste, and other fuels and wastes to be combusted</t>
  </si>
  <si>
    <t xml:space="preserve">     B. Review notification of exemption claim for pathological, low-level radioactive, chemotherapeutic combustors</t>
  </si>
  <si>
    <t xml:space="preserve">     C. Review reports of increments of progress  </t>
  </si>
  <si>
    <t xml:space="preserve">         Review control plan</t>
  </si>
  <si>
    <t xml:space="preserve">         Review notification of construction contracts</t>
  </si>
  <si>
    <t xml:space="preserve">         Review notification of construction  commencement</t>
  </si>
  <si>
    <t xml:space="preserve">         Review notification of construction completion</t>
  </si>
  <si>
    <t xml:space="preserve">         Review notification of control plan completion</t>
  </si>
  <si>
    <t xml:space="preserve">     D. Review request for extension for HMIWI planning to shut down late</t>
  </si>
  <si>
    <t xml:space="preserve">     E. Review reports for small non-rural, medium and large HMIWI</t>
  </si>
  <si>
    <t xml:space="preserve">        Review waste management plan</t>
  </si>
  <si>
    <t xml:space="preserve">        Review notification of initial performance test </t>
  </si>
  <si>
    <t xml:space="preserve">        Review notification of initial CMS demonstration</t>
  </si>
  <si>
    <t xml:space="preserve">        Review report of initial performance test</t>
  </si>
  <si>
    <t xml:space="preserve">        Review report of initial CMS demonstration</t>
  </si>
  <si>
    <t xml:space="preserve">        Review annual report</t>
  </si>
  <si>
    <t xml:space="preserve">            CMS operating parameters</t>
  </si>
  <si>
    <r>
      <t xml:space="preserve"> Emissions/parameter exceedances and periods when emission/parameter data not obtained </t>
    </r>
    <r>
      <rPr>
        <vertAlign val="superscript"/>
        <sz val="8"/>
        <color rgb="FF000000"/>
        <rFont val="Times New Roman"/>
        <family val="1"/>
      </rPr>
      <t>c</t>
    </r>
  </si>
  <si>
    <t xml:space="preserve">            Results of annual performance test</t>
  </si>
  <si>
    <t xml:space="preserve">            Report of no exceedances </t>
  </si>
  <si>
    <r>
      <t xml:space="preserve">        Review semiannual report of emissions/ parameter exceedances and periods when emission/parameter data not obtained </t>
    </r>
    <r>
      <rPr>
        <vertAlign val="superscript"/>
        <sz val="8"/>
        <color rgb="FF000000"/>
        <rFont val="Times New Roman"/>
        <family val="1"/>
      </rPr>
      <t>c</t>
    </r>
  </si>
  <si>
    <t xml:space="preserve">         Report of annual equipment inspection (Small rural HMIWI)</t>
  </si>
  <si>
    <t xml:space="preserve">         Report of annual control equipment inspection (All other HMIWI)</t>
  </si>
  <si>
    <t xml:space="preserve">     G. Review reports for States</t>
  </si>
  <si>
    <r>
      <t xml:space="preserve">        Review annual update of State Plan Inventory </t>
    </r>
    <r>
      <rPr>
        <vertAlign val="superscript"/>
        <sz val="8"/>
        <color rgb="FF000000"/>
        <rFont val="Times New Roman"/>
        <family val="1"/>
      </rPr>
      <t>d</t>
    </r>
  </si>
  <si>
    <r>
      <t xml:space="preserve">4.  Prepare annual summary report </t>
    </r>
    <r>
      <rPr>
        <vertAlign val="superscript"/>
        <sz val="8"/>
        <color rgb="FF000000"/>
        <rFont val="Times New Roman"/>
        <family val="1"/>
      </rPr>
      <t>e</t>
    </r>
  </si>
  <si>
    <r>
      <t xml:space="preserve">Table 2: Average Annual EPA Burden and Cost – </t>
    </r>
    <r>
      <rPr>
        <b/>
        <sz val="12"/>
        <color theme="1"/>
        <rFont val="Times New Roman"/>
        <family val="1"/>
      </rPr>
      <t>State and Federal Emission Guidelines for Hospital/Medical/Infectious Waste Incinerators (40 CFR Part 60, Subpart Ce and 40 CFR Part 62, Subpart HHH) (Renewal)</t>
    </r>
  </si>
  <si>
    <t>(A) 
Person hours per occurrence</t>
  </si>
  <si>
    <r>
      <t>e</t>
    </r>
    <r>
      <rPr>
        <sz val="10"/>
        <color theme="1"/>
        <rFont val="Times New Roman"/>
        <family val="1"/>
      </rPr>
      <t xml:space="preserve">  We have assumed that all respondents will have to prepare annual summary report.</t>
    </r>
  </si>
  <si>
    <r>
      <t>c</t>
    </r>
    <r>
      <rPr>
        <sz val="10"/>
        <color theme="1"/>
        <rFont val="Times New Roman"/>
        <family val="1"/>
      </rPr>
      <t xml:space="preserve">  Assume 20 percent of respondents report parameter exceedances, and 80 percent report no exceedances.</t>
    </r>
  </si>
  <si>
    <r>
      <t xml:space="preserve">f  </t>
    </r>
    <r>
      <rPr>
        <sz val="10"/>
        <color theme="1"/>
        <rFont val="Times New Roman"/>
        <family val="1"/>
      </rPr>
      <t>Totals have been rounded to 3 significant figures. Figures may not add exactly due to rounding</t>
    </r>
  </si>
  <si>
    <r>
      <t xml:space="preserve">l   </t>
    </r>
    <r>
      <rPr>
        <sz val="10"/>
        <color theme="1"/>
        <rFont val="Times New Roman"/>
        <family val="1"/>
      </rPr>
      <t>Totals have been rounded to 3 significant figures. Figures may not add exactly due to rounding</t>
    </r>
  </si>
  <si>
    <t>hr/response</t>
  </si>
  <si>
    <t>Labor Rates:</t>
  </si>
  <si>
    <t>Management</t>
  </si>
  <si>
    <t>These rates were updated 2/4/19 to match the rates from the Office of Personnel Management (OPM), 2018 General Schedule.</t>
  </si>
  <si>
    <t>Technical</t>
  </si>
  <si>
    <t>Clerical</t>
  </si>
  <si>
    <t>These rates were updated 2/4/19 to match the United States Department of Labor, Bureau of Labor Statistics, June 2018, “Table 2. Civilian Workers, by occupational and industry group</t>
  </si>
  <si>
    <t>Private Industry Labor Rates:</t>
  </si>
  <si>
    <r>
      <t>b</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</si>
  <si>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State/Federal Govt. Labor Rates:</t>
  </si>
  <si>
    <r>
      <t>a</t>
    </r>
    <r>
      <rPr>
        <sz val="10"/>
        <color theme="1"/>
        <rFont val="Times New Roman"/>
        <family val="1"/>
      </rPr>
      <t xml:space="preserve">  We have assumed that there are approximately 58 respondents, with no additional new or reconstructed sources becoming subject to the rule over the next three years. The breakdown is as follows: 31 privately-owned HMIWI (including 1 small rural HMIWI), 5 Federally-owned HMIWI, and 0 State/locally-owned HMIWI. Additionally, there are 22 States that require annual State Plan Inventory.</t>
    </r>
  </si>
  <si>
    <r>
      <t xml:space="preserve">TOTAL (rounded) </t>
    </r>
    <r>
      <rPr>
        <b/>
        <vertAlign val="superscript"/>
        <sz val="8"/>
        <color rgb="FF000000"/>
        <rFont val="Times New Roman"/>
        <family val="1"/>
      </rPr>
      <t>f</t>
    </r>
  </si>
  <si>
    <r>
      <t xml:space="preserve">GRAND TOTAL (rounded) </t>
    </r>
    <r>
      <rPr>
        <b/>
        <vertAlign val="superscript"/>
        <sz val="8"/>
        <color rgb="FF000000"/>
        <rFont val="Times New Roman"/>
        <family val="1"/>
      </rPr>
      <t>l</t>
    </r>
  </si>
  <si>
    <r>
      <t xml:space="preserve">TOTAL CAPITAL AND O&amp;M COST (rounded) </t>
    </r>
    <r>
      <rPr>
        <b/>
        <vertAlign val="superscript"/>
        <sz val="8"/>
        <color rgb="FF000000"/>
        <rFont val="Times New Roman"/>
        <family val="1"/>
      </rPr>
      <t>l</t>
    </r>
  </si>
  <si>
    <r>
      <t xml:space="preserve">i </t>
    </r>
    <r>
      <rPr>
        <sz val="10"/>
        <color theme="1"/>
        <rFont val="Times New Roman"/>
        <family val="1"/>
      </rPr>
      <t xml:space="preserve"> We have assumed that each facility will take 40 hours to develop the waste management plan.</t>
    </r>
  </si>
  <si>
    <r>
      <t>d</t>
    </r>
    <r>
      <rPr>
        <sz val="10"/>
        <color theme="1"/>
        <rFont val="Times New Roman"/>
        <family val="1"/>
      </rPr>
      <t xml:space="preserve">  Assume all 22 States have approved State/Plan Inventory.  All States are expected to update State Plan/Inventory annually. </t>
    </r>
  </si>
  <si>
    <r>
      <t xml:space="preserve">      A.  Familiarize with Regulatory Requirements </t>
    </r>
    <r>
      <rPr>
        <vertAlign val="superscript"/>
        <sz val="8"/>
        <color rgb="FF000000"/>
        <rFont val="Times New Roman"/>
        <family val="1"/>
      </rPr>
      <t>c, k</t>
    </r>
  </si>
  <si>
    <r>
      <rPr>
        <vertAlign val="superscript"/>
        <sz val="10"/>
        <color theme="1"/>
        <rFont val="Times New Roman"/>
        <family val="1"/>
      </rPr>
      <t>k</t>
    </r>
    <r>
      <rPr>
        <sz val="10"/>
        <color theme="1"/>
        <rFont val="Times New Roman"/>
        <family val="1"/>
      </rPr>
      <t xml:space="preserve">  We have assumed that all </t>
    </r>
    <r>
      <rPr>
        <sz val="10"/>
        <color rgb="FF000000"/>
        <rFont val="Times New Roman"/>
        <family val="1"/>
      </rPr>
      <t xml:space="preserve">co-fired and pathological/low-level radioactive/ chemotherapeutic combustors units would be owned by the private sector. We assume an average of 13.4 units per year (which includes 5 co-fired units) will need to re-familiarize themselves with regulatory requirements over the three-year period of this ICR. </t>
    </r>
  </si>
  <si>
    <r>
      <t xml:space="preserve">TOTAL LABOR BURDEN AND COSTs (rounded) </t>
    </r>
    <r>
      <rPr>
        <b/>
        <vertAlign val="superscript"/>
        <sz val="8"/>
        <color rgb="FF000000"/>
        <rFont val="Times New Roman"/>
        <family val="1"/>
      </rPr>
      <t>l,m</t>
    </r>
  </si>
  <si>
    <t>Federally owned burden</t>
  </si>
  <si>
    <r>
      <t xml:space="preserve">m </t>
    </r>
    <r>
      <rPr>
        <sz val="10"/>
        <color theme="1"/>
        <rFont val="Times New Roman"/>
        <family val="1"/>
      </rPr>
      <t>Total includes 4,200 hours from Federally-owned and operated facilities.</t>
    </r>
  </si>
  <si>
    <r>
      <t xml:space="preserve"> </t>
    </r>
    <r>
      <rPr>
        <vertAlign val="superscript"/>
        <sz val="12"/>
        <color theme="1"/>
        <rFont val="Times New Roman"/>
        <family val="1"/>
      </rPr>
      <t>b</t>
    </r>
    <r>
      <rPr>
        <sz val="10"/>
        <color theme="1"/>
        <rFont val="Times New Roman"/>
        <family val="1"/>
      </rPr>
      <t xml:space="preserve">  This ICR uses the following labor rates for industry: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  
In addition, this ICR uses the following labor rates for Federal and State government: Managerial rate of $65.71 (GS-13, Step 5, $41.07 + 60%), Technical rate of $48.75 (GS-12, Step 1, $30.47 + 60%), and Clerical rate of $26.38 (GS-6, Step 3, $16.49 + 60%).  These rates are from the Office of Personnel Management (OPM) “2018 General Schedule” which excludes locality rates of pay. The rates have been increased by 60 percent to account for the benefit packages available to State government employees and government overhead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</si>
</sst>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0.0"/>
  </numFmts>
  <fonts count="17" x14ac:knownFonts="1">
    <font>
      <sz val="11"/>
      <color theme="1"/>
      <name val="Calibri"/>
      <family val="2"/>
      <scheme val="minor"/>
    </font>
    <font>
      <sz val="10"/>
      <color theme="1"/>
      <name val="Times New Roman"/>
      <family val="1"/>
    </font>
    <font>
      <b/>
      <sz val="12"/>
      <color theme="1"/>
      <name val="Times New Roman"/>
      <family val="1"/>
    </font>
    <font>
      <b/>
      <sz val="8"/>
      <color rgb="FF000000"/>
      <name val="Times New Roman"/>
      <family val="1"/>
    </font>
    <font>
      <b/>
      <vertAlign val="superscript"/>
      <sz val="8"/>
      <color rgb="FF000000"/>
      <name val="Times New Roman"/>
      <family val="1"/>
    </font>
    <font>
      <sz val="8"/>
      <color rgb="FF000000"/>
      <name val="Times New Roman"/>
      <family val="1"/>
    </font>
    <font>
      <vertAlign val="superscript"/>
      <sz val="8"/>
      <color rgb="FF000000"/>
      <name val="Times New Roman"/>
      <family val="1"/>
    </font>
    <font>
      <b/>
      <sz val="10"/>
      <color theme="1"/>
      <name val="Times New Roman"/>
      <family val="1"/>
    </font>
    <font>
      <vertAlign val="superscript"/>
      <sz val="12"/>
      <color theme="1"/>
      <name val="Times New Roman"/>
      <family val="1"/>
    </font>
    <font>
      <sz val="10"/>
      <color rgb="FF000000"/>
      <name val="Times New Roman"/>
      <family val="1"/>
    </font>
    <font>
      <vertAlign val="superscript"/>
      <sz val="10"/>
      <color theme="1"/>
      <name val="Times New Roman"/>
      <family val="1"/>
    </font>
    <font>
      <b/>
      <sz val="12"/>
      <color rgb="FF000000"/>
      <name val="Times New Roman"/>
      <family val="1"/>
    </font>
    <font>
      <sz val="10"/>
      <name val="Times New Roman"/>
      <family val="1"/>
    </font>
    <font>
      <sz val="10"/>
      <color rgb="FFFF0000"/>
      <name val="Times New Roman"/>
      <family val="1"/>
    </font>
    <font>
      <b/>
      <i/>
      <sz val="8"/>
      <color rgb="FF000000"/>
      <name val="Times New Roman"/>
      <family val="1"/>
    </font>
    <font>
      <sz val="11"/>
      <color rgb="FFFF0000"/>
      <name val="Calibri"/>
      <family val="2"/>
      <scheme val="minor"/>
    </font>
    <font>
      <sz val="11"/>
      <color theme="4" tint="-0.249977111117893"/>
      <name val="Calibri"/>
      <family val="2"/>
      <scheme val="minor"/>
    </font>
  </fonts>
  <fills count="3">
    <fill>
      <patternFill patternType="none"/>
    </fill>
    <fill>
      <patternFill patternType="gray125"/>
    </fill>
    <fill>
      <patternFill patternType="solid">
        <fgColor rgb="FFD8D8D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3" fillId="0" borderId="1" xfId="0" applyFont="1" applyBorder="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6" fontId="5" fillId="0" borderId="1" xfId="0" applyNumberFormat="1" applyFont="1" applyBorder="1" applyAlignment="1">
      <alignment horizontal="right" vertical="center"/>
    </xf>
    <xf numFmtId="0" fontId="5" fillId="0" borderId="1" xfId="0" applyFont="1" applyBorder="1" applyAlignment="1">
      <alignment horizontal="left" vertical="center" indent="3"/>
    </xf>
    <xf numFmtId="3" fontId="5"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indent="5"/>
    </xf>
    <xf numFmtId="0" fontId="5" fillId="0" borderId="1" xfId="0" applyFont="1" applyBorder="1" applyAlignment="1">
      <alignment horizontal="left" vertical="center" wrapText="1" indent="5"/>
    </xf>
    <xf numFmtId="6" fontId="3" fillId="0" borderId="1" xfId="0" applyNumberFormat="1" applyFont="1" applyBorder="1" applyAlignment="1">
      <alignment horizontal="righ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7" fillId="0" borderId="0" xfId="0" applyFont="1" applyAlignment="1">
      <alignment vertical="center"/>
    </xf>
    <xf numFmtId="0" fontId="11" fillId="0" borderId="0" xfId="0" applyFont="1" applyAlignment="1">
      <alignment vertical="center"/>
    </xf>
    <xf numFmtId="3" fontId="3" fillId="0" borderId="1" xfId="0" applyNumberFormat="1" applyFont="1" applyBorder="1" applyAlignment="1">
      <alignment vertical="center"/>
    </xf>
    <xf numFmtId="164" fontId="5" fillId="0" borderId="1" xfId="0" applyNumberFormat="1" applyFont="1" applyBorder="1" applyAlignment="1">
      <alignment horizontal="center" vertical="center"/>
    </xf>
    <xf numFmtId="8" fontId="5" fillId="0" borderId="1" xfId="0" applyNumberFormat="1" applyFont="1" applyBorder="1" applyAlignment="1">
      <alignment horizontal="right" vertical="center"/>
    </xf>
    <xf numFmtId="165" fontId="5" fillId="0" borderId="1" xfId="0" applyNumberFormat="1" applyFont="1" applyBorder="1" applyAlignment="1">
      <alignment horizontal="center" vertical="center"/>
    </xf>
    <xf numFmtId="0" fontId="11" fillId="0" borderId="0" xfId="0" applyFont="1"/>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indent="6"/>
    </xf>
    <xf numFmtId="8" fontId="5" fillId="0" borderId="1" xfId="0" applyNumberFormat="1" applyFont="1" applyBorder="1" applyAlignment="1">
      <alignment horizontal="right" vertical="center" wrapText="1"/>
    </xf>
    <xf numFmtId="0" fontId="5" fillId="0" borderId="1" xfId="0" applyFont="1" applyBorder="1" applyAlignment="1">
      <alignment horizontal="left" vertical="center" indent="6"/>
    </xf>
    <xf numFmtId="3"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1" fontId="0" fillId="0" borderId="0" xfId="0" applyNumberFormat="1"/>
    <xf numFmtId="0" fontId="12" fillId="0" borderId="1" xfId="0" applyFont="1" applyBorder="1"/>
    <xf numFmtId="0" fontId="13" fillId="0" borderId="0" xfId="0" applyFont="1"/>
    <xf numFmtId="0" fontId="1" fillId="0" borderId="1" xfId="0" applyFont="1" applyBorder="1"/>
    <xf numFmtId="0" fontId="1" fillId="0" borderId="0" xfId="0" applyFont="1"/>
    <xf numFmtId="2" fontId="1" fillId="0" borderId="1" xfId="0" applyNumberFormat="1" applyFont="1" applyBorder="1"/>
    <xf numFmtId="0" fontId="14" fillId="0" borderId="1" xfId="0" applyFont="1" applyBorder="1" applyAlignment="1">
      <alignment vertical="center" wrapText="1"/>
    </xf>
    <xf numFmtId="0" fontId="15" fillId="0" borderId="0" xfId="0" applyFont="1"/>
    <xf numFmtId="0" fontId="16" fillId="0" borderId="0" xfId="0" applyFont="1"/>
    <xf numFmtId="0" fontId="0" fillId="0" borderId="0" xfId="0" applyFill="1"/>
    <xf numFmtId="3" fontId="0" fillId="0" borderId="0" xfId="0" applyNumberFormat="1"/>
    <xf numFmtId="0" fontId="10"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3" fontId="3" fillId="0" borderId="1" xfId="0" applyNumberFormat="1" applyFont="1" applyBorder="1" applyAlignment="1">
      <alignment horizontal="center" vertical="center"/>
    </xf>
    <xf numFmtId="0" fontId="0" fillId="0" borderId="0" xfId="0" applyAlignment="1">
      <alignment horizontal="left" vertical="top" wrapText="1"/>
    </xf>
    <xf numFmtId="0" fontId="12" fillId="0" borderId="1" xfId="0" applyFont="1" applyBorder="1" applyAlignment="1">
      <alignment horizontal="center" vertical="top"/>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0" xfId="0" applyFont="1" applyFill="1" applyAlignment="1">
      <alignment horizontal="left" vertical="top"/>
    </xf>
    <xf numFmtId="0" fontId="10" fillId="0" borderId="0" xfId="0" applyFont="1" applyAlignment="1">
      <alignment horizontal="left" vertical="top"/>
    </xf>
    <xf numFmtId="3"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acy Curtis" id="{361537AE-C82D-48C3-8DE1-1BFF7B2AA785}" userId="Tracy Curti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0"/>
  <sheetViews>
    <sheetView tabSelected="1" workbookViewId="0">
      <selection activeCell="K177" sqref="K177"/>
    </sheetView>
  </sheetViews>
  <sheetFormatPr defaultRowHeight="15" x14ac:dyDescent="0.25"/>
  <cols>
    <col min="1" max="1" width="52.7109375" customWidth="1"/>
    <col min="3" max="3" width="9.5703125" customWidth="1"/>
    <col min="5" max="5" width="10.7109375" customWidth="1"/>
    <col min="9" max="9" width="11.42578125" bestFit="1" customWidth="1"/>
    <col min="11" max="11" width="14.42578125" customWidth="1"/>
    <col min="12" max="12" width="11.42578125" customWidth="1"/>
  </cols>
  <sheetData>
    <row r="1" spans="1:13" ht="15.75" x14ac:dyDescent="0.25">
      <c r="A1" s="22" t="s">
        <v>104</v>
      </c>
    </row>
    <row r="2" spans="1:13" ht="63" x14ac:dyDescent="0.25">
      <c r="A2" s="1" t="s">
        <v>0</v>
      </c>
      <c r="B2" s="1" t="s">
        <v>90</v>
      </c>
      <c r="C2" s="1" t="s">
        <v>91</v>
      </c>
      <c r="D2" s="1" t="s">
        <v>94</v>
      </c>
      <c r="E2" s="1" t="s">
        <v>92</v>
      </c>
      <c r="F2" s="1" t="s">
        <v>93</v>
      </c>
      <c r="G2" s="1" t="s">
        <v>95</v>
      </c>
      <c r="H2" s="1" t="s">
        <v>96</v>
      </c>
      <c r="I2" s="1" t="s">
        <v>97</v>
      </c>
    </row>
    <row r="3" spans="1:13" x14ac:dyDescent="0.25">
      <c r="A3" s="2" t="s">
        <v>1</v>
      </c>
      <c r="B3" s="3" t="s">
        <v>2</v>
      </c>
      <c r="C3" s="3"/>
      <c r="D3" s="3"/>
      <c r="E3" s="3"/>
      <c r="F3" s="3"/>
      <c r="G3" s="3"/>
      <c r="H3" s="3"/>
      <c r="I3" s="4"/>
      <c r="K3" s="55" t="s">
        <v>167</v>
      </c>
      <c r="L3" s="55"/>
    </row>
    <row r="4" spans="1:13" x14ac:dyDescent="0.25">
      <c r="A4" s="2" t="s">
        <v>3</v>
      </c>
      <c r="B4" s="3" t="s">
        <v>2</v>
      </c>
      <c r="C4" s="3"/>
      <c r="D4" s="3"/>
      <c r="E4" s="3"/>
      <c r="F4" s="3"/>
      <c r="G4" s="3"/>
      <c r="H4" s="3"/>
      <c r="I4" s="4"/>
      <c r="K4" s="39" t="s">
        <v>160</v>
      </c>
      <c r="L4" s="41">
        <v>65.709999999999994</v>
      </c>
      <c r="M4" s="40" t="s">
        <v>161</v>
      </c>
    </row>
    <row r="5" spans="1:13" x14ac:dyDescent="0.25">
      <c r="A5" s="5" t="s">
        <v>4</v>
      </c>
      <c r="B5" s="19"/>
      <c r="C5" s="19"/>
      <c r="D5" s="19"/>
      <c r="E5" s="19"/>
      <c r="F5" s="19"/>
      <c r="G5" s="19"/>
      <c r="H5" s="19"/>
      <c r="I5" s="20"/>
      <c r="K5" s="39" t="s">
        <v>162</v>
      </c>
      <c r="L5" s="41">
        <v>48.75</v>
      </c>
      <c r="M5" s="40"/>
    </row>
    <row r="6" spans="1:13" x14ac:dyDescent="0.25">
      <c r="A6" s="2" t="s">
        <v>112</v>
      </c>
      <c r="B6" s="3">
        <v>1</v>
      </c>
      <c r="C6" s="3">
        <v>1</v>
      </c>
      <c r="D6" s="3">
        <f>B6*C6</f>
        <v>1</v>
      </c>
      <c r="E6" s="3">
        <v>22</v>
      </c>
      <c r="F6" s="3">
        <f>D6*E6</f>
        <v>22</v>
      </c>
      <c r="G6" s="3">
        <f>F6*0.05</f>
        <v>1.1000000000000001</v>
      </c>
      <c r="H6" s="3">
        <f>F6*0.1</f>
        <v>2.2000000000000002</v>
      </c>
      <c r="I6" s="25">
        <f>$L$10*F6+$L$9*G6+$L$11*H6</f>
        <v>2881.8240000000001</v>
      </c>
      <c r="K6" s="39" t="s">
        <v>163</v>
      </c>
      <c r="L6" s="41">
        <v>26.38</v>
      </c>
      <c r="M6" s="40"/>
    </row>
    <row r="7" spans="1:13" x14ac:dyDescent="0.25">
      <c r="A7" s="2" t="s">
        <v>113</v>
      </c>
      <c r="B7" s="3"/>
      <c r="C7" s="3"/>
      <c r="D7" s="3"/>
      <c r="E7" s="3"/>
      <c r="F7" s="3"/>
      <c r="G7" s="3"/>
      <c r="H7" s="3"/>
      <c r="I7" s="8"/>
      <c r="K7" s="42"/>
      <c r="L7" s="42"/>
    </row>
    <row r="8" spans="1:13" x14ac:dyDescent="0.25">
      <c r="A8" s="9" t="s">
        <v>5</v>
      </c>
      <c r="B8" s="10">
        <v>2080</v>
      </c>
      <c r="C8" s="3">
        <v>1</v>
      </c>
      <c r="D8" s="10">
        <f t="shared" ref="D8:D16" si="0">B8*C8</f>
        <v>2080</v>
      </c>
      <c r="E8" s="3">
        <v>0</v>
      </c>
      <c r="F8" s="3">
        <f t="shared" ref="F8:F17" si="1">D8*E8</f>
        <v>0</v>
      </c>
      <c r="G8" s="3">
        <f t="shared" ref="G8:G17" si="2">F8*0.05</f>
        <v>0</v>
      </c>
      <c r="H8" s="3">
        <f t="shared" ref="H8:H17" si="3">F8*0.1</f>
        <v>0</v>
      </c>
      <c r="I8" s="8">
        <f>$L$10*F8+$L$9*G8+$L$11*H8</f>
        <v>0</v>
      </c>
      <c r="K8" s="55" t="s">
        <v>165</v>
      </c>
      <c r="L8" s="55"/>
    </row>
    <row r="9" spans="1:13" x14ac:dyDescent="0.25">
      <c r="A9" s="9" t="s">
        <v>6</v>
      </c>
      <c r="B9" s="3">
        <v>20</v>
      </c>
      <c r="C9" s="3">
        <v>1</v>
      </c>
      <c r="D9" s="3">
        <f t="shared" si="0"/>
        <v>20</v>
      </c>
      <c r="E9" s="3">
        <v>22</v>
      </c>
      <c r="F9" s="3">
        <f t="shared" si="1"/>
        <v>440</v>
      </c>
      <c r="G9" s="3">
        <f t="shared" si="2"/>
        <v>22</v>
      </c>
      <c r="H9" s="3">
        <f t="shared" si="3"/>
        <v>44</v>
      </c>
      <c r="I9" s="25">
        <f>$L$10*F9+$L$9*G9+$L$11*H9</f>
        <v>57636.480000000003</v>
      </c>
      <c r="K9" s="39" t="s">
        <v>160</v>
      </c>
      <c r="L9" s="43">
        <v>147.4</v>
      </c>
      <c r="M9" s="40" t="s">
        <v>164</v>
      </c>
    </row>
    <row r="10" spans="1:13" x14ac:dyDescent="0.25">
      <c r="A10" s="9" t="s">
        <v>7</v>
      </c>
      <c r="B10" s="3">
        <v>8</v>
      </c>
      <c r="C10" s="3">
        <v>1</v>
      </c>
      <c r="D10" s="3">
        <f t="shared" si="0"/>
        <v>8</v>
      </c>
      <c r="E10" s="3">
        <v>0</v>
      </c>
      <c r="F10" s="3">
        <f t="shared" si="1"/>
        <v>0</v>
      </c>
      <c r="G10" s="3">
        <f t="shared" si="2"/>
        <v>0</v>
      </c>
      <c r="H10" s="3">
        <f t="shared" si="3"/>
        <v>0</v>
      </c>
      <c r="I10" s="8">
        <f>$L$10*F10+$L$9*G10+$L$11*H10</f>
        <v>0</v>
      </c>
      <c r="K10" s="39" t="s">
        <v>162</v>
      </c>
      <c r="L10" s="41">
        <v>117.92</v>
      </c>
      <c r="M10" s="40"/>
    </row>
    <row r="11" spans="1:13" x14ac:dyDescent="0.25">
      <c r="A11" s="2" t="s">
        <v>8</v>
      </c>
      <c r="B11" s="3" t="s">
        <v>21</v>
      </c>
      <c r="C11" s="3"/>
      <c r="D11" s="3"/>
      <c r="E11" s="3"/>
      <c r="F11" s="3"/>
      <c r="G11" s="3"/>
      <c r="H11" s="3"/>
      <c r="I11" s="8"/>
      <c r="K11" s="39" t="s">
        <v>163</v>
      </c>
      <c r="L11" s="41">
        <v>57.02</v>
      </c>
      <c r="M11" s="40"/>
    </row>
    <row r="12" spans="1:13" x14ac:dyDescent="0.25">
      <c r="A12" s="2" t="s">
        <v>9</v>
      </c>
      <c r="B12" s="3" t="s">
        <v>21</v>
      </c>
      <c r="C12" s="3"/>
      <c r="D12" s="3"/>
      <c r="E12" s="3"/>
      <c r="F12" s="3"/>
      <c r="G12" s="3"/>
      <c r="H12" s="3"/>
      <c r="I12" s="8"/>
    </row>
    <row r="13" spans="1:13" x14ac:dyDescent="0.25">
      <c r="A13" s="2" t="s">
        <v>10</v>
      </c>
      <c r="B13" s="3"/>
      <c r="C13" s="3"/>
      <c r="D13" s="3"/>
      <c r="E13" s="3"/>
      <c r="F13" s="3"/>
      <c r="G13" s="3"/>
      <c r="H13" s="3"/>
      <c r="I13" s="8"/>
    </row>
    <row r="14" spans="1:13" x14ac:dyDescent="0.25">
      <c r="A14" s="9" t="s">
        <v>11</v>
      </c>
      <c r="B14" s="3" t="s">
        <v>21</v>
      </c>
      <c r="C14" s="3"/>
      <c r="D14" s="3"/>
      <c r="E14" s="3"/>
      <c r="F14" s="3"/>
      <c r="G14" s="3"/>
      <c r="H14" s="3"/>
      <c r="I14" s="8"/>
    </row>
    <row r="15" spans="1:13" x14ac:dyDescent="0.25">
      <c r="A15" s="9" t="s">
        <v>6</v>
      </c>
      <c r="B15" s="3" t="s">
        <v>21</v>
      </c>
      <c r="C15" s="3"/>
      <c r="D15" s="3"/>
      <c r="E15" s="3"/>
      <c r="F15" s="3"/>
      <c r="G15" s="3"/>
      <c r="H15" s="3"/>
      <c r="I15" s="8"/>
    </row>
    <row r="16" spans="1:13" x14ac:dyDescent="0.25">
      <c r="A16" s="9" t="s">
        <v>12</v>
      </c>
      <c r="B16" s="3">
        <v>8</v>
      </c>
      <c r="C16" s="3">
        <v>1</v>
      </c>
      <c r="D16" s="3">
        <f t="shared" si="0"/>
        <v>8</v>
      </c>
      <c r="E16" s="3">
        <v>0</v>
      </c>
      <c r="F16" s="3">
        <f t="shared" si="1"/>
        <v>0</v>
      </c>
      <c r="G16" s="3">
        <f t="shared" si="2"/>
        <v>0</v>
      </c>
      <c r="H16" s="3">
        <f t="shared" si="3"/>
        <v>0</v>
      </c>
      <c r="I16" s="8">
        <f>$L$10*F16+$L$9*G16+$L$11*H16</f>
        <v>0</v>
      </c>
    </row>
    <row r="17" spans="1:10" x14ac:dyDescent="0.25">
      <c r="A17" s="9" t="s">
        <v>13</v>
      </c>
      <c r="B17" s="3">
        <v>2</v>
      </c>
      <c r="C17" s="3">
        <v>1</v>
      </c>
      <c r="D17" s="3">
        <f>B17*C17</f>
        <v>2</v>
      </c>
      <c r="E17" s="3">
        <v>0</v>
      </c>
      <c r="F17" s="3">
        <f t="shared" si="1"/>
        <v>0</v>
      </c>
      <c r="G17" s="3">
        <f t="shared" si="2"/>
        <v>0</v>
      </c>
      <c r="H17" s="3">
        <f t="shared" si="3"/>
        <v>0</v>
      </c>
      <c r="I17" s="8">
        <f>$L$10*F17+$L$9*G17+$L$11*H17</f>
        <v>0</v>
      </c>
    </row>
    <row r="18" spans="1:10" x14ac:dyDescent="0.25">
      <c r="A18" s="44" t="s">
        <v>14</v>
      </c>
      <c r="B18" s="3"/>
      <c r="C18" s="3"/>
      <c r="D18" s="3"/>
      <c r="E18" s="3"/>
      <c r="F18" s="59">
        <f>SUM(F6:H17)</f>
        <v>531.29999999999995</v>
      </c>
      <c r="G18" s="59"/>
      <c r="H18" s="59"/>
      <c r="I18" s="15">
        <f>SUM(I6:I17)</f>
        <v>60518.304000000004</v>
      </c>
    </row>
    <row r="19" spans="1:10" x14ac:dyDescent="0.25">
      <c r="A19" s="5" t="s">
        <v>15</v>
      </c>
      <c r="B19" s="6"/>
      <c r="C19" s="6"/>
      <c r="D19" s="6"/>
      <c r="E19" s="6"/>
      <c r="F19" s="6"/>
      <c r="G19" s="6"/>
      <c r="H19" s="6"/>
      <c r="I19" s="7"/>
    </row>
    <row r="20" spans="1:10" x14ac:dyDescent="0.25">
      <c r="A20" s="2" t="s">
        <v>114</v>
      </c>
      <c r="B20" s="3">
        <v>1</v>
      </c>
      <c r="C20" s="3">
        <v>1</v>
      </c>
      <c r="D20" s="3">
        <f>B20*C20</f>
        <v>1</v>
      </c>
      <c r="E20" s="3">
        <v>31</v>
      </c>
      <c r="F20" s="10">
        <f t="shared" ref="F20" si="4">D20*E20</f>
        <v>31</v>
      </c>
      <c r="G20" s="3">
        <f t="shared" ref="G20:G42" si="5">F20*0.05</f>
        <v>1.55</v>
      </c>
      <c r="H20" s="3">
        <f t="shared" ref="H20" si="6">F20*0.1</f>
        <v>3.1</v>
      </c>
      <c r="I20" s="25">
        <f>$L$10*F20+$L$9*G20+$L$11*H20</f>
        <v>4060.752</v>
      </c>
    </row>
    <row r="21" spans="1:10" x14ac:dyDescent="0.25">
      <c r="A21" s="2" t="s">
        <v>16</v>
      </c>
      <c r="B21" s="3"/>
      <c r="C21" s="3"/>
      <c r="D21" s="3"/>
      <c r="E21" s="3"/>
      <c r="F21" s="3"/>
      <c r="G21" s="3"/>
      <c r="H21" s="3"/>
      <c r="I21" s="8"/>
    </row>
    <row r="22" spans="1:10" x14ac:dyDescent="0.25">
      <c r="A22" s="2" t="s">
        <v>17</v>
      </c>
      <c r="B22" s="3">
        <v>20</v>
      </c>
      <c r="C22" s="3">
        <v>1</v>
      </c>
      <c r="D22" s="3">
        <f t="shared" ref="D22:D42" si="7">B22*C22</f>
        <v>20</v>
      </c>
      <c r="E22" s="3">
        <v>31</v>
      </c>
      <c r="F22" s="3">
        <f t="shared" ref="F22:F42" si="8">D22*E22</f>
        <v>620</v>
      </c>
      <c r="G22" s="3">
        <f t="shared" si="5"/>
        <v>31</v>
      </c>
      <c r="H22" s="3">
        <f t="shared" ref="H22:H42" si="9">F22*0.1</f>
        <v>62</v>
      </c>
      <c r="I22" s="25">
        <f t="shared" ref="I22:I25" si="10">$L$10*F22+$L$9*G22+$L$11*H22</f>
        <v>81215.039999999994</v>
      </c>
      <c r="J22" s="46"/>
    </row>
    <row r="23" spans="1:10" x14ac:dyDescent="0.25">
      <c r="A23" s="2" t="s">
        <v>18</v>
      </c>
      <c r="B23" s="3">
        <v>8</v>
      </c>
      <c r="C23" s="3">
        <v>2</v>
      </c>
      <c r="D23" s="3">
        <f t="shared" si="7"/>
        <v>16</v>
      </c>
      <c r="E23" s="3">
        <v>31</v>
      </c>
      <c r="F23" s="3">
        <f t="shared" si="8"/>
        <v>496</v>
      </c>
      <c r="G23" s="3">
        <f t="shared" si="5"/>
        <v>24.8</v>
      </c>
      <c r="H23" s="3">
        <f t="shared" si="9"/>
        <v>49.6</v>
      </c>
      <c r="I23" s="25">
        <f t="shared" si="10"/>
        <v>64972.031999999999</v>
      </c>
    </row>
    <row r="24" spans="1:10" x14ac:dyDescent="0.25">
      <c r="A24" s="2" t="s">
        <v>19</v>
      </c>
      <c r="B24" s="3">
        <v>20</v>
      </c>
      <c r="C24" s="3">
        <v>1</v>
      </c>
      <c r="D24" s="3">
        <f t="shared" si="7"/>
        <v>20</v>
      </c>
      <c r="E24" s="3">
        <v>1</v>
      </c>
      <c r="F24" s="3">
        <f t="shared" si="8"/>
        <v>20</v>
      </c>
      <c r="G24" s="3">
        <f t="shared" si="5"/>
        <v>1</v>
      </c>
      <c r="H24" s="3">
        <f t="shared" si="9"/>
        <v>2</v>
      </c>
      <c r="I24" s="25">
        <f t="shared" si="10"/>
        <v>2619.84</v>
      </c>
    </row>
    <row r="25" spans="1:10" x14ac:dyDescent="0.25">
      <c r="A25" s="2" t="s">
        <v>20</v>
      </c>
      <c r="B25" s="3">
        <v>20</v>
      </c>
      <c r="C25" s="3">
        <v>1</v>
      </c>
      <c r="D25" s="3">
        <f t="shared" si="7"/>
        <v>20</v>
      </c>
      <c r="E25" s="3">
        <v>30</v>
      </c>
      <c r="F25" s="3">
        <f t="shared" si="8"/>
        <v>600</v>
      </c>
      <c r="G25" s="3">
        <f t="shared" si="5"/>
        <v>30</v>
      </c>
      <c r="H25" s="3">
        <f t="shared" si="9"/>
        <v>60</v>
      </c>
      <c r="I25" s="25">
        <f t="shared" si="10"/>
        <v>78595.199999999997</v>
      </c>
    </row>
    <row r="26" spans="1:10" x14ac:dyDescent="0.25">
      <c r="A26" s="2" t="s">
        <v>8</v>
      </c>
      <c r="B26" s="3" t="s">
        <v>23</v>
      </c>
      <c r="C26" s="3"/>
      <c r="D26" s="3"/>
      <c r="E26" s="3"/>
      <c r="F26" s="3"/>
      <c r="G26" s="3"/>
      <c r="H26" s="3"/>
      <c r="I26" s="8"/>
    </row>
    <row r="27" spans="1:10" x14ac:dyDescent="0.25">
      <c r="A27" s="2" t="s">
        <v>9</v>
      </c>
      <c r="B27" s="3" t="s">
        <v>23</v>
      </c>
      <c r="C27" s="3"/>
      <c r="D27" s="3"/>
      <c r="E27" s="3"/>
      <c r="F27" s="3"/>
      <c r="G27" s="3"/>
      <c r="H27" s="3"/>
      <c r="I27" s="8"/>
    </row>
    <row r="28" spans="1:10" x14ac:dyDescent="0.25">
      <c r="A28" s="2" t="s">
        <v>22</v>
      </c>
      <c r="B28" s="3"/>
      <c r="C28" s="3"/>
      <c r="D28" s="3"/>
      <c r="E28" s="3"/>
      <c r="F28" s="3"/>
      <c r="G28" s="3"/>
      <c r="H28" s="3"/>
      <c r="I28" s="8"/>
    </row>
    <row r="29" spans="1:10" x14ac:dyDescent="0.25">
      <c r="A29" s="12" t="s">
        <v>24</v>
      </c>
      <c r="B29" s="3"/>
      <c r="C29" s="3"/>
      <c r="D29" s="3"/>
      <c r="E29" s="3"/>
      <c r="F29" s="3"/>
      <c r="G29" s="3"/>
      <c r="H29" s="3"/>
      <c r="I29" s="8"/>
    </row>
    <row r="30" spans="1:10" x14ac:dyDescent="0.25">
      <c r="A30" s="2" t="s">
        <v>25</v>
      </c>
      <c r="B30" s="3">
        <v>32</v>
      </c>
      <c r="C30" s="3">
        <v>1</v>
      </c>
      <c r="D30" s="3">
        <f t="shared" si="7"/>
        <v>32</v>
      </c>
      <c r="E30" s="3">
        <v>31</v>
      </c>
      <c r="F30" s="10">
        <f t="shared" si="8"/>
        <v>992</v>
      </c>
      <c r="G30" s="3">
        <f t="shared" si="5"/>
        <v>49.6</v>
      </c>
      <c r="H30" s="3">
        <f t="shared" si="9"/>
        <v>99.2</v>
      </c>
      <c r="I30" s="25">
        <f>$L$10*F30+$L$9*G30+$L$11*H30</f>
        <v>129944.064</v>
      </c>
    </row>
    <row r="31" spans="1:10" ht="26.25" customHeight="1" x14ac:dyDescent="0.25">
      <c r="A31" s="12" t="s">
        <v>26</v>
      </c>
      <c r="B31" s="3"/>
      <c r="C31" s="3"/>
      <c r="D31" s="3"/>
      <c r="E31" s="3"/>
      <c r="F31" s="3"/>
      <c r="G31" s="3"/>
      <c r="H31" s="3"/>
      <c r="I31" s="8"/>
    </row>
    <row r="32" spans="1:10" x14ac:dyDescent="0.25">
      <c r="A32" s="13" t="s">
        <v>27</v>
      </c>
      <c r="B32" s="3">
        <v>16</v>
      </c>
      <c r="C32" s="3">
        <v>1</v>
      </c>
      <c r="D32" s="3">
        <f t="shared" si="7"/>
        <v>16</v>
      </c>
      <c r="E32" s="3">
        <v>0.2</v>
      </c>
      <c r="F32" s="3">
        <f t="shared" si="8"/>
        <v>3.2</v>
      </c>
      <c r="G32" s="3">
        <f t="shared" si="5"/>
        <v>0.16000000000000003</v>
      </c>
      <c r="H32" s="3">
        <f t="shared" si="9"/>
        <v>0.32000000000000006</v>
      </c>
      <c r="I32" s="25">
        <f>$L$10*F32+$L$9*G32+$L$11*H32</f>
        <v>419.17440000000005</v>
      </c>
    </row>
    <row r="33" spans="1:17" x14ac:dyDescent="0.25">
      <c r="A33" s="14" t="s">
        <v>28</v>
      </c>
      <c r="B33" s="3">
        <v>64</v>
      </c>
      <c r="C33" s="3">
        <v>1</v>
      </c>
      <c r="D33" s="3">
        <f t="shared" si="7"/>
        <v>64</v>
      </c>
      <c r="E33" s="3">
        <v>6</v>
      </c>
      <c r="F33" s="3">
        <f t="shared" si="8"/>
        <v>384</v>
      </c>
      <c r="G33" s="3">
        <f t="shared" si="5"/>
        <v>19.200000000000003</v>
      </c>
      <c r="H33" s="3">
        <f t="shared" si="9"/>
        <v>38.400000000000006</v>
      </c>
      <c r="I33" s="25">
        <f>$L$10*F33+$L$9*G33+$L$11*H33</f>
        <v>50300.928</v>
      </c>
    </row>
    <row r="34" spans="1:17" x14ac:dyDescent="0.25">
      <c r="A34" s="2" t="s">
        <v>29</v>
      </c>
      <c r="B34" s="3"/>
      <c r="C34" s="3"/>
      <c r="D34" s="3"/>
      <c r="E34" s="3"/>
      <c r="F34" s="3"/>
      <c r="G34" s="3"/>
      <c r="H34" s="3"/>
      <c r="I34" s="8"/>
    </row>
    <row r="35" spans="1:17" x14ac:dyDescent="0.25">
      <c r="A35" s="13" t="s">
        <v>27</v>
      </c>
      <c r="B35" s="3">
        <v>20</v>
      </c>
      <c r="C35" s="3">
        <v>1</v>
      </c>
      <c r="D35" s="3">
        <f t="shared" si="7"/>
        <v>20</v>
      </c>
      <c r="E35" s="3">
        <v>1</v>
      </c>
      <c r="F35" s="3">
        <f t="shared" si="8"/>
        <v>20</v>
      </c>
      <c r="G35" s="3">
        <f t="shared" si="5"/>
        <v>1</v>
      </c>
      <c r="H35" s="3">
        <f t="shared" si="9"/>
        <v>2</v>
      </c>
      <c r="I35" s="25">
        <f>$L$10*F35+$L$9*G35+$L$11*H35</f>
        <v>2619.84</v>
      </c>
    </row>
    <row r="36" spans="1:17" x14ac:dyDescent="0.25">
      <c r="A36" s="14" t="s">
        <v>28</v>
      </c>
      <c r="B36" s="3">
        <v>280</v>
      </c>
      <c r="C36" s="3">
        <v>1</v>
      </c>
      <c r="D36" s="3">
        <f t="shared" si="7"/>
        <v>280</v>
      </c>
      <c r="E36" s="3">
        <v>30</v>
      </c>
      <c r="F36" s="10">
        <f t="shared" si="8"/>
        <v>8400</v>
      </c>
      <c r="G36" s="3">
        <f t="shared" si="5"/>
        <v>420</v>
      </c>
      <c r="H36" s="10">
        <f t="shared" si="9"/>
        <v>840</v>
      </c>
      <c r="I36" s="25">
        <f>$L$10*F36+$L$9*G36+$L$11*H36</f>
        <v>1100332.8</v>
      </c>
    </row>
    <row r="37" spans="1:17" x14ac:dyDescent="0.25">
      <c r="A37" s="2" t="s">
        <v>30</v>
      </c>
      <c r="B37" s="3"/>
      <c r="C37" s="3"/>
      <c r="D37" s="3"/>
      <c r="E37" s="3"/>
      <c r="F37" s="3"/>
      <c r="G37" s="3"/>
      <c r="H37" s="3"/>
      <c r="I37" s="8"/>
    </row>
    <row r="38" spans="1:17" x14ac:dyDescent="0.25">
      <c r="A38" s="13" t="s">
        <v>27</v>
      </c>
      <c r="B38" s="3">
        <v>8</v>
      </c>
      <c r="C38" s="3">
        <v>1</v>
      </c>
      <c r="D38" s="3">
        <f t="shared" si="7"/>
        <v>8</v>
      </c>
      <c r="E38" s="3">
        <v>0.8</v>
      </c>
      <c r="F38" s="3">
        <f t="shared" si="8"/>
        <v>6.4</v>
      </c>
      <c r="G38" s="3">
        <f t="shared" si="5"/>
        <v>0.32000000000000006</v>
      </c>
      <c r="H38" s="3">
        <f t="shared" si="9"/>
        <v>0.64000000000000012</v>
      </c>
      <c r="I38" s="25">
        <f>$L$10*F38+$L$9*G38+$L$11*H38</f>
        <v>838.3488000000001</v>
      </c>
    </row>
    <row r="39" spans="1:17" x14ac:dyDescent="0.25">
      <c r="A39" s="14" t="s">
        <v>28</v>
      </c>
      <c r="B39" s="3">
        <v>32</v>
      </c>
      <c r="C39" s="3">
        <v>1</v>
      </c>
      <c r="D39" s="3">
        <f t="shared" si="7"/>
        <v>32</v>
      </c>
      <c r="E39" s="3">
        <v>24</v>
      </c>
      <c r="F39" s="10">
        <f t="shared" si="8"/>
        <v>768</v>
      </c>
      <c r="G39" s="3">
        <f t="shared" si="5"/>
        <v>38.400000000000006</v>
      </c>
      <c r="H39" s="3">
        <f t="shared" si="9"/>
        <v>76.800000000000011</v>
      </c>
      <c r="I39" s="25">
        <f>$L$10*F39+$L$9*G39+$L$11*H39</f>
        <v>100601.856</v>
      </c>
    </row>
    <row r="40" spans="1:17" x14ac:dyDescent="0.25">
      <c r="A40" s="2" t="s">
        <v>31</v>
      </c>
      <c r="B40" s="19" t="s">
        <v>23</v>
      </c>
      <c r="C40" s="19"/>
      <c r="D40" s="19"/>
      <c r="E40" s="19"/>
      <c r="F40" s="3"/>
      <c r="G40" s="3"/>
      <c r="H40" s="3"/>
      <c r="I40" s="8"/>
      <c r="J40" s="47"/>
      <c r="K40" s="47"/>
      <c r="L40" s="47"/>
      <c r="M40" s="47"/>
      <c r="N40" s="47"/>
      <c r="O40" s="47"/>
      <c r="P40" s="47"/>
      <c r="Q40" s="47"/>
    </row>
    <row r="41" spans="1:17" ht="33.75" x14ac:dyDescent="0.25">
      <c r="A41" s="12" t="s">
        <v>32</v>
      </c>
      <c r="B41" s="3">
        <v>32</v>
      </c>
      <c r="C41" s="3">
        <v>2</v>
      </c>
      <c r="D41" s="3">
        <f t="shared" si="7"/>
        <v>64</v>
      </c>
      <c r="E41" s="3">
        <v>6</v>
      </c>
      <c r="F41" s="3">
        <f t="shared" si="8"/>
        <v>384</v>
      </c>
      <c r="G41" s="3">
        <f t="shared" si="5"/>
        <v>19.200000000000003</v>
      </c>
      <c r="H41" s="3">
        <f t="shared" si="9"/>
        <v>38.400000000000006</v>
      </c>
      <c r="I41" s="25">
        <f>$L$10*F41+$L$9*G41+$L$11*H41</f>
        <v>50300.928</v>
      </c>
    </row>
    <row r="42" spans="1:17" ht="22.5" x14ac:dyDescent="0.25">
      <c r="A42" s="12" t="s">
        <v>33</v>
      </c>
      <c r="B42" s="3">
        <v>8</v>
      </c>
      <c r="C42" s="3">
        <v>2</v>
      </c>
      <c r="D42" s="3">
        <f t="shared" si="7"/>
        <v>16</v>
      </c>
      <c r="E42" s="3">
        <v>0.2</v>
      </c>
      <c r="F42" s="3">
        <f t="shared" si="8"/>
        <v>3.2</v>
      </c>
      <c r="G42" s="3">
        <f t="shared" si="5"/>
        <v>0.16000000000000003</v>
      </c>
      <c r="H42" s="3">
        <f t="shared" si="9"/>
        <v>0.32000000000000006</v>
      </c>
      <c r="I42" s="25">
        <f>$L$10*F42+$L$9*G42+$L$11*H42</f>
        <v>419.17440000000005</v>
      </c>
    </row>
    <row r="43" spans="1:17" x14ac:dyDescent="0.25">
      <c r="A43" s="44" t="s">
        <v>34</v>
      </c>
      <c r="B43" s="3"/>
      <c r="C43" s="3"/>
      <c r="D43" s="3"/>
      <c r="E43" s="3"/>
      <c r="F43" s="53">
        <f>SUM(F20:H42)</f>
        <v>14636.969999999998</v>
      </c>
      <c r="G43" s="53"/>
      <c r="H43" s="53"/>
      <c r="I43" s="15">
        <f>SUM(I20:I42)</f>
        <v>1667239.9776000001</v>
      </c>
    </row>
    <row r="44" spans="1:17" x14ac:dyDescent="0.25">
      <c r="A44" s="5" t="s">
        <v>35</v>
      </c>
      <c r="B44" s="6"/>
      <c r="C44" s="6"/>
      <c r="D44" s="6"/>
      <c r="E44" s="6"/>
      <c r="F44" s="6"/>
      <c r="G44" s="6"/>
      <c r="H44" s="6"/>
      <c r="I44" s="7"/>
    </row>
    <row r="45" spans="1:17" x14ac:dyDescent="0.25">
      <c r="A45" s="2" t="s">
        <v>115</v>
      </c>
      <c r="B45" s="3">
        <v>1</v>
      </c>
      <c r="C45" s="3">
        <v>1</v>
      </c>
      <c r="D45" s="3">
        <f t="shared" ref="D45:D76" si="11">B45*C45</f>
        <v>1</v>
      </c>
      <c r="E45" s="19">
        <v>5</v>
      </c>
      <c r="F45" s="3">
        <f t="shared" ref="F45" si="12">D45*E45</f>
        <v>5</v>
      </c>
      <c r="G45" s="3">
        <f t="shared" ref="G45:G59" si="13">F45*0.05</f>
        <v>0.25</v>
      </c>
      <c r="H45" s="3">
        <f t="shared" ref="H45" si="14">F45*0.1</f>
        <v>0.5</v>
      </c>
      <c r="I45" s="25">
        <f>$L$5*F45+$L$4*G45+$L$6*H45</f>
        <v>273.36750000000001</v>
      </c>
    </row>
    <row r="46" spans="1:17" x14ac:dyDescent="0.25">
      <c r="A46" s="2" t="s">
        <v>36</v>
      </c>
      <c r="B46" s="3"/>
      <c r="C46" s="3"/>
      <c r="D46" s="3"/>
      <c r="E46" s="3"/>
      <c r="F46" s="3"/>
      <c r="G46" s="3"/>
      <c r="H46" s="3"/>
      <c r="I46" s="8"/>
    </row>
    <row r="47" spans="1:17" x14ac:dyDescent="0.25">
      <c r="A47" s="2" t="s">
        <v>17</v>
      </c>
      <c r="B47" s="3">
        <v>20</v>
      </c>
      <c r="C47" s="3">
        <v>1</v>
      </c>
      <c r="D47" s="3">
        <f t="shared" si="11"/>
        <v>20</v>
      </c>
      <c r="E47" s="3">
        <v>5</v>
      </c>
      <c r="F47" s="3">
        <f t="shared" ref="F47:F59" si="15">D47*E47</f>
        <v>100</v>
      </c>
      <c r="G47" s="3">
        <f t="shared" si="13"/>
        <v>5</v>
      </c>
      <c r="H47" s="3">
        <f t="shared" ref="H47:H59" si="16">F47*0.1</f>
        <v>10</v>
      </c>
      <c r="I47" s="25">
        <f>$L$5*F47+$L$4*G47+$L$6*H47</f>
        <v>5467.35</v>
      </c>
    </row>
    <row r="48" spans="1:17" x14ac:dyDescent="0.25">
      <c r="A48" s="2" t="s">
        <v>18</v>
      </c>
      <c r="B48" s="3">
        <v>8</v>
      </c>
      <c r="C48" s="3">
        <v>2</v>
      </c>
      <c r="D48" s="3">
        <f t="shared" si="11"/>
        <v>16</v>
      </c>
      <c r="E48" s="3">
        <v>5</v>
      </c>
      <c r="F48" s="3">
        <f t="shared" si="15"/>
        <v>80</v>
      </c>
      <c r="G48" s="3">
        <f t="shared" si="13"/>
        <v>4</v>
      </c>
      <c r="H48" s="3">
        <f t="shared" si="16"/>
        <v>8</v>
      </c>
      <c r="I48" s="25">
        <f>$L$5*F48+$L$4*G48+$L$6*H48</f>
        <v>4373.88</v>
      </c>
    </row>
    <row r="49" spans="1:9" x14ac:dyDescent="0.25">
      <c r="A49" s="2" t="s">
        <v>37</v>
      </c>
      <c r="B49" s="3">
        <v>20</v>
      </c>
      <c r="C49" s="3">
        <v>1</v>
      </c>
      <c r="D49" s="3">
        <f t="shared" si="11"/>
        <v>20</v>
      </c>
      <c r="E49" s="3">
        <v>5</v>
      </c>
      <c r="F49" s="3">
        <f t="shared" si="15"/>
        <v>100</v>
      </c>
      <c r="G49" s="3">
        <f t="shared" si="13"/>
        <v>5</v>
      </c>
      <c r="H49" s="3">
        <f t="shared" si="16"/>
        <v>10</v>
      </c>
      <c r="I49" s="25">
        <f>$L$5*F49+$L$4*G49+$L$6*H49</f>
        <v>5467.35</v>
      </c>
    </row>
    <row r="50" spans="1:9" x14ac:dyDescent="0.25">
      <c r="A50" s="2" t="s">
        <v>38</v>
      </c>
      <c r="B50" s="3" t="s">
        <v>39</v>
      </c>
      <c r="C50" s="3"/>
      <c r="D50" s="3"/>
      <c r="E50" s="3"/>
      <c r="F50" s="3"/>
      <c r="G50" s="3"/>
      <c r="H50" s="3"/>
      <c r="I50" s="25"/>
    </row>
    <row r="51" spans="1:9" x14ac:dyDescent="0.25">
      <c r="A51" s="2" t="s">
        <v>40</v>
      </c>
      <c r="B51" s="3" t="s">
        <v>78</v>
      </c>
      <c r="C51" s="3"/>
      <c r="D51" s="3"/>
      <c r="E51" s="3"/>
      <c r="F51" s="3"/>
      <c r="G51" s="3"/>
      <c r="H51" s="3"/>
      <c r="I51" s="25"/>
    </row>
    <row r="52" spans="1:9" x14ac:dyDescent="0.25">
      <c r="A52" s="2" t="s">
        <v>41</v>
      </c>
      <c r="B52" s="3"/>
      <c r="C52" s="3"/>
      <c r="D52" s="3"/>
      <c r="E52" s="3"/>
      <c r="F52" s="3"/>
      <c r="G52" s="3"/>
      <c r="H52" s="3"/>
      <c r="I52" s="25"/>
    </row>
    <row r="53" spans="1:9" x14ac:dyDescent="0.25">
      <c r="A53" s="12" t="s">
        <v>24</v>
      </c>
      <c r="B53" s="3"/>
      <c r="C53" s="3"/>
      <c r="D53" s="3"/>
      <c r="E53" s="3"/>
      <c r="F53" s="3"/>
      <c r="G53" s="3"/>
      <c r="H53" s="3"/>
      <c r="I53" s="25"/>
    </row>
    <row r="54" spans="1:9" x14ac:dyDescent="0.25">
      <c r="A54" s="2" t="s">
        <v>25</v>
      </c>
      <c r="B54" s="3">
        <v>32</v>
      </c>
      <c r="C54" s="3">
        <v>1</v>
      </c>
      <c r="D54" s="3">
        <f t="shared" si="11"/>
        <v>32</v>
      </c>
      <c r="E54" s="3">
        <v>5</v>
      </c>
      <c r="F54" s="3">
        <f t="shared" si="15"/>
        <v>160</v>
      </c>
      <c r="G54" s="3">
        <f t="shared" si="13"/>
        <v>8</v>
      </c>
      <c r="H54" s="3">
        <f t="shared" si="16"/>
        <v>16</v>
      </c>
      <c r="I54" s="25">
        <f>$L$5*F54+$L$4*G54+$L$6*H54</f>
        <v>8747.76</v>
      </c>
    </row>
    <row r="55" spans="1:9" ht="27" customHeight="1" x14ac:dyDescent="0.25">
      <c r="A55" s="12" t="s">
        <v>26</v>
      </c>
      <c r="B55" s="3">
        <v>64</v>
      </c>
      <c r="C55" s="3">
        <v>1</v>
      </c>
      <c r="D55" s="3">
        <f t="shared" si="11"/>
        <v>64</v>
      </c>
      <c r="E55" s="3">
        <v>1</v>
      </c>
      <c r="F55" s="3">
        <f t="shared" si="15"/>
        <v>64</v>
      </c>
      <c r="G55" s="3">
        <f t="shared" si="13"/>
        <v>3.2</v>
      </c>
      <c r="H55" s="3">
        <f t="shared" si="16"/>
        <v>6.4</v>
      </c>
      <c r="I55" s="25">
        <f>$L$5*F55+$L$4*G55+$L$6*H55</f>
        <v>3499.1039999999998</v>
      </c>
    </row>
    <row r="56" spans="1:9" x14ac:dyDescent="0.25">
      <c r="A56" s="2" t="s">
        <v>29</v>
      </c>
      <c r="B56" s="3">
        <v>40</v>
      </c>
      <c r="C56" s="3">
        <v>1</v>
      </c>
      <c r="D56" s="3">
        <f t="shared" si="11"/>
        <v>40</v>
      </c>
      <c r="E56" s="3">
        <v>5</v>
      </c>
      <c r="F56" s="3">
        <f t="shared" si="15"/>
        <v>200</v>
      </c>
      <c r="G56" s="3">
        <f t="shared" si="13"/>
        <v>10</v>
      </c>
      <c r="H56" s="3">
        <f t="shared" si="16"/>
        <v>20</v>
      </c>
      <c r="I56" s="25">
        <f>$L$5*F56+$L$4*G56+$L$6*H56</f>
        <v>10934.7</v>
      </c>
    </row>
    <row r="57" spans="1:9" x14ac:dyDescent="0.25">
      <c r="A57" s="2" t="s">
        <v>30</v>
      </c>
      <c r="B57" s="3">
        <v>32</v>
      </c>
      <c r="C57" s="3">
        <v>1</v>
      </c>
      <c r="D57" s="3">
        <f t="shared" si="11"/>
        <v>32</v>
      </c>
      <c r="E57" s="3">
        <v>4</v>
      </c>
      <c r="F57" s="3">
        <f t="shared" si="15"/>
        <v>128</v>
      </c>
      <c r="G57" s="3">
        <f t="shared" si="13"/>
        <v>6.4</v>
      </c>
      <c r="H57" s="3">
        <f t="shared" si="16"/>
        <v>12.8</v>
      </c>
      <c r="I57" s="25">
        <f>$L$5*F57+$L$4*G57+$L$6*H57</f>
        <v>6998.2079999999996</v>
      </c>
    </row>
    <row r="58" spans="1:9" x14ac:dyDescent="0.25">
      <c r="A58" s="2" t="s">
        <v>31</v>
      </c>
      <c r="B58" s="3" t="s">
        <v>78</v>
      </c>
      <c r="C58" s="3"/>
      <c r="D58" s="3"/>
      <c r="E58" s="3"/>
      <c r="F58" s="3"/>
      <c r="G58" s="3"/>
      <c r="H58" s="3"/>
      <c r="I58" s="25"/>
    </row>
    <row r="59" spans="1:9" ht="22.5" x14ac:dyDescent="0.25">
      <c r="A59" s="12" t="s">
        <v>42</v>
      </c>
      <c r="B59" s="3">
        <v>32</v>
      </c>
      <c r="C59" s="3">
        <v>2</v>
      </c>
      <c r="D59" s="3">
        <f t="shared" si="11"/>
        <v>64</v>
      </c>
      <c r="E59" s="3">
        <v>1</v>
      </c>
      <c r="F59" s="3">
        <f t="shared" si="15"/>
        <v>64</v>
      </c>
      <c r="G59" s="3">
        <f t="shared" si="13"/>
        <v>3.2</v>
      </c>
      <c r="H59" s="3">
        <f t="shared" si="16"/>
        <v>6.4</v>
      </c>
      <c r="I59" s="25">
        <f>$L$5*F59+$L$4*G59+$L$6*H59</f>
        <v>3499.1039999999998</v>
      </c>
    </row>
    <row r="60" spans="1:9" x14ac:dyDescent="0.25">
      <c r="A60" s="44" t="s">
        <v>43</v>
      </c>
      <c r="B60" s="3"/>
      <c r="C60" s="3"/>
      <c r="D60" s="3"/>
      <c r="E60" s="3"/>
      <c r="F60" s="53">
        <f>SUM(F45:H59)</f>
        <v>1036.1500000000001</v>
      </c>
      <c r="G60" s="53"/>
      <c r="H60" s="53"/>
      <c r="I60" s="15">
        <f>SUM(I45:I59)</f>
        <v>49260.823499999999</v>
      </c>
    </row>
    <row r="61" spans="1:9" x14ac:dyDescent="0.25">
      <c r="A61" s="5" t="s">
        <v>44</v>
      </c>
      <c r="B61" s="6"/>
      <c r="C61" s="6"/>
      <c r="D61" s="6"/>
      <c r="E61" s="6"/>
      <c r="F61" s="6"/>
      <c r="G61" s="6"/>
      <c r="H61" s="6"/>
      <c r="I61" s="7"/>
    </row>
    <row r="62" spans="1:9" x14ac:dyDescent="0.25">
      <c r="A62" s="2" t="s">
        <v>115</v>
      </c>
      <c r="B62" s="3">
        <v>1</v>
      </c>
      <c r="C62" s="3">
        <v>1</v>
      </c>
      <c r="D62" s="3">
        <f t="shared" si="11"/>
        <v>1</v>
      </c>
      <c r="E62" s="3">
        <v>0</v>
      </c>
      <c r="F62" s="3">
        <f t="shared" ref="F62" si="17">D62*E62</f>
        <v>0</v>
      </c>
      <c r="G62" s="3">
        <f t="shared" ref="G62:G76" si="18">F62*0.05</f>
        <v>0</v>
      </c>
      <c r="H62" s="3">
        <f t="shared" ref="H62" si="19">F62*0.1</f>
        <v>0</v>
      </c>
      <c r="I62" s="8">
        <f>$L$5*F62+$L$4*G62+$L$6*H62</f>
        <v>0</v>
      </c>
    </row>
    <row r="63" spans="1:9" x14ac:dyDescent="0.25">
      <c r="A63" s="2" t="s">
        <v>36</v>
      </c>
      <c r="B63" s="3"/>
      <c r="C63" s="3"/>
      <c r="D63" s="3"/>
      <c r="E63" s="3"/>
      <c r="F63" s="3"/>
      <c r="G63" s="3"/>
      <c r="H63" s="3"/>
      <c r="I63" s="8"/>
    </row>
    <row r="64" spans="1:9" x14ac:dyDescent="0.25">
      <c r="A64" s="2" t="s">
        <v>45</v>
      </c>
      <c r="B64" s="3">
        <v>20</v>
      </c>
      <c r="C64" s="3">
        <v>1</v>
      </c>
      <c r="D64" s="3">
        <f t="shared" si="11"/>
        <v>20</v>
      </c>
      <c r="E64" s="3">
        <v>0</v>
      </c>
      <c r="F64" s="3">
        <f t="shared" ref="F64:F76" si="20">D64*E64</f>
        <v>0</v>
      </c>
      <c r="G64" s="3">
        <f t="shared" si="18"/>
        <v>0</v>
      </c>
      <c r="H64" s="3">
        <f t="shared" ref="H64:H76" si="21">F64*0.1</f>
        <v>0</v>
      </c>
      <c r="I64" s="8">
        <f t="shared" ref="I64:I66" si="22">$L$5*F64+$L$4*G64+$L$6*H64</f>
        <v>0</v>
      </c>
    </row>
    <row r="65" spans="1:9" x14ac:dyDescent="0.25">
      <c r="A65" s="2" t="s">
        <v>46</v>
      </c>
      <c r="B65" s="3">
        <v>8</v>
      </c>
      <c r="C65" s="3">
        <v>2</v>
      </c>
      <c r="D65" s="3">
        <f t="shared" si="11"/>
        <v>16</v>
      </c>
      <c r="E65" s="3">
        <v>0</v>
      </c>
      <c r="F65" s="3">
        <f t="shared" si="20"/>
        <v>0</v>
      </c>
      <c r="G65" s="3">
        <f t="shared" si="18"/>
        <v>0</v>
      </c>
      <c r="H65" s="3">
        <f t="shared" si="21"/>
        <v>0</v>
      </c>
      <c r="I65" s="8">
        <f t="shared" si="22"/>
        <v>0</v>
      </c>
    </row>
    <row r="66" spans="1:9" x14ac:dyDescent="0.25">
      <c r="A66" s="2" t="s">
        <v>37</v>
      </c>
      <c r="B66" s="3">
        <v>20</v>
      </c>
      <c r="C66" s="3">
        <v>1</v>
      </c>
      <c r="D66" s="3">
        <f t="shared" si="11"/>
        <v>20</v>
      </c>
      <c r="E66" s="3">
        <v>0</v>
      </c>
      <c r="F66" s="3">
        <f t="shared" si="20"/>
        <v>0</v>
      </c>
      <c r="G66" s="3">
        <f t="shared" si="18"/>
        <v>0</v>
      </c>
      <c r="H66" s="3">
        <f t="shared" si="21"/>
        <v>0</v>
      </c>
      <c r="I66" s="8">
        <f t="shared" si="22"/>
        <v>0</v>
      </c>
    </row>
    <row r="67" spans="1:9" x14ac:dyDescent="0.25">
      <c r="A67" s="2" t="s">
        <v>38</v>
      </c>
      <c r="B67" s="3" t="s">
        <v>39</v>
      </c>
      <c r="C67" s="3"/>
      <c r="D67" s="3"/>
      <c r="E67" s="3"/>
      <c r="F67" s="3"/>
      <c r="G67" s="3"/>
      <c r="H67" s="3"/>
      <c r="I67" s="8"/>
    </row>
    <row r="68" spans="1:9" x14ac:dyDescent="0.25">
      <c r="A68" s="2" t="s">
        <v>40</v>
      </c>
      <c r="B68" s="3" t="s">
        <v>105</v>
      </c>
      <c r="C68" s="3"/>
      <c r="D68" s="3"/>
      <c r="E68" s="3"/>
      <c r="F68" s="3"/>
      <c r="G68" s="3"/>
      <c r="H68" s="3"/>
      <c r="I68" s="8"/>
    </row>
    <row r="69" spans="1:9" x14ac:dyDescent="0.25">
      <c r="A69" s="2" t="s">
        <v>41</v>
      </c>
      <c r="B69" s="3"/>
      <c r="C69" s="3"/>
      <c r="D69" s="3"/>
      <c r="E69" s="3"/>
      <c r="F69" s="3"/>
      <c r="G69" s="3"/>
      <c r="H69" s="3"/>
      <c r="I69" s="8"/>
    </row>
    <row r="70" spans="1:9" x14ac:dyDescent="0.25">
      <c r="A70" s="12" t="s">
        <v>24</v>
      </c>
      <c r="B70" s="3"/>
      <c r="C70" s="3"/>
      <c r="D70" s="3"/>
      <c r="E70" s="3"/>
      <c r="F70" s="3"/>
      <c r="G70" s="3"/>
      <c r="H70" s="3"/>
      <c r="I70" s="8"/>
    </row>
    <row r="71" spans="1:9" x14ac:dyDescent="0.25">
      <c r="A71" s="2" t="s">
        <v>25</v>
      </c>
      <c r="B71" s="3">
        <v>32</v>
      </c>
      <c r="C71" s="3">
        <v>1</v>
      </c>
      <c r="D71" s="3">
        <f t="shared" si="11"/>
        <v>32</v>
      </c>
      <c r="E71" s="3">
        <v>0</v>
      </c>
      <c r="F71" s="3">
        <f t="shared" si="20"/>
        <v>0</v>
      </c>
      <c r="G71" s="3">
        <f t="shared" si="18"/>
        <v>0</v>
      </c>
      <c r="H71" s="3">
        <f t="shared" si="21"/>
        <v>0</v>
      </c>
      <c r="I71" s="8">
        <f t="shared" ref="I71:I74" si="23">$L$5*F71+$L$4*G71+$L$6*H71</f>
        <v>0</v>
      </c>
    </row>
    <row r="72" spans="1:9" ht="23.25" customHeight="1" x14ac:dyDescent="0.25">
      <c r="A72" s="12" t="s">
        <v>26</v>
      </c>
      <c r="B72" s="3">
        <v>64</v>
      </c>
      <c r="C72" s="3">
        <v>1</v>
      </c>
      <c r="D72" s="3">
        <f t="shared" si="11"/>
        <v>64</v>
      </c>
      <c r="E72" s="3">
        <v>0</v>
      </c>
      <c r="F72" s="3">
        <f t="shared" si="20"/>
        <v>0</v>
      </c>
      <c r="G72" s="3">
        <f t="shared" si="18"/>
        <v>0</v>
      </c>
      <c r="H72" s="3">
        <f t="shared" si="21"/>
        <v>0</v>
      </c>
      <c r="I72" s="8">
        <f t="shared" si="23"/>
        <v>0</v>
      </c>
    </row>
    <row r="73" spans="1:9" x14ac:dyDescent="0.25">
      <c r="A73" s="2" t="s">
        <v>29</v>
      </c>
      <c r="B73" s="3">
        <v>40</v>
      </c>
      <c r="C73" s="3">
        <v>1</v>
      </c>
      <c r="D73" s="3">
        <f t="shared" si="11"/>
        <v>40</v>
      </c>
      <c r="E73" s="3">
        <v>0</v>
      </c>
      <c r="F73" s="3">
        <f t="shared" si="20"/>
        <v>0</v>
      </c>
      <c r="G73" s="3">
        <f t="shared" si="18"/>
        <v>0</v>
      </c>
      <c r="H73" s="3">
        <f t="shared" si="21"/>
        <v>0</v>
      </c>
      <c r="I73" s="8">
        <f t="shared" si="23"/>
        <v>0</v>
      </c>
    </row>
    <row r="74" spans="1:9" x14ac:dyDescent="0.25">
      <c r="A74" s="2" t="s">
        <v>47</v>
      </c>
      <c r="B74" s="3">
        <v>32</v>
      </c>
      <c r="C74" s="3">
        <v>1</v>
      </c>
      <c r="D74" s="3">
        <f t="shared" si="11"/>
        <v>32</v>
      </c>
      <c r="E74" s="3">
        <v>0</v>
      </c>
      <c r="F74" s="3">
        <f t="shared" si="20"/>
        <v>0</v>
      </c>
      <c r="G74" s="3">
        <f t="shared" si="18"/>
        <v>0</v>
      </c>
      <c r="H74" s="3">
        <f t="shared" si="21"/>
        <v>0</v>
      </c>
      <c r="I74" s="8">
        <f t="shared" si="23"/>
        <v>0</v>
      </c>
    </row>
    <row r="75" spans="1:9" x14ac:dyDescent="0.25">
      <c r="A75" s="2" t="s">
        <v>31</v>
      </c>
      <c r="B75" s="3" t="s">
        <v>105</v>
      </c>
      <c r="C75" s="3"/>
      <c r="D75" s="3"/>
      <c r="E75" s="3"/>
      <c r="F75" s="3"/>
      <c r="G75" s="3"/>
      <c r="H75" s="3"/>
      <c r="I75" s="8"/>
    </row>
    <row r="76" spans="1:9" ht="22.5" x14ac:dyDescent="0.25">
      <c r="A76" s="12" t="s">
        <v>42</v>
      </c>
      <c r="B76" s="3">
        <v>32</v>
      </c>
      <c r="C76" s="3">
        <v>2</v>
      </c>
      <c r="D76" s="3">
        <f t="shared" si="11"/>
        <v>64</v>
      </c>
      <c r="E76" s="3">
        <v>0</v>
      </c>
      <c r="F76" s="3">
        <f t="shared" si="20"/>
        <v>0</v>
      </c>
      <c r="G76" s="3">
        <f t="shared" si="18"/>
        <v>0</v>
      </c>
      <c r="H76" s="3">
        <f t="shared" si="21"/>
        <v>0</v>
      </c>
      <c r="I76" s="8">
        <f t="shared" ref="I76:I77" si="24">$L$5*F76+$L$4*G76+$L$6*H76</f>
        <v>0</v>
      </c>
    </row>
    <row r="77" spans="1:9" x14ac:dyDescent="0.25">
      <c r="A77" s="44" t="s">
        <v>48</v>
      </c>
      <c r="B77" s="3"/>
      <c r="C77" s="3"/>
      <c r="D77" s="3"/>
      <c r="E77" s="3"/>
      <c r="F77" s="59">
        <f>SUM(F62:H76)</f>
        <v>0</v>
      </c>
      <c r="G77" s="59"/>
      <c r="H77" s="59"/>
      <c r="I77" s="8">
        <f t="shared" si="24"/>
        <v>0</v>
      </c>
    </row>
    <row r="78" spans="1:9" ht="31.5" x14ac:dyDescent="0.25">
      <c r="A78" s="11" t="s">
        <v>49</v>
      </c>
      <c r="B78" s="6"/>
      <c r="C78" s="6"/>
      <c r="D78" s="6"/>
      <c r="E78" s="6"/>
      <c r="F78" s="6"/>
      <c r="G78" s="6"/>
      <c r="H78" s="6"/>
      <c r="I78" s="7"/>
    </row>
    <row r="79" spans="1:9" x14ac:dyDescent="0.25">
      <c r="A79" s="2" t="s">
        <v>174</v>
      </c>
      <c r="B79" s="3">
        <v>1</v>
      </c>
      <c r="C79" s="3">
        <v>1</v>
      </c>
      <c r="D79" s="3">
        <f t="shared" ref="D79:D85" si="25">B79*C79</f>
        <v>1</v>
      </c>
      <c r="E79" s="19">
        <v>13.4</v>
      </c>
      <c r="F79" s="3">
        <f t="shared" ref="F79" si="26">D79*E79</f>
        <v>13.4</v>
      </c>
      <c r="G79" s="3">
        <f t="shared" ref="G79" si="27">F79*0.05</f>
        <v>0.67</v>
      </c>
      <c r="H79" s="3">
        <f t="shared" ref="H79" si="28">F79*0.1</f>
        <v>1.34</v>
      </c>
      <c r="I79" s="8">
        <f>$L$10*F79+$L$9*G79+$L$11*H79</f>
        <v>1755.2928000000002</v>
      </c>
    </row>
    <row r="80" spans="1:9" x14ac:dyDescent="0.25">
      <c r="A80" s="2" t="s">
        <v>36</v>
      </c>
      <c r="B80" s="3" t="s">
        <v>2</v>
      </c>
      <c r="C80" s="3"/>
      <c r="D80" s="3"/>
      <c r="E80" s="3"/>
      <c r="F80" s="3"/>
      <c r="G80" s="3"/>
      <c r="H80" s="3"/>
      <c r="I80" s="4"/>
    </row>
    <row r="81" spans="1:9" x14ac:dyDescent="0.25">
      <c r="A81" s="2" t="s">
        <v>38</v>
      </c>
      <c r="B81" s="3" t="s">
        <v>2</v>
      </c>
      <c r="C81" s="3"/>
      <c r="D81" s="3"/>
      <c r="E81" s="3"/>
      <c r="F81" s="3"/>
      <c r="G81" s="3"/>
      <c r="H81" s="3"/>
      <c r="I81" s="4"/>
    </row>
    <row r="82" spans="1:9" x14ac:dyDescent="0.25">
      <c r="A82" s="2" t="s">
        <v>40</v>
      </c>
      <c r="B82" s="3" t="s">
        <v>2</v>
      </c>
      <c r="C82" s="3"/>
      <c r="D82" s="3"/>
      <c r="E82" s="3"/>
      <c r="F82" s="3"/>
      <c r="G82" s="3"/>
      <c r="H82" s="3"/>
      <c r="I82" s="4"/>
    </row>
    <row r="83" spans="1:9" x14ac:dyDescent="0.25">
      <c r="A83" s="2" t="s">
        <v>41</v>
      </c>
      <c r="B83" s="3"/>
      <c r="C83" s="3"/>
      <c r="D83" s="3"/>
      <c r="E83" s="3"/>
      <c r="F83" s="3"/>
      <c r="G83" s="3"/>
      <c r="H83" s="3"/>
      <c r="I83" s="4"/>
    </row>
    <row r="84" spans="1:9" x14ac:dyDescent="0.25">
      <c r="A84" s="2" t="s">
        <v>50</v>
      </c>
      <c r="B84" s="3">
        <v>2</v>
      </c>
      <c r="C84" s="3">
        <v>1</v>
      </c>
      <c r="D84" s="3">
        <f t="shared" si="25"/>
        <v>2</v>
      </c>
      <c r="E84" s="3">
        <v>0</v>
      </c>
      <c r="F84" s="3">
        <f t="shared" ref="F84" si="29">D84*E84</f>
        <v>0</v>
      </c>
      <c r="G84" s="3">
        <f t="shared" ref="G84:G85" si="30">F84*0.05</f>
        <v>0</v>
      </c>
      <c r="H84" s="3">
        <f t="shared" ref="H84" si="31">F84*0.1</f>
        <v>0</v>
      </c>
      <c r="I84" s="8">
        <f>$L$10*F84+$L$9*G84+$L$11*H84</f>
        <v>0</v>
      </c>
    </row>
    <row r="85" spans="1:9" ht="33.75" x14ac:dyDescent="0.25">
      <c r="A85" s="12" t="s">
        <v>51</v>
      </c>
      <c r="B85" s="3">
        <v>2</v>
      </c>
      <c r="C85" s="3">
        <v>1</v>
      </c>
      <c r="D85" s="3">
        <f t="shared" si="25"/>
        <v>2</v>
      </c>
      <c r="E85" s="3">
        <v>0</v>
      </c>
      <c r="F85" s="3">
        <f t="shared" ref="F85" si="32">D85*E85</f>
        <v>0</v>
      </c>
      <c r="G85" s="3">
        <f t="shared" si="30"/>
        <v>0</v>
      </c>
      <c r="H85" s="3">
        <f t="shared" ref="H85" si="33">F85*0.1</f>
        <v>0</v>
      </c>
      <c r="I85" s="8">
        <f>$L$10*F85+$L$9*G85+$L$11*H85</f>
        <v>0</v>
      </c>
    </row>
    <row r="86" spans="1:9" ht="22.5" x14ac:dyDescent="0.25">
      <c r="A86" s="44" t="s">
        <v>52</v>
      </c>
      <c r="B86" s="3"/>
      <c r="C86" s="3"/>
      <c r="D86" s="3"/>
      <c r="E86" s="3"/>
      <c r="F86" s="59">
        <f>SUM(F79:H85)</f>
        <v>15.41</v>
      </c>
      <c r="G86" s="59"/>
      <c r="H86" s="59"/>
      <c r="I86" s="15">
        <f>SUM(I79:I85)</f>
        <v>1755.2928000000002</v>
      </c>
    </row>
    <row r="87" spans="1:9" x14ac:dyDescent="0.25">
      <c r="A87" s="5" t="s">
        <v>53</v>
      </c>
      <c r="B87" s="6"/>
      <c r="C87" s="6"/>
      <c r="D87" s="6"/>
      <c r="E87" s="6"/>
      <c r="F87" s="16"/>
      <c r="G87" s="16"/>
      <c r="H87" s="16"/>
      <c r="I87" s="7"/>
    </row>
    <row r="88" spans="1:9" x14ac:dyDescent="0.25">
      <c r="A88" s="2" t="s">
        <v>89</v>
      </c>
      <c r="B88" s="3" t="s">
        <v>106</v>
      </c>
      <c r="C88" s="3"/>
      <c r="D88" s="3"/>
      <c r="E88" s="3"/>
      <c r="F88" s="17"/>
      <c r="G88" s="17"/>
      <c r="H88" s="17"/>
      <c r="I88" s="4"/>
    </row>
    <row r="89" spans="1:9" x14ac:dyDescent="0.25">
      <c r="A89" s="2" t="s">
        <v>54</v>
      </c>
      <c r="B89" s="3" t="s">
        <v>39</v>
      </c>
      <c r="C89" s="3"/>
      <c r="D89" s="3"/>
      <c r="E89" s="3"/>
      <c r="F89" s="17"/>
      <c r="G89" s="17"/>
      <c r="H89" s="17"/>
      <c r="I89" s="4"/>
    </row>
    <row r="90" spans="1:9" x14ac:dyDescent="0.25">
      <c r="A90" s="2" t="s">
        <v>55</v>
      </c>
      <c r="B90" s="3" t="s">
        <v>39</v>
      </c>
      <c r="C90" s="3"/>
      <c r="D90" s="3"/>
      <c r="E90" s="3"/>
      <c r="F90" s="17"/>
      <c r="G90" s="17"/>
      <c r="H90" s="17"/>
      <c r="I90" s="4"/>
    </row>
    <row r="91" spans="1:9" x14ac:dyDescent="0.25">
      <c r="A91" s="2" t="s">
        <v>56</v>
      </c>
      <c r="B91" s="3" t="s">
        <v>39</v>
      </c>
      <c r="C91" s="3"/>
      <c r="D91" s="3"/>
      <c r="E91" s="3"/>
      <c r="F91" s="17"/>
      <c r="G91" s="17"/>
      <c r="H91" s="17"/>
      <c r="I91" s="4"/>
    </row>
    <row r="92" spans="1:9" x14ac:dyDescent="0.25">
      <c r="A92" s="2" t="s">
        <v>57</v>
      </c>
      <c r="B92" s="3" t="s">
        <v>39</v>
      </c>
      <c r="C92" s="3"/>
      <c r="D92" s="3"/>
      <c r="E92" s="3"/>
      <c r="F92" s="17"/>
      <c r="G92" s="17"/>
      <c r="H92" s="17"/>
      <c r="I92" s="4"/>
    </row>
    <row r="93" spans="1:9" x14ac:dyDescent="0.25">
      <c r="A93" s="2" t="s">
        <v>58</v>
      </c>
      <c r="B93" s="3" t="s">
        <v>39</v>
      </c>
      <c r="C93" s="3"/>
      <c r="D93" s="3"/>
      <c r="E93" s="3"/>
      <c r="F93" s="17"/>
      <c r="G93" s="17"/>
      <c r="H93" s="17"/>
      <c r="I93" s="4"/>
    </row>
    <row r="94" spans="1:9" x14ac:dyDescent="0.25">
      <c r="A94" s="2" t="s">
        <v>59</v>
      </c>
      <c r="B94" s="3" t="s">
        <v>39</v>
      </c>
      <c r="C94" s="3"/>
      <c r="D94" s="3"/>
      <c r="E94" s="3"/>
      <c r="F94" s="17"/>
      <c r="G94" s="17"/>
      <c r="H94" s="17"/>
      <c r="I94" s="4"/>
    </row>
    <row r="95" spans="1:9" x14ac:dyDescent="0.25">
      <c r="A95" s="44" t="s">
        <v>60</v>
      </c>
      <c r="B95" s="3"/>
      <c r="C95" s="3"/>
      <c r="D95" s="3"/>
      <c r="E95" s="3"/>
      <c r="F95" s="60">
        <f>SUM(F88:H94)</f>
        <v>0</v>
      </c>
      <c r="G95" s="60"/>
      <c r="H95" s="60"/>
      <c r="I95" s="15">
        <f>SUM(I88:I94)</f>
        <v>0</v>
      </c>
    </row>
    <row r="96" spans="1:9" x14ac:dyDescent="0.25">
      <c r="A96" s="5" t="s">
        <v>61</v>
      </c>
      <c r="B96" s="6"/>
      <c r="C96" s="6"/>
      <c r="D96" s="6"/>
      <c r="E96" s="6"/>
      <c r="F96" s="6"/>
      <c r="G96" s="6"/>
      <c r="H96" s="6"/>
      <c r="I96" s="7"/>
    </row>
    <row r="97" spans="1:9" x14ac:dyDescent="0.25">
      <c r="A97" s="2" t="s">
        <v>89</v>
      </c>
      <c r="B97" s="3" t="s">
        <v>107</v>
      </c>
      <c r="C97" s="3"/>
      <c r="D97" s="3"/>
      <c r="E97" s="3"/>
      <c r="F97" s="3"/>
      <c r="G97" s="3"/>
      <c r="H97" s="3"/>
      <c r="I97" s="4"/>
    </row>
    <row r="98" spans="1:9" x14ac:dyDescent="0.25">
      <c r="A98" s="2" t="s">
        <v>54</v>
      </c>
      <c r="B98" s="3" t="s">
        <v>2</v>
      </c>
      <c r="C98" s="3"/>
      <c r="D98" s="3"/>
      <c r="E98" s="3"/>
      <c r="F98" s="3"/>
      <c r="G98" s="3"/>
      <c r="H98" s="3"/>
      <c r="I98" s="4"/>
    </row>
    <row r="99" spans="1:9" x14ac:dyDescent="0.25">
      <c r="A99" s="2" t="s">
        <v>55</v>
      </c>
      <c r="B99" s="3" t="s">
        <v>2</v>
      </c>
      <c r="C99" s="3"/>
      <c r="D99" s="3"/>
      <c r="E99" s="3"/>
      <c r="F99" s="3"/>
      <c r="G99" s="3"/>
      <c r="H99" s="3"/>
      <c r="I99" s="4"/>
    </row>
    <row r="100" spans="1:9" x14ac:dyDescent="0.25">
      <c r="A100" s="2" t="s">
        <v>56</v>
      </c>
      <c r="B100" s="3" t="s">
        <v>2</v>
      </c>
      <c r="C100" s="3"/>
      <c r="D100" s="3"/>
      <c r="E100" s="3"/>
      <c r="F100" s="3"/>
      <c r="G100" s="3"/>
      <c r="H100" s="3"/>
      <c r="I100" s="4"/>
    </row>
    <row r="101" spans="1:9" x14ac:dyDescent="0.25">
      <c r="A101" s="2" t="s">
        <v>57</v>
      </c>
      <c r="B101" s="3"/>
      <c r="C101" s="3"/>
      <c r="D101" s="3"/>
      <c r="E101" s="3"/>
      <c r="F101" s="3"/>
      <c r="G101" s="3"/>
      <c r="H101" s="3"/>
      <c r="I101" s="4"/>
    </row>
    <row r="102" spans="1:9" x14ac:dyDescent="0.25">
      <c r="A102" s="2" t="s">
        <v>62</v>
      </c>
      <c r="B102" s="3">
        <v>1.5</v>
      </c>
      <c r="C102" s="3">
        <v>52</v>
      </c>
      <c r="D102" s="3">
        <f t="shared" ref="D102:D118" si="34">B102*C102</f>
        <v>78</v>
      </c>
      <c r="E102" s="3">
        <v>31</v>
      </c>
      <c r="F102" s="10">
        <f t="shared" ref="F102" si="35">D102*E102</f>
        <v>2418</v>
      </c>
      <c r="G102" s="3">
        <f t="shared" ref="G102:G118" si="36">F102*0.05</f>
        <v>120.9</v>
      </c>
      <c r="H102" s="3">
        <f t="shared" ref="H102" si="37">F102*0.1</f>
        <v>241.8</v>
      </c>
      <c r="I102" s="25">
        <f>$L$10*F102+$L$9*G102+$L$11*H102</f>
        <v>316738.65599999996</v>
      </c>
    </row>
    <row r="103" spans="1:9" x14ac:dyDescent="0.25">
      <c r="A103" s="12" t="s">
        <v>76</v>
      </c>
      <c r="B103" s="3">
        <v>2</v>
      </c>
      <c r="C103" s="3">
        <v>2</v>
      </c>
      <c r="D103" s="3">
        <f t="shared" si="34"/>
        <v>4</v>
      </c>
      <c r="E103" s="3">
        <v>31</v>
      </c>
      <c r="F103" s="3">
        <f t="shared" ref="F103:F118" si="38">D103*E103</f>
        <v>124</v>
      </c>
      <c r="G103" s="24">
        <f t="shared" si="36"/>
        <v>6.2</v>
      </c>
      <c r="H103" s="3">
        <f t="shared" ref="H103:H118" si="39">F103*0.1</f>
        <v>12.4</v>
      </c>
      <c r="I103" s="25">
        <f>$L$10*F103+$L$9*G103+$L$11*H103</f>
        <v>16243.008</v>
      </c>
    </row>
    <row r="104" spans="1:9" x14ac:dyDescent="0.25">
      <c r="A104" s="12" t="s">
        <v>64</v>
      </c>
      <c r="B104" s="3">
        <v>2</v>
      </c>
      <c r="C104" s="3">
        <v>1</v>
      </c>
      <c r="D104" s="3">
        <f t="shared" si="34"/>
        <v>2</v>
      </c>
      <c r="E104" s="3">
        <v>0</v>
      </c>
      <c r="F104" s="3">
        <f t="shared" si="38"/>
        <v>0</v>
      </c>
      <c r="G104" s="3">
        <f t="shared" si="36"/>
        <v>0</v>
      </c>
      <c r="H104" s="3">
        <f t="shared" si="39"/>
        <v>0</v>
      </c>
      <c r="I104" s="8">
        <f>$L$10*F104+$L$9*G104+$L$11*H104</f>
        <v>0</v>
      </c>
    </row>
    <row r="105" spans="1:9" x14ac:dyDescent="0.25">
      <c r="A105" s="2" t="s">
        <v>65</v>
      </c>
      <c r="B105" s="3">
        <v>2</v>
      </c>
      <c r="C105" s="3">
        <v>1</v>
      </c>
      <c r="D105" s="3">
        <f t="shared" si="34"/>
        <v>2</v>
      </c>
      <c r="E105" s="3">
        <v>0</v>
      </c>
      <c r="F105" s="3">
        <f t="shared" si="38"/>
        <v>0</v>
      </c>
      <c r="G105" s="3">
        <f t="shared" si="36"/>
        <v>0</v>
      </c>
      <c r="H105" s="3">
        <f t="shared" si="39"/>
        <v>0</v>
      </c>
      <c r="I105" s="8">
        <f>$L$10*F105+$L$9*G105+$L$11*H105</f>
        <v>0</v>
      </c>
    </row>
    <row r="106" spans="1:9" x14ac:dyDescent="0.25">
      <c r="A106" s="2" t="s">
        <v>66</v>
      </c>
      <c r="B106" s="3" t="s">
        <v>67</v>
      </c>
      <c r="C106" s="3"/>
      <c r="D106" s="3"/>
      <c r="E106" s="3"/>
      <c r="F106" s="3"/>
      <c r="G106" s="3"/>
      <c r="H106" s="3"/>
      <c r="I106" s="8"/>
    </row>
    <row r="107" spans="1:9" x14ac:dyDescent="0.25">
      <c r="A107" s="12" t="s">
        <v>68</v>
      </c>
      <c r="B107" s="3"/>
      <c r="C107" s="3"/>
      <c r="D107" s="3"/>
      <c r="E107" s="3"/>
      <c r="F107" s="3"/>
      <c r="G107" s="3"/>
      <c r="H107" s="3"/>
      <c r="I107" s="8"/>
    </row>
    <row r="108" spans="1:9" x14ac:dyDescent="0.25">
      <c r="A108" s="13" t="s">
        <v>27</v>
      </c>
      <c r="B108" s="3">
        <v>0.5</v>
      </c>
      <c r="C108" s="3">
        <v>52</v>
      </c>
      <c r="D108" s="3">
        <f t="shared" si="34"/>
        <v>26</v>
      </c>
      <c r="E108" s="3">
        <v>1</v>
      </c>
      <c r="F108" s="3">
        <f t="shared" si="38"/>
        <v>26</v>
      </c>
      <c r="G108" s="3">
        <f t="shared" si="36"/>
        <v>1.3</v>
      </c>
      <c r="H108" s="3">
        <f t="shared" si="39"/>
        <v>2.6</v>
      </c>
      <c r="I108" s="25">
        <f>$L$10*F108+$L$9*G108+$L$11*H108</f>
        <v>3405.7919999999999</v>
      </c>
    </row>
    <row r="109" spans="1:9" x14ac:dyDescent="0.25">
      <c r="A109" s="14" t="s">
        <v>28</v>
      </c>
      <c r="B109" s="3">
        <v>1.5</v>
      </c>
      <c r="C109" s="3">
        <v>52</v>
      </c>
      <c r="D109" s="3">
        <f t="shared" si="34"/>
        <v>78</v>
      </c>
      <c r="E109" s="3">
        <v>30</v>
      </c>
      <c r="F109" s="10">
        <f t="shared" si="38"/>
        <v>2340</v>
      </c>
      <c r="G109" s="24">
        <f t="shared" si="36"/>
        <v>117</v>
      </c>
      <c r="H109" s="3">
        <f t="shared" si="39"/>
        <v>234</v>
      </c>
      <c r="I109" s="25">
        <f>$L$10*F109+$L$9*G109+$L$11*H109</f>
        <v>306521.27999999997</v>
      </c>
    </row>
    <row r="110" spans="1:9" x14ac:dyDescent="0.25">
      <c r="A110" s="12" t="s">
        <v>69</v>
      </c>
      <c r="B110" s="3"/>
      <c r="C110" s="3"/>
      <c r="D110" s="3"/>
      <c r="E110" s="3"/>
      <c r="F110" s="3"/>
      <c r="G110" s="3"/>
      <c r="H110" s="3"/>
      <c r="I110" s="8"/>
    </row>
    <row r="111" spans="1:9" x14ac:dyDescent="0.25">
      <c r="A111" s="13" t="s">
        <v>27</v>
      </c>
      <c r="B111" s="3">
        <v>0.5</v>
      </c>
      <c r="C111" s="3">
        <v>250</v>
      </c>
      <c r="D111" s="3">
        <f t="shared" si="34"/>
        <v>125</v>
      </c>
      <c r="E111" s="3">
        <v>1</v>
      </c>
      <c r="F111" s="3">
        <f t="shared" si="38"/>
        <v>125</v>
      </c>
      <c r="G111" s="3">
        <f t="shared" si="36"/>
        <v>6.25</v>
      </c>
      <c r="H111" s="3">
        <f t="shared" si="39"/>
        <v>12.5</v>
      </c>
      <c r="I111" s="25">
        <f>$L$10*F111+$L$9*G111+$L$11*H111</f>
        <v>16374</v>
      </c>
    </row>
    <row r="112" spans="1:9" x14ac:dyDescent="0.25">
      <c r="A112" s="14" t="s">
        <v>28</v>
      </c>
      <c r="B112" s="3">
        <v>1.5</v>
      </c>
      <c r="C112" s="3">
        <v>250</v>
      </c>
      <c r="D112" s="3">
        <f t="shared" si="34"/>
        <v>375</v>
      </c>
      <c r="E112" s="3">
        <v>30</v>
      </c>
      <c r="F112" s="10">
        <f t="shared" si="38"/>
        <v>11250</v>
      </c>
      <c r="G112" s="3">
        <f t="shared" si="36"/>
        <v>562.5</v>
      </c>
      <c r="H112" s="26">
        <f t="shared" si="39"/>
        <v>1125</v>
      </c>
      <c r="I112" s="25">
        <f>$L$10*F112+$L$9*G112+$L$11*H112</f>
        <v>1473660</v>
      </c>
    </row>
    <row r="113" spans="1:9" ht="22.5" x14ac:dyDescent="0.25">
      <c r="A113" s="12" t="s">
        <v>70</v>
      </c>
      <c r="B113" s="3"/>
      <c r="C113" s="3"/>
      <c r="D113" s="3"/>
      <c r="E113" s="3"/>
      <c r="F113" s="3"/>
      <c r="G113" s="3"/>
      <c r="H113" s="3"/>
      <c r="I113" s="8"/>
    </row>
    <row r="114" spans="1:9" x14ac:dyDescent="0.25">
      <c r="A114" s="13" t="s">
        <v>27</v>
      </c>
      <c r="B114" s="3">
        <v>0.5</v>
      </c>
      <c r="C114" s="3">
        <v>52</v>
      </c>
      <c r="D114" s="3">
        <f t="shared" si="34"/>
        <v>26</v>
      </c>
      <c r="E114" s="3">
        <v>0.2</v>
      </c>
      <c r="F114" s="3">
        <f t="shared" si="38"/>
        <v>5.2</v>
      </c>
      <c r="G114" s="3">
        <f t="shared" si="36"/>
        <v>0.26</v>
      </c>
      <c r="H114" s="3">
        <f t="shared" si="39"/>
        <v>0.52</v>
      </c>
      <c r="I114" s="25">
        <f>$L$10*F114+$L$9*G114+$L$11*H114</f>
        <v>681.15840000000003</v>
      </c>
    </row>
    <row r="115" spans="1:9" x14ac:dyDescent="0.25">
      <c r="A115" s="14" t="s">
        <v>28</v>
      </c>
      <c r="B115" s="3">
        <v>1.5</v>
      </c>
      <c r="C115" s="3">
        <v>52</v>
      </c>
      <c r="D115" s="3">
        <f t="shared" si="34"/>
        <v>78</v>
      </c>
      <c r="E115" s="3">
        <v>6</v>
      </c>
      <c r="F115" s="3">
        <f t="shared" si="38"/>
        <v>468</v>
      </c>
      <c r="G115" s="24">
        <f t="shared" si="36"/>
        <v>23.400000000000002</v>
      </c>
      <c r="H115" s="3">
        <f t="shared" si="39"/>
        <v>46.800000000000004</v>
      </c>
      <c r="I115" s="25">
        <f>$L$10*F115+$L$9*G115+$L$11*H115</f>
        <v>61304.256000000001</v>
      </c>
    </row>
    <row r="116" spans="1:9" x14ac:dyDescent="0.25">
      <c r="A116" s="12" t="s">
        <v>71</v>
      </c>
      <c r="B116" s="3" t="s">
        <v>67</v>
      </c>
      <c r="C116" s="3"/>
      <c r="D116" s="3"/>
      <c r="E116" s="3"/>
      <c r="F116" s="3"/>
      <c r="G116" s="3"/>
      <c r="H116" s="3"/>
      <c r="I116" s="8"/>
    </row>
    <row r="117" spans="1:9" x14ac:dyDescent="0.25">
      <c r="A117" s="2" t="s">
        <v>72</v>
      </c>
      <c r="B117" s="3" t="s">
        <v>23</v>
      </c>
      <c r="C117" s="3"/>
      <c r="D117" s="3"/>
      <c r="E117" s="3"/>
      <c r="F117" s="3"/>
      <c r="G117" s="3"/>
      <c r="H117" s="3"/>
      <c r="I117" s="8"/>
    </row>
    <row r="118" spans="1:9" x14ac:dyDescent="0.25">
      <c r="A118" s="2" t="s">
        <v>73</v>
      </c>
      <c r="B118" s="3">
        <v>40</v>
      </c>
      <c r="C118" s="3">
        <v>1</v>
      </c>
      <c r="D118" s="3">
        <f t="shared" si="34"/>
        <v>40</v>
      </c>
      <c r="E118" s="3">
        <v>0</v>
      </c>
      <c r="F118" s="3">
        <f t="shared" si="38"/>
        <v>0</v>
      </c>
      <c r="G118" s="3">
        <f t="shared" si="36"/>
        <v>0</v>
      </c>
      <c r="H118" s="3">
        <f t="shared" si="39"/>
        <v>0</v>
      </c>
      <c r="I118" s="8">
        <f>$L$10*F118+$L$9*G118+$L$11*H118</f>
        <v>0</v>
      </c>
    </row>
    <row r="119" spans="1:9" x14ac:dyDescent="0.25">
      <c r="A119" s="2" t="s">
        <v>59</v>
      </c>
      <c r="B119" s="3" t="s">
        <v>2</v>
      </c>
      <c r="C119" s="3"/>
      <c r="D119" s="3"/>
      <c r="E119" s="3"/>
      <c r="F119" s="3"/>
      <c r="G119" s="3"/>
      <c r="H119" s="3"/>
      <c r="I119" s="8"/>
    </row>
    <row r="120" spans="1:9" x14ac:dyDescent="0.25">
      <c r="A120" s="44" t="s">
        <v>74</v>
      </c>
      <c r="B120" s="3"/>
      <c r="C120" s="3"/>
      <c r="D120" s="3"/>
      <c r="E120" s="3"/>
      <c r="F120" s="53">
        <f>SUM(F97:H119)</f>
        <v>19269.63</v>
      </c>
      <c r="G120" s="53"/>
      <c r="H120" s="53"/>
      <c r="I120" s="15">
        <f>SUM(I97:I119)</f>
        <v>2194928.1504000002</v>
      </c>
    </row>
    <row r="121" spans="1:9" x14ac:dyDescent="0.25">
      <c r="A121" s="5" t="s">
        <v>75</v>
      </c>
      <c r="B121" s="6"/>
      <c r="C121" s="6"/>
      <c r="D121" s="6"/>
      <c r="E121" s="6"/>
      <c r="F121" s="6"/>
      <c r="G121" s="6"/>
      <c r="H121" s="6"/>
      <c r="I121" s="7"/>
    </row>
    <row r="122" spans="1:9" x14ac:dyDescent="0.25">
      <c r="A122" s="2" t="s">
        <v>89</v>
      </c>
      <c r="B122" s="3" t="s">
        <v>108</v>
      </c>
      <c r="C122" s="3"/>
      <c r="D122" s="3"/>
      <c r="E122" s="3"/>
      <c r="F122" s="3"/>
      <c r="G122" s="3"/>
      <c r="H122" s="3"/>
      <c r="I122" s="4"/>
    </row>
    <row r="123" spans="1:9" x14ac:dyDescent="0.25">
      <c r="A123" s="2" t="s">
        <v>54</v>
      </c>
      <c r="B123" s="3" t="s">
        <v>2</v>
      </c>
      <c r="C123" s="3"/>
      <c r="D123" s="3"/>
      <c r="E123" s="3"/>
      <c r="F123" s="3"/>
      <c r="G123" s="3"/>
      <c r="H123" s="3"/>
      <c r="I123" s="4"/>
    </row>
    <row r="124" spans="1:9" x14ac:dyDescent="0.25">
      <c r="A124" s="2" t="s">
        <v>55</v>
      </c>
      <c r="B124" s="3" t="s">
        <v>2</v>
      </c>
      <c r="C124" s="3"/>
      <c r="D124" s="3"/>
      <c r="E124" s="3"/>
      <c r="F124" s="3"/>
      <c r="G124" s="3"/>
      <c r="H124" s="3"/>
      <c r="I124" s="4"/>
    </row>
    <row r="125" spans="1:9" x14ac:dyDescent="0.25">
      <c r="A125" s="2" t="s">
        <v>56</v>
      </c>
      <c r="B125" s="3" t="s">
        <v>2</v>
      </c>
      <c r="C125" s="3"/>
      <c r="D125" s="3"/>
      <c r="E125" s="3"/>
      <c r="F125" s="3"/>
      <c r="G125" s="3"/>
      <c r="H125" s="3"/>
      <c r="I125" s="4"/>
    </row>
    <row r="126" spans="1:9" x14ac:dyDescent="0.25">
      <c r="A126" s="2" t="s">
        <v>57</v>
      </c>
      <c r="B126" s="3"/>
      <c r="C126" s="3"/>
      <c r="D126" s="3"/>
      <c r="E126" s="3"/>
      <c r="F126" s="3"/>
      <c r="G126" s="3"/>
      <c r="H126" s="3"/>
      <c r="I126" s="4"/>
    </row>
    <row r="127" spans="1:9" x14ac:dyDescent="0.25">
      <c r="A127" s="2" t="s">
        <v>62</v>
      </c>
      <c r="B127" s="3">
        <v>1.5</v>
      </c>
      <c r="C127" s="3">
        <v>52</v>
      </c>
      <c r="D127" s="3">
        <f t="shared" ref="D127:D137" si="40">B127*C127</f>
        <v>78</v>
      </c>
      <c r="E127" s="3">
        <v>5</v>
      </c>
      <c r="F127" s="3">
        <f t="shared" ref="F127" si="41">D127*E127</f>
        <v>390</v>
      </c>
      <c r="G127" s="3">
        <f t="shared" ref="G127:G137" si="42">F127*0.05</f>
        <v>19.5</v>
      </c>
      <c r="H127" s="3">
        <f t="shared" ref="H127" si="43">F127*0.1</f>
        <v>39</v>
      </c>
      <c r="I127" s="25">
        <f>$L$5*F127+$L$4*G127+$L$6*H127</f>
        <v>21322.665000000001</v>
      </c>
    </row>
    <row r="128" spans="1:9" x14ac:dyDescent="0.25">
      <c r="A128" s="12" t="s">
        <v>76</v>
      </c>
      <c r="B128" s="3">
        <v>2</v>
      </c>
      <c r="C128" s="3">
        <v>2</v>
      </c>
      <c r="D128" s="3">
        <f t="shared" si="40"/>
        <v>4</v>
      </c>
      <c r="E128" s="3">
        <v>5</v>
      </c>
      <c r="F128" s="3">
        <f t="shared" ref="F128:F137" si="44">D128*E128</f>
        <v>20</v>
      </c>
      <c r="G128" s="3">
        <f t="shared" si="42"/>
        <v>1</v>
      </c>
      <c r="H128" s="3">
        <f t="shared" ref="H128:H137" si="45">F128*0.1</f>
        <v>2</v>
      </c>
      <c r="I128" s="25">
        <f>$L$5*F128+$L$4*G128+$L$6*H128</f>
        <v>1093.47</v>
      </c>
    </row>
    <row r="129" spans="1:11" x14ac:dyDescent="0.25">
      <c r="A129" s="12" t="s">
        <v>64</v>
      </c>
      <c r="B129" s="3">
        <v>2</v>
      </c>
      <c r="C129" s="3">
        <v>1</v>
      </c>
      <c r="D129" s="3">
        <f t="shared" si="40"/>
        <v>2</v>
      </c>
      <c r="E129" s="3">
        <v>0</v>
      </c>
      <c r="F129" s="3">
        <f t="shared" si="44"/>
        <v>0</v>
      </c>
      <c r="G129" s="3">
        <f t="shared" si="42"/>
        <v>0</v>
      </c>
      <c r="H129" s="3">
        <f t="shared" si="45"/>
        <v>0</v>
      </c>
      <c r="I129" s="8">
        <f>$L$5*F129+$L$4*G129+$L$6*H129</f>
        <v>0</v>
      </c>
    </row>
    <row r="130" spans="1:11" x14ac:dyDescent="0.25">
      <c r="A130" s="2" t="s">
        <v>65</v>
      </c>
      <c r="B130" s="3">
        <v>2</v>
      </c>
      <c r="C130" s="3">
        <v>1</v>
      </c>
      <c r="D130" s="3">
        <f t="shared" si="40"/>
        <v>2</v>
      </c>
      <c r="E130" s="3">
        <v>0</v>
      </c>
      <c r="F130" s="3">
        <f t="shared" si="44"/>
        <v>0</v>
      </c>
      <c r="G130" s="3">
        <f t="shared" si="42"/>
        <v>0</v>
      </c>
      <c r="H130" s="3">
        <f t="shared" si="45"/>
        <v>0</v>
      </c>
      <c r="I130" s="8">
        <f>$L$5*F130+$L$4*G130+$L$6*H130</f>
        <v>0</v>
      </c>
    </row>
    <row r="131" spans="1:11" x14ac:dyDescent="0.25">
      <c r="A131" s="2" t="s">
        <v>66</v>
      </c>
      <c r="B131" s="3" t="s">
        <v>77</v>
      </c>
      <c r="C131" s="3"/>
      <c r="D131" s="3"/>
      <c r="E131" s="3"/>
      <c r="F131" s="3"/>
      <c r="G131" s="3"/>
      <c r="H131" s="3"/>
      <c r="I131" s="8"/>
    </row>
    <row r="132" spans="1:11" x14ac:dyDescent="0.25">
      <c r="A132" s="12" t="s">
        <v>68</v>
      </c>
      <c r="B132" s="3">
        <v>1.5</v>
      </c>
      <c r="C132" s="3">
        <v>52</v>
      </c>
      <c r="D132" s="3">
        <f t="shared" si="40"/>
        <v>78</v>
      </c>
      <c r="E132" s="3">
        <v>5</v>
      </c>
      <c r="F132" s="3">
        <f t="shared" si="44"/>
        <v>390</v>
      </c>
      <c r="G132" s="3">
        <f t="shared" si="42"/>
        <v>19.5</v>
      </c>
      <c r="H132" s="3">
        <f t="shared" si="45"/>
        <v>39</v>
      </c>
      <c r="I132" s="25">
        <f>$L$5*F132+$L$4*G132+$L$6*H132</f>
        <v>21322.665000000001</v>
      </c>
    </row>
    <row r="133" spans="1:11" x14ac:dyDescent="0.25">
      <c r="A133" s="12" t="s">
        <v>69</v>
      </c>
      <c r="B133" s="3">
        <v>1.5</v>
      </c>
      <c r="C133" s="3">
        <v>250</v>
      </c>
      <c r="D133" s="3">
        <f t="shared" si="40"/>
        <v>375</v>
      </c>
      <c r="E133" s="3">
        <v>5</v>
      </c>
      <c r="F133" s="10">
        <f t="shared" si="44"/>
        <v>1875</v>
      </c>
      <c r="G133" s="3">
        <f t="shared" si="42"/>
        <v>93.75</v>
      </c>
      <c r="H133" s="3">
        <f t="shared" si="45"/>
        <v>187.5</v>
      </c>
      <c r="I133" s="25">
        <f>$L$5*F133+$L$4*G133+$L$6*H133</f>
        <v>102512.8125</v>
      </c>
    </row>
    <row r="134" spans="1:11" ht="22.5" x14ac:dyDescent="0.25">
      <c r="A134" s="12" t="s">
        <v>70</v>
      </c>
      <c r="B134" s="3">
        <v>1.5</v>
      </c>
      <c r="C134" s="3">
        <v>52</v>
      </c>
      <c r="D134" s="3">
        <f t="shared" si="40"/>
        <v>78</v>
      </c>
      <c r="E134" s="3">
        <v>1</v>
      </c>
      <c r="F134" s="3">
        <f t="shared" si="44"/>
        <v>78</v>
      </c>
      <c r="G134" s="3">
        <f t="shared" si="42"/>
        <v>3.9000000000000004</v>
      </c>
      <c r="H134" s="3">
        <f t="shared" si="45"/>
        <v>7.8000000000000007</v>
      </c>
      <c r="I134" s="25">
        <f>$L$5*F134+$L$4*G134+$L$6*H134</f>
        <v>4264.5330000000004</v>
      </c>
    </row>
    <row r="135" spans="1:11" x14ac:dyDescent="0.25">
      <c r="A135" s="12" t="s">
        <v>71</v>
      </c>
      <c r="B135" s="3" t="s">
        <v>77</v>
      </c>
      <c r="C135" s="3"/>
      <c r="D135" s="3"/>
      <c r="E135" s="3"/>
      <c r="F135" s="3"/>
      <c r="G135" s="3"/>
      <c r="H135" s="3"/>
      <c r="I135" s="8"/>
    </row>
    <row r="136" spans="1:11" x14ac:dyDescent="0.25">
      <c r="A136" s="2" t="s">
        <v>72</v>
      </c>
      <c r="B136" s="3" t="s">
        <v>78</v>
      </c>
      <c r="C136" s="3"/>
      <c r="D136" s="3"/>
      <c r="E136" s="3"/>
      <c r="F136" s="3"/>
      <c r="G136" s="3"/>
      <c r="H136" s="3"/>
      <c r="I136" s="8"/>
    </row>
    <row r="137" spans="1:11" x14ac:dyDescent="0.25">
      <c r="A137" s="2" t="s">
        <v>73</v>
      </c>
      <c r="B137" s="3">
        <v>40</v>
      </c>
      <c r="C137" s="3">
        <v>1</v>
      </c>
      <c r="D137" s="3">
        <f t="shared" si="40"/>
        <v>40</v>
      </c>
      <c r="E137" s="3">
        <v>0</v>
      </c>
      <c r="F137" s="3">
        <f t="shared" si="44"/>
        <v>0</v>
      </c>
      <c r="G137" s="3">
        <f t="shared" si="42"/>
        <v>0</v>
      </c>
      <c r="H137" s="3">
        <f t="shared" si="45"/>
        <v>0</v>
      </c>
      <c r="I137" s="8">
        <f>$L$5*F137+$L$4*G137+$L$6*H137</f>
        <v>0</v>
      </c>
    </row>
    <row r="138" spans="1:11" x14ac:dyDescent="0.25">
      <c r="A138" s="2" t="s">
        <v>59</v>
      </c>
      <c r="B138" s="3" t="s">
        <v>2</v>
      </c>
      <c r="C138" s="3"/>
      <c r="D138" s="3"/>
      <c r="E138" s="3"/>
      <c r="F138" s="3"/>
      <c r="G138" s="3"/>
      <c r="H138" s="3"/>
      <c r="I138" s="4"/>
    </row>
    <row r="139" spans="1:11" x14ac:dyDescent="0.25">
      <c r="A139" s="44" t="s">
        <v>79</v>
      </c>
      <c r="B139" s="3"/>
      <c r="C139" s="3"/>
      <c r="D139" s="3"/>
      <c r="E139" s="3"/>
      <c r="F139" s="53">
        <f>SUM(F122:H138)</f>
        <v>3165.9500000000003</v>
      </c>
      <c r="G139" s="53"/>
      <c r="H139" s="53"/>
      <c r="I139" s="15">
        <f>SUM(I122:I138)</f>
        <v>150516.14549999998</v>
      </c>
      <c r="K139" s="48"/>
    </row>
    <row r="140" spans="1:11" x14ac:dyDescent="0.25">
      <c r="A140" s="11" t="s">
        <v>80</v>
      </c>
      <c r="B140" s="6"/>
      <c r="C140" s="6"/>
      <c r="D140" s="6"/>
      <c r="E140" s="6"/>
      <c r="F140" s="6"/>
      <c r="G140" s="6"/>
      <c r="H140" s="6"/>
      <c r="I140" s="7"/>
    </row>
    <row r="141" spans="1:11" x14ac:dyDescent="0.25">
      <c r="A141" s="2" t="s">
        <v>89</v>
      </c>
      <c r="B141" s="3" t="s">
        <v>109</v>
      </c>
      <c r="C141" s="3"/>
      <c r="D141" s="3"/>
      <c r="E141" s="3"/>
      <c r="F141" s="3"/>
      <c r="G141" s="3"/>
      <c r="H141" s="3"/>
      <c r="I141" s="4"/>
    </row>
    <row r="142" spans="1:11" x14ac:dyDescent="0.25">
      <c r="A142" s="2" t="s">
        <v>54</v>
      </c>
      <c r="B142" s="3" t="s">
        <v>2</v>
      </c>
      <c r="C142" s="3"/>
      <c r="D142" s="3"/>
      <c r="E142" s="3"/>
      <c r="F142" s="3"/>
      <c r="G142" s="3"/>
      <c r="H142" s="3"/>
      <c r="I142" s="4"/>
    </row>
    <row r="143" spans="1:11" x14ac:dyDescent="0.25">
      <c r="A143" s="2" t="s">
        <v>55</v>
      </c>
      <c r="B143" s="3" t="s">
        <v>2</v>
      </c>
      <c r="C143" s="3"/>
      <c r="D143" s="3"/>
      <c r="E143" s="3"/>
      <c r="F143" s="3"/>
      <c r="G143" s="3"/>
      <c r="H143" s="3"/>
      <c r="I143" s="4"/>
    </row>
    <row r="144" spans="1:11" x14ac:dyDescent="0.25">
      <c r="A144" s="2" t="s">
        <v>56</v>
      </c>
      <c r="B144" s="3" t="s">
        <v>2</v>
      </c>
      <c r="C144" s="3"/>
      <c r="D144" s="3"/>
      <c r="E144" s="3"/>
      <c r="F144" s="3"/>
      <c r="G144" s="3"/>
      <c r="H144" s="3"/>
      <c r="I144" s="4"/>
    </row>
    <row r="145" spans="1:9" x14ac:dyDescent="0.25">
      <c r="A145" s="2" t="s">
        <v>57</v>
      </c>
      <c r="B145" s="3"/>
      <c r="C145" s="3"/>
      <c r="D145" s="3"/>
      <c r="E145" s="3"/>
      <c r="F145" s="3"/>
      <c r="G145" s="3"/>
      <c r="H145" s="3"/>
      <c r="I145" s="4"/>
    </row>
    <row r="146" spans="1:9" x14ac:dyDescent="0.25">
      <c r="A146" s="2" t="s">
        <v>62</v>
      </c>
      <c r="B146" s="3">
        <v>1.5</v>
      </c>
      <c r="C146" s="3">
        <v>52</v>
      </c>
      <c r="D146" s="3">
        <f t="shared" ref="D146:D156" si="46">B146*C146</f>
        <v>78</v>
      </c>
      <c r="E146" s="3">
        <v>0</v>
      </c>
      <c r="F146" s="3">
        <f t="shared" ref="F146" si="47">D146*E146</f>
        <v>0</v>
      </c>
      <c r="G146" s="3">
        <f t="shared" ref="G146:G156" si="48">F146*0.05</f>
        <v>0</v>
      </c>
      <c r="H146" s="3">
        <f t="shared" ref="H146" si="49">F146*0.1</f>
        <v>0</v>
      </c>
      <c r="I146" s="8">
        <f t="shared" ref="I146:I149" si="50">$L$5*F146+$L$4*G146+$L$6*H146</f>
        <v>0</v>
      </c>
    </row>
    <row r="147" spans="1:9" x14ac:dyDescent="0.25">
      <c r="A147" s="12" t="s">
        <v>63</v>
      </c>
      <c r="B147" s="3">
        <v>2</v>
      </c>
      <c r="C147" s="3">
        <v>2</v>
      </c>
      <c r="D147" s="3">
        <f t="shared" si="46"/>
        <v>4</v>
      </c>
      <c r="E147" s="3">
        <v>0</v>
      </c>
      <c r="F147" s="3">
        <f t="shared" ref="F147:F156" si="51">D147*E147</f>
        <v>0</v>
      </c>
      <c r="G147" s="3">
        <f t="shared" si="48"/>
        <v>0</v>
      </c>
      <c r="H147" s="3">
        <f t="shared" ref="H147:H156" si="52">F147*0.1</f>
        <v>0</v>
      </c>
      <c r="I147" s="8">
        <f t="shared" si="50"/>
        <v>0</v>
      </c>
    </row>
    <row r="148" spans="1:9" x14ac:dyDescent="0.25">
      <c r="A148" s="12" t="s">
        <v>64</v>
      </c>
      <c r="B148" s="3">
        <v>2</v>
      </c>
      <c r="C148" s="3">
        <v>1</v>
      </c>
      <c r="D148" s="3">
        <f t="shared" si="46"/>
        <v>2</v>
      </c>
      <c r="E148" s="3">
        <v>0</v>
      </c>
      <c r="F148" s="3">
        <f t="shared" si="51"/>
        <v>0</v>
      </c>
      <c r="G148" s="3">
        <f t="shared" si="48"/>
        <v>0</v>
      </c>
      <c r="H148" s="3">
        <f t="shared" si="52"/>
        <v>0</v>
      </c>
      <c r="I148" s="8">
        <f t="shared" si="50"/>
        <v>0</v>
      </c>
    </row>
    <row r="149" spans="1:9" x14ac:dyDescent="0.25">
      <c r="A149" s="2" t="s">
        <v>65</v>
      </c>
      <c r="B149" s="3">
        <v>2</v>
      </c>
      <c r="C149" s="3">
        <v>1</v>
      </c>
      <c r="D149" s="3">
        <f t="shared" si="46"/>
        <v>2</v>
      </c>
      <c r="E149" s="3">
        <v>0</v>
      </c>
      <c r="F149" s="3">
        <f t="shared" si="51"/>
        <v>0</v>
      </c>
      <c r="G149" s="3">
        <f t="shared" si="48"/>
        <v>0</v>
      </c>
      <c r="H149" s="3">
        <f t="shared" si="52"/>
        <v>0</v>
      </c>
      <c r="I149" s="8">
        <f t="shared" si="50"/>
        <v>0</v>
      </c>
    </row>
    <row r="150" spans="1:9" x14ac:dyDescent="0.25">
      <c r="A150" s="2" t="s">
        <v>66</v>
      </c>
      <c r="B150" s="3" t="s">
        <v>110</v>
      </c>
      <c r="C150" s="3"/>
      <c r="D150" s="3"/>
      <c r="E150" s="3"/>
      <c r="F150" s="3"/>
      <c r="G150" s="3"/>
      <c r="H150" s="3"/>
      <c r="I150" s="8"/>
    </row>
    <row r="151" spans="1:9" x14ac:dyDescent="0.25">
      <c r="A151" s="12" t="s">
        <v>68</v>
      </c>
      <c r="B151" s="3">
        <v>1.5</v>
      </c>
      <c r="C151" s="3">
        <v>52</v>
      </c>
      <c r="D151" s="3">
        <f t="shared" si="46"/>
        <v>78</v>
      </c>
      <c r="E151" s="3">
        <v>0</v>
      </c>
      <c r="F151" s="3">
        <f t="shared" si="51"/>
        <v>0</v>
      </c>
      <c r="G151" s="3">
        <f t="shared" si="48"/>
        <v>0</v>
      </c>
      <c r="H151" s="3">
        <f t="shared" si="52"/>
        <v>0</v>
      </c>
      <c r="I151" s="8">
        <f t="shared" ref="I151:I153" si="53">$L$5*F151+$L$4*G151+$L$6*H151</f>
        <v>0</v>
      </c>
    </row>
    <row r="152" spans="1:9" x14ac:dyDescent="0.25">
      <c r="A152" s="12" t="s">
        <v>69</v>
      </c>
      <c r="B152" s="3">
        <v>1.5</v>
      </c>
      <c r="C152" s="3">
        <v>250</v>
      </c>
      <c r="D152" s="3">
        <f t="shared" si="46"/>
        <v>375</v>
      </c>
      <c r="E152" s="3">
        <v>0</v>
      </c>
      <c r="F152" s="10">
        <f t="shared" si="51"/>
        <v>0</v>
      </c>
      <c r="G152" s="3">
        <f t="shared" si="48"/>
        <v>0</v>
      </c>
      <c r="H152" s="3">
        <f t="shared" si="52"/>
        <v>0</v>
      </c>
      <c r="I152" s="8">
        <f t="shared" si="53"/>
        <v>0</v>
      </c>
    </row>
    <row r="153" spans="1:9" ht="22.5" x14ac:dyDescent="0.25">
      <c r="A153" s="12" t="s">
        <v>70</v>
      </c>
      <c r="B153" s="3">
        <v>1.5</v>
      </c>
      <c r="C153" s="3">
        <v>52</v>
      </c>
      <c r="D153" s="3">
        <f t="shared" si="46"/>
        <v>78</v>
      </c>
      <c r="E153" s="3">
        <v>0</v>
      </c>
      <c r="F153" s="3">
        <f t="shared" si="51"/>
        <v>0</v>
      </c>
      <c r="G153" s="3">
        <f t="shared" si="48"/>
        <v>0</v>
      </c>
      <c r="H153" s="3">
        <f t="shared" si="52"/>
        <v>0</v>
      </c>
      <c r="I153" s="8">
        <f t="shared" si="53"/>
        <v>0</v>
      </c>
    </row>
    <row r="154" spans="1:9" x14ac:dyDescent="0.25">
      <c r="A154" s="12" t="s">
        <v>71</v>
      </c>
      <c r="B154" s="3" t="s">
        <v>110</v>
      </c>
      <c r="C154" s="3"/>
      <c r="D154" s="3"/>
      <c r="E154" s="3"/>
      <c r="F154" s="3"/>
      <c r="G154" s="3"/>
      <c r="H154" s="3"/>
      <c r="I154" s="8"/>
    </row>
    <row r="155" spans="1:9" x14ac:dyDescent="0.25">
      <c r="A155" s="2" t="s">
        <v>72</v>
      </c>
      <c r="B155" s="3" t="s">
        <v>105</v>
      </c>
      <c r="C155" s="3"/>
      <c r="D155" s="3"/>
      <c r="E155" s="3"/>
      <c r="F155" s="3"/>
      <c r="G155" s="3"/>
      <c r="H155" s="3"/>
      <c r="I155" s="8"/>
    </row>
    <row r="156" spans="1:9" x14ac:dyDescent="0.25">
      <c r="A156" s="2" t="s">
        <v>73</v>
      </c>
      <c r="B156" s="3">
        <v>40</v>
      </c>
      <c r="C156" s="3">
        <v>1</v>
      </c>
      <c r="D156" s="3">
        <f t="shared" si="46"/>
        <v>40</v>
      </c>
      <c r="E156" s="3">
        <v>0</v>
      </c>
      <c r="F156" s="3">
        <f t="shared" si="51"/>
        <v>0</v>
      </c>
      <c r="G156" s="3">
        <f t="shared" si="48"/>
        <v>0</v>
      </c>
      <c r="H156" s="3">
        <f t="shared" si="52"/>
        <v>0</v>
      </c>
      <c r="I156" s="8">
        <f>$L$5*F156+$L$4*G156+$L$6*H156</f>
        <v>0</v>
      </c>
    </row>
    <row r="157" spans="1:9" x14ac:dyDescent="0.25">
      <c r="A157" s="2" t="s">
        <v>59</v>
      </c>
      <c r="B157" s="3" t="s">
        <v>2</v>
      </c>
      <c r="C157" s="3"/>
      <c r="D157" s="3"/>
      <c r="E157" s="3"/>
      <c r="F157" s="3"/>
      <c r="G157" s="3"/>
      <c r="H157" s="3"/>
      <c r="I157" s="4"/>
    </row>
    <row r="158" spans="1:9" x14ac:dyDescent="0.25">
      <c r="A158" s="44" t="s">
        <v>81</v>
      </c>
      <c r="B158" s="3"/>
      <c r="C158" s="3"/>
      <c r="D158" s="3"/>
      <c r="E158" s="3"/>
      <c r="F158" s="53">
        <f>SUM(F141:H157)</f>
        <v>0</v>
      </c>
      <c r="G158" s="53"/>
      <c r="H158" s="53"/>
      <c r="I158" s="15">
        <f>SUM(I141:I157)</f>
        <v>0</v>
      </c>
    </row>
    <row r="159" spans="1:9" ht="21" x14ac:dyDescent="0.25">
      <c r="A159" s="11" t="s">
        <v>82</v>
      </c>
      <c r="B159" s="6"/>
      <c r="C159" s="6"/>
      <c r="D159" s="6"/>
      <c r="E159" s="6"/>
      <c r="F159" s="6"/>
      <c r="G159" s="6"/>
      <c r="H159" s="6"/>
      <c r="I159" s="7"/>
    </row>
    <row r="160" spans="1:9" x14ac:dyDescent="0.25">
      <c r="A160" s="2" t="s">
        <v>89</v>
      </c>
      <c r="B160" s="3" t="s">
        <v>111</v>
      </c>
      <c r="C160" s="3"/>
      <c r="D160" s="3"/>
      <c r="E160" s="3"/>
      <c r="F160" s="3"/>
      <c r="G160" s="3"/>
      <c r="H160" s="3"/>
      <c r="I160" s="4"/>
    </row>
    <row r="161" spans="1:25" x14ac:dyDescent="0.25">
      <c r="A161" s="2" t="s">
        <v>54</v>
      </c>
      <c r="B161" s="3" t="s">
        <v>2</v>
      </c>
      <c r="C161" s="3"/>
      <c r="D161" s="3"/>
      <c r="E161" s="3"/>
      <c r="F161" s="3"/>
      <c r="G161" s="3"/>
      <c r="H161" s="3"/>
      <c r="I161" s="4"/>
    </row>
    <row r="162" spans="1:25" x14ac:dyDescent="0.25">
      <c r="A162" s="2" t="s">
        <v>55</v>
      </c>
      <c r="B162" s="3" t="s">
        <v>2</v>
      </c>
      <c r="C162" s="3"/>
      <c r="D162" s="3"/>
      <c r="E162" s="3"/>
      <c r="F162" s="3"/>
      <c r="G162" s="3"/>
      <c r="H162" s="3"/>
      <c r="I162" s="4"/>
    </row>
    <row r="163" spans="1:25" x14ac:dyDescent="0.25">
      <c r="A163" s="2" t="s">
        <v>56</v>
      </c>
      <c r="B163" s="3" t="s">
        <v>2</v>
      </c>
      <c r="C163" s="3"/>
      <c r="D163" s="3"/>
      <c r="E163" s="3"/>
      <c r="F163" s="3"/>
      <c r="G163" s="3"/>
      <c r="H163" s="3"/>
      <c r="I163" s="4"/>
    </row>
    <row r="164" spans="1:25" x14ac:dyDescent="0.25">
      <c r="A164" s="2" t="s">
        <v>57</v>
      </c>
      <c r="B164" s="3"/>
      <c r="C164" s="3"/>
      <c r="D164" s="3"/>
      <c r="E164" s="3"/>
      <c r="F164" s="3"/>
      <c r="G164" s="3"/>
      <c r="H164" s="3"/>
      <c r="I164" s="4"/>
    </row>
    <row r="165" spans="1:25" ht="22.5" x14ac:dyDescent="0.25">
      <c r="A165" s="12" t="s">
        <v>83</v>
      </c>
      <c r="B165" s="3">
        <v>2</v>
      </c>
      <c r="C165" s="3">
        <v>4</v>
      </c>
      <c r="D165" s="3">
        <f t="shared" ref="D165:D166" si="54">B165*C165</f>
        <v>8</v>
      </c>
      <c r="E165" s="19">
        <v>13.4</v>
      </c>
      <c r="F165" s="3">
        <f t="shared" ref="F165" si="55">D165*E165</f>
        <v>107.2</v>
      </c>
      <c r="G165" s="3">
        <f t="shared" ref="G165:G166" si="56">F165*0.05</f>
        <v>5.36</v>
      </c>
      <c r="H165" s="3">
        <f t="shared" ref="H165" si="57">F165*0.1</f>
        <v>10.72</v>
      </c>
      <c r="I165" s="25">
        <f>$L$10*F165+$L$9*G165+$L$11*H165</f>
        <v>14042.342400000001</v>
      </c>
      <c r="K165" s="54"/>
      <c r="L165" s="54"/>
      <c r="M165" s="54"/>
      <c r="N165" s="54"/>
      <c r="O165" s="54"/>
      <c r="P165" s="54"/>
      <c r="Q165" s="54"/>
      <c r="R165" s="54"/>
      <c r="S165" s="54"/>
      <c r="T165" s="54"/>
      <c r="U165" s="54"/>
      <c r="V165" s="54"/>
      <c r="W165" s="54"/>
      <c r="X165" s="54"/>
      <c r="Y165" s="54"/>
    </row>
    <row r="166" spans="1:25" ht="33.75" x14ac:dyDescent="0.25">
      <c r="A166" s="12" t="s">
        <v>84</v>
      </c>
      <c r="B166" s="3">
        <v>2</v>
      </c>
      <c r="C166" s="3">
        <v>4</v>
      </c>
      <c r="D166" s="3">
        <f t="shared" si="54"/>
        <v>8</v>
      </c>
      <c r="E166" s="19">
        <v>5</v>
      </c>
      <c r="F166" s="3">
        <f t="shared" ref="F166" si="58">D166*E166</f>
        <v>40</v>
      </c>
      <c r="G166" s="3">
        <f t="shared" si="56"/>
        <v>2</v>
      </c>
      <c r="H166" s="3">
        <f t="shared" ref="H166" si="59">F166*0.1</f>
        <v>4</v>
      </c>
      <c r="I166" s="25">
        <f>$L$10*F166+$L$9*G166+$L$11*H166</f>
        <v>5239.68</v>
      </c>
    </row>
    <row r="167" spans="1:25" x14ac:dyDescent="0.25">
      <c r="A167" s="2" t="s">
        <v>58</v>
      </c>
      <c r="B167" s="3" t="s">
        <v>2</v>
      </c>
      <c r="C167" s="3"/>
      <c r="D167" s="3"/>
      <c r="E167" s="3"/>
      <c r="F167" s="3"/>
      <c r="G167" s="3"/>
      <c r="H167" s="3"/>
      <c r="I167" s="4"/>
    </row>
    <row r="168" spans="1:25" x14ac:dyDescent="0.25">
      <c r="A168" s="2" t="s">
        <v>86</v>
      </c>
      <c r="B168" s="3" t="s">
        <v>2</v>
      </c>
      <c r="C168" s="3"/>
      <c r="D168" s="3"/>
      <c r="E168" s="3"/>
      <c r="F168" s="3"/>
      <c r="G168" s="3"/>
      <c r="H168" s="3"/>
      <c r="I168" s="4"/>
    </row>
    <row r="169" spans="1:25" ht="22.5" x14ac:dyDescent="0.25">
      <c r="A169" s="44" t="s">
        <v>85</v>
      </c>
      <c r="B169" s="18"/>
      <c r="C169" s="18"/>
      <c r="D169" s="18"/>
      <c r="E169" s="18"/>
      <c r="F169" s="56">
        <f>SUM(F160:H168)</f>
        <v>169.28</v>
      </c>
      <c r="G169" s="57"/>
      <c r="H169" s="58"/>
      <c r="I169" s="15">
        <f>SUM(I160:I168)</f>
        <v>19282.022400000002</v>
      </c>
    </row>
    <row r="170" spans="1:25" x14ac:dyDescent="0.25">
      <c r="A170" s="44" t="s">
        <v>87</v>
      </c>
      <c r="B170" s="3"/>
      <c r="C170" s="3"/>
      <c r="D170" s="3"/>
      <c r="E170" s="3"/>
      <c r="F170" s="53">
        <f>F18+F43+F60+F77+F86</f>
        <v>16219.829999999996</v>
      </c>
      <c r="G170" s="53"/>
      <c r="H170" s="53"/>
      <c r="I170" s="15">
        <f>I18+I43+I60+I77+I86</f>
        <v>1778774.3979</v>
      </c>
    </row>
    <row r="171" spans="1:25" x14ac:dyDescent="0.25">
      <c r="A171" s="44" t="s">
        <v>88</v>
      </c>
      <c r="B171" s="3"/>
      <c r="C171" s="3"/>
      <c r="D171" s="3"/>
      <c r="E171" s="3"/>
      <c r="F171" s="53">
        <f>F95+F120+F139+F158+F169</f>
        <v>22604.86</v>
      </c>
      <c r="G171" s="53"/>
      <c r="H171" s="53"/>
      <c r="I171" s="15">
        <f>I95+I120+I139+I158+I169</f>
        <v>2364726.3183000004</v>
      </c>
    </row>
    <row r="172" spans="1:25" x14ac:dyDescent="0.25">
      <c r="A172" s="5" t="s">
        <v>176</v>
      </c>
      <c r="B172" s="3"/>
      <c r="C172" s="3"/>
      <c r="D172" s="3"/>
      <c r="E172" s="3"/>
      <c r="F172" s="53">
        <f>ROUND(F170+F171, -2)</f>
        <v>38800</v>
      </c>
      <c r="G172" s="53"/>
      <c r="H172" s="53"/>
      <c r="I172" s="15">
        <f>ROUND(I170+I171,-4)</f>
        <v>4140000</v>
      </c>
      <c r="K172" s="48">
        <f>F139+F60</f>
        <v>4202.1000000000004</v>
      </c>
      <c r="L172" t="s">
        <v>177</v>
      </c>
    </row>
    <row r="173" spans="1:25" x14ac:dyDescent="0.25">
      <c r="A173" s="5" t="s">
        <v>171</v>
      </c>
      <c r="B173" s="3"/>
      <c r="C173" s="3"/>
      <c r="D173" s="3"/>
      <c r="E173" s="3"/>
      <c r="F173" s="23"/>
      <c r="G173" s="23"/>
      <c r="H173" s="23"/>
      <c r="I173" s="15">
        <v>479000</v>
      </c>
    </row>
    <row r="174" spans="1:25" x14ac:dyDescent="0.25">
      <c r="A174" s="5" t="s">
        <v>170</v>
      </c>
      <c r="B174" s="3"/>
      <c r="C174" s="3"/>
      <c r="D174" s="3"/>
      <c r="E174" s="3"/>
      <c r="F174" s="23"/>
      <c r="G174" s="23"/>
      <c r="H174" s="23"/>
      <c r="I174" s="15">
        <f>ROUND(I172+I173, -4)</f>
        <v>4620000</v>
      </c>
    </row>
    <row r="175" spans="1:25" x14ac:dyDescent="0.25">
      <c r="K175" s="38">
        <f>F172/173</f>
        <v>224.27745664739885</v>
      </c>
      <c r="L175" t="s">
        <v>158</v>
      </c>
    </row>
    <row r="176" spans="1:25" ht="28.5" customHeight="1" x14ac:dyDescent="0.25">
      <c r="A176" s="51" t="s">
        <v>118</v>
      </c>
      <c r="B176" s="51"/>
      <c r="C176" s="51"/>
      <c r="D176" s="51"/>
      <c r="E176" s="51"/>
      <c r="F176" s="51"/>
      <c r="G176" s="51"/>
      <c r="H176" s="51"/>
      <c r="I176" s="51"/>
    </row>
    <row r="177" spans="1:9" x14ac:dyDescent="0.25">
      <c r="A177" s="52" t="s">
        <v>98</v>
      </c>
      <c r="B177" s="52"/>
      <c r="C177" s="52"/>
      <c r="D177" s="52"/>
      <c r="E177" s="52"/>
      <c r="F177" s="52"/>
      <c r="G177" s="52"/>
      <c r="H177" s="52"/>
      <c r="I177" s="52"/>
    </row>
    <row r="178" spans="1:9" ht="51" customHeight="1" x14ac:dyDescent="0.25">
      <c r="A178" s="50" t="s">
        <v>168</v>
      </c>
      <c r="B178" s="50"/>
      <c r="C178" s="50"/>
      <c r="D178" s="50"/>
      <c r="E178" s="50"/>
      <c r="F178" s="50"/>
      <c r="G178" s="50"/>
      <c r="H178" s="50"/>
      <c r="I178" s="50"/>
    </row>
    <row r="179" spans="1:9" ht="86.25" customHeight="1" x14ac:dyDescent="0.25">
      <c r="A179" s="51" t="s">
        <v>179</v>
      </c>
      <c r="B179" s="51"/>
      <c r="C179" s="51"/>
      <c r="D179" s="51"/>
      <c r="E179" s="51"/>
      <c r="F179" s="51"/>
      <c r="G179" s="51"/>
      <c r="H179" s="51"/>
      <c r="I179" s="51"/>
    </row>
    <row r="180" spans="1:9" ht="21" customHeight="1" x14ac:dyDescent="0.25">
      <c r="A180" s="51" t="s">
        <v>117</v>
      </c>
      <c r="B180" s="51"/>
      <c r="C180" s="51"/>
      <c r="D180" s="51"/>
      <c r="E180" s="51"/>
      <c r="F180" s="51"/>
      <c r="G180" s="51"/>
      <c r="H180" s="51"/>
      <c r="I180" s="51"/>
    </row>
    <row r="181" spans="1:9" ht="18.75" x14ac:dyDescent="0.25">
      <c r="A181" s="50" t="s">
        <v>116</v>
      </c>
      <c r="B181" s="50"/>
      <c r="C181" s="50"/>
      <c r="D181" s="50"/>
      <c r="E181" s="50"/>
      <c r="F181" s="50"/>
      <c r="G181" s="50"/>
      <c r="H181" s="50"/>
      <c r="I181" s="50"/>
    </row>
    <row r="182" spans="1:9" ht="18.75" x14ac:dyDescent="0.25">
      <c r="A182" s="50" t="s">
        <v>99</v>
      </c>
      <c r="B182" s="50"/>
      <c r="C182" s="50"/>
      <c r="D182" s="50"/>
      <c r="E182" s="50"/>
      <c r="F182" s="50"/>
      <c r="G182" s="50"/>
      <c r="H182" s="50"/>
      <c r="I182" s="50"/>
    </row>
    <row r="183" spans="1:9" ht="18.75" x14ac:dyDescent="0.25">
      <c r="A183" s="50" t="s">
        <v>100</v>
      </c>
      <c r="B183" s="50"/>
      <c r="C183" s="50"/>
      <c r="D183" s="50"/>
      <c r="E183" s="50"/>
      <c r="F183" s="50"/>
      <c r="G183" s="50"/>
      <c r="H183" s="50"/>
      <c r="I183" s="50"/>
    </row>
    <row r="184" spans="1:9" ht="18.75" x14ac:dyDescent="0.25">
      <c r="A184" s="50" t="s">
        <v>101</v>
      </c>
      <c r="B184" s="50"/>
      <c r="C184" s="50"/>
      <c r="D184" s="50"/>
      <c r="E184" s="50"/>
      <c r="F184" s="50"/>
      <c r="G184" s="50"/>
      <c r="H184" s="50"/>
      <c r="I184" s="50"/>
    </row>
    <row r="185" spans="1:9" ht="18.75" x14ac:dyDescent="0.25">
      <c r="A185" s="50" t="s">
        <v>102</v>
      </c>
      <c r="B185" s="50"/>
      <c r="C185" s="50"/>
      <c r="D185" s="50"/>
      <c r="E185" s="50"/>
      <c r="F185" s="50"/>
      <c r="G185" s="50"/>
      <c r="H185" s="50"/>
      <c r="I185" s="50"/>
    </row>
    <row r="186" spans="1:9" ht="15.75" x14ac:dyDescent="0.25">
      <c r="A186" s="49" t="s">
        <v>172</v>
      </c>
      <c r="B186" s="49"/>
      <c r="C186" s="49"/>
      <c r="D186" s="49"/>
      <c r="E186" s="49"/>
      <c r="F186" s="49"/>
      <c r="G186" s="49"/>
      <c r="H186" s="49"/>
      <c r="I186" s="49"/>
    </row>
    <row r="187" spans="1:9" ht="15.75" x14ac:dyDescent="0.25">
      <c r="A187" s="49" t="s">
        <v>103</v>
      </c>
      <c r="B187" s="49"/>
      <c r="C187" s="49"/>
      <c r="D187" s="49"/>
      <c r="E187" s="49"/>
      <c r="F187" s="49"/>
      <c r="G187" s="49"/>
      <c r="H187" s="49"/>
      <c r="I187" s="49"/>
    </row>
    <row r="188" spans="1:9" ht="31.5" customHeight="1" x14ac:dyDescent="0.25">
      <c r="A188" s="51" t="s">
        <v>175</v>
      </c>
      <c r="B188" s="51"/>
      <c r="C188" s="51"/>
      <c r="D188" s="51"/>
      <c r="E188" s="51"/>
      <c r="F188" s="51"/>
      <c r="G188" s="51"/>
      <c r="H188" s="51"/>
      <c r="I188" s="51"/>
    </row>
    <row r="189" spans="1:9" ht="15.75" x14ac:dyDescent="0.25">
      <c r="A189" s="49" t="s">
        <v>157</v>
      </c>
      <c r="B189" s="49"/>
      <c r="C189" s="49"/>
      <c r="D189" s="49"/>
      <c r="E189" s="49"/>
      <c r="F189" s="49"/>
      <c r="G189" s="49"/>
      <c r="H189" s="49"/>
      <c r="I189" s="49"/>
    </row>
    <row r="190" spans="1:9" ht="15.75" x14ac:dyDescent="0.25">
      <c r="A190" s="49" t="s">
        <v>178</v>
      </c>
      <c r="B190" s="49"/>
      <c r="C190" s="49"/>
      <c r="D190" s="49"/>
      <c r="E190" s="49"/>
      <c r="F190" s="49"/>
      <c r="G190" s="49"/>
      <c r="H190" s="49"/>
      <c r="I190" s="49"/>
    </row>
  </sheetData>
  <mergeCells count="31">
    <mergeCell ref="K165:Y165"/>
    <mergeCell ref="F158:H158"/>
    <mergeCell ref="F170:H170"/>
    <mergeCell ref="F171:H171"/>
    <mergeCell ref="K3:L3"/>
    <mergeCell ref="K8:L8"/>
    <mergeCell ref="F169:H169"/>
    <mergeCell ref="F18:H18"/>
    <mergeCell ref="F43:H43"/>
    <mergeCell ref="F60:H60"/>
    <mergeCell ref="F77:H77"/>
    <mergeCell ref="F86:H86"/>
    <mergeCell ref="F95:H95"/>
    <mergeCell ref="F120:H120"/>
    <mergeCell ref="F139:H139"/>
    <mergeCell ref="A179:I179"/>
    <mergeCell ref="A178:I178"/>
    <mergeCell ref="A176:I176"/>
    <mergeCell ref="A177:I177"/>
    <mergeCell ref="F172:H172"/>
    <mergeCell ref="A180:I180"/>
    <mergeCell ref="A181:I181"/>
    <mergeCell ref="A182:I182"/>
    <mergeCell ref="A183:I183"/>
    <mergeCell ref="A184:I184"/>
    <mergeCell ref="A190:I190"/>
    <mergeCell ref="A185:I185"/>
    <mergeCell ref="A186:I186"/>
    <mergeCell ref="A187:I187"/>
    <mergeCell ref="A188:I188"/>
    <mergeCell ref="A189:I18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workbookViewId="0">
      <selection activeCell="J52" sqref="J52"/>
    </sheetView>
  </sheetViews>
  <sheetFormatPr defaultRowHeight="15" x14ac:dyDescent="0.25"/>
  <cols>
    <col min="1" max="1" width="39.7109375" customWidth="1"/>
    <col min="2" max="2" width="15" customWidth="1"/>
    <col min="3" max="3" width="9.5703125" customWidth="1"/>
    <col min="5" max="5" width="10.28515625" customWidth="1"/>
    <col min="9" max="9" width="10" bestFit="1" customWidth="1"/>
    <col min="11" max="11" width="11.42578125" customWidth="1"/>
  </cols>
  <sheetData>
    <row r="1" spans="1:13" ht="15.75" x14ac:dyDescent="0.25">
      <c r="A1" s="27" t="s">
        <v>152</v>
      </c>
    </row>
    <row r="2" spans="1:13" ht="65.25" customHeight="1" x14ac:dyDescent="0.25">
      <c r="A2" s="1" t="s">
        <v>0</v>
      </c>
      <c r="B2" s="1" t="s">
        <v>153</v>
      </c>
      <c r="C2" s="1" t="s">
        <v>91</v>
      </c>
      <c r="D2" s="1" t="s">
        <v>94</v>
      </c>
      <c r="E2" s="1" t="s">
        <v>92</v>
      </c>
      <c r="F2" s="1" t="s">
        <v>93</v>
      </c>
      <c r="G2" s="1" t="s">
        <v>95</v>
      </c>
      <c r="H2" s="1" t="s">
        <v>96</v>
      </c>
      <c r="I2" s="1" t="s">
        <v>97</v>
      </c>
    </row>
    <row r="3" spans="1:13" x14ac:dyDescent="0.25">
      <c r="A3" s="28" t="s">
        <v>119</v>
      </c>
      <c r="B3" s="29">
        <v>32</v>
      </c>
      <c r="C3" s="29">
        <v>1</v>
      </c>
      <c r="D3" s="29">
        <f>B3*C3</f>
        <v>32</v>
      </c>
      <c r="E3" s="29">
        <v>0</v>
      </c>
      <c r="F3" s="29">
        <f>D3*E3</f>
        <v>0</v>
      </c>
      <c r="G3" s="29">
        <f>F3*0.05</f>
        <v>0</v>
      </c>
      <c r="H3" s="29">
        <f>F3*0.1</f>
        <v>0</v>
      </c>
      <c r="I3" s="30">
        <f>$L$5*F3+$L$4*G3+$L$6*H3</f>
        <v>0</v>
      </c>
      <c r="K3" s="55" t="s">
        <v>159</v>
      </c>
      <c r="L3" s="55"/>
    </row>
    <row r="4" spans="1:13" x14ac:dyDescent="0.25">
      <c r="A4" s="28" t="s">
        <v>120</v>
      </c>
      <c r="B4" s="29"/>
      <c r="C4" s="29"/>
      <c r="D4" s="29"/>
      <c r="E4" s="29"/>
      <c r="F4" s="29"/>
      <c r="G4" s="29"/>
      <c r="H4" s="29"/>
      <c r="I4" s="30"/>
      <c r="K4" s="39" t="s">
        <v>160</v>
      </c>
      <c r="L4" s="41">
        <v>65.709999999999994</v>
      </c>
      <c r="M4" s="40" t="s">
        <v>161</v>
      </c>
    </row>
    <row r="5" spans="1:13" x14ac:dyDescent="0.25">
      <c r="A5" s="28" t="s">
        <v>121</v>
      </c>
      <c r="B5" s="29">
        <v>12</v>
      </c>
      <c r="C5" s="29">
        <v>1</v>
      </c>
      <c r="D5" s="29">
        <f t="shared" ref="D5:D45" si="0">B5*C5</f>
        <v>12</v>
      </c>
      <c r="E5" s="29">
        <v>0</v>
      </c>
      <c r="F5" s="29">
        <f t="shared" ref="F5:F45" si="1">D5*E5</f>
        <v>0</v>
      </c>
      <c r="G5" s="29">
        <f t="shared" ref="G5:G45" si="2">F5*0.05</f>
        <v>0</v>
      </c>
      <c r="H5" s="29">
        <f t="shared" ref="H5:H45" si="3">F5*0.1</f>
        <v>0</v>
      </c>
      <c r="I5" s="30">
        <f>$L$5*F5+$L$4*G5+$L$6*H5</f>
        <v>0</v>
      </c>
      <c r="K5" s="39" t="s">
        <v>162</v>
      </c>
      <c r="L5" s="41">
        <v>48.75</v>
      </c>
      <c r="M5" s="40"/>
    </row>
    <row r="6" spans="1:13" x14ac:dyDescent="0.25">
      <c r="A6" s="28" t="s">
        <v>122</v>
      </c>
      <c r="B6" s="29">
        <v>32</v>
      </c>
      <c r="C6" s="29">
        <v>1</v>
      </c>
      <c r="D6" s="29">
        <f t="shared" si="0"/>
        <v>32</v>
      </c>
      <c r="E6" s="29">
        <v>0</v>
      </c>
      <c r="F6" s="29">
        <f t="shared" si="1"/>
        <v>0</v>
      </c>
      <c r="G6" s="29">
        <f t="shared" si="2"/>
        <v>0</v>
      </c>
      <c r="H6" s="29">
        <f t="shared" si="3"/>
        <v>0</v>
      </c>
      <c r="I6" s="30">
        <f>$L$5*F6+$L$4*G6+$L$6*H6</f>
        <v>0</v>
      </c>
      <c r="K6" s="39" t="s">
        <v>163</v>
      </c>
      <c r="L6" s="41">
        <v>26.38</v>
      </c>
      <c r="M6" s="40"/>
    </row>
    <row r="7" spans="1:13" x14ac:dyDescent="0.25">
      <c r="A7" s="28" t="s">
        <v>123</v>
      </c>
      <c r="B7" s="29"/>
      <c r="C7" s="29"/>
      <c r="D7" s="29"/>
      <c r="E7" s="29"/>
      <c r="F7" s="29"/>
      <c r="G7" s="29"/>
      <c r="H7" s="29"/>
      <c r="I7" s="30"/>
    </row>
    <row r="8" spans="1:13" x14ac:dyDescent="0.25">
      <c r="A8" s="28" t="s">
        <v>124</v>
      </c>
      <c r="B8" s="29"/>
      <c r="C8" s="29"/>
      <c r="D8" s="29"/>
      <c r="E8" s="29"/>
      <c r="F8" s="29"/>
      <c r="G8" s="29"/>
      <c r="H8" s="29"/>
      <c r="I8" s="30"/>
    </row>
    <row r="9" spans="1:13" x14ac:dyDescent="0.25">
      <c r="A9" s="28" t="s">
        <v>125</v>
      </c>
      <c r="B9" s="29">
        <v>2</v>
      </c>
      <c r="C9" s="29">
        <v>1</v>
      </c>
      <c r="D9" s="29">
        <f t="shared" si="0"/>
        <v>2</v>
      </c>
      <c r="E9" s="29">
        <v>0</v>
      </c>
      <c r="F9" s="29">
        <f t="shared" si="1"/>
        <v>0</v>
      </c>
      <c r="G9" s="29">
        <f t="shared" si="2"/>
        <v>0</v>
      </c>
      <c r="H9" s="29">
        <f t="shared" si="3"/>
        <v>0</v>
      </c>
      <c r="I9" s="30">
        <f>$L$5*F9+$L$4*G9+$L$6*H9</f>
        <v>0</v>
      </c>
    </row>
    <row r="10" spans="1:13" ht="33.75" x14ac:dyDescent="0.25">
      <c r="A10" s="28" t="s">
        <v>126</v>
      </c>
      <c r="B10" s="29">
        <v>2</v>
      </c>
      <c r="C10" s="29">
        <v>1</v>
      </c>
      <c r="D10" s="29">
        <f t="shared" si="0"/>
        <v>2</v>
      </c>
      <c r="E10" s="29">
        <v>0</v>
      </c>
      <c r="F10" s="29">
        <f t="shared" si="1"/>
        <v>0</v>
      </c>
      <c r="G10" s="29">
        <f t="shared" si="2"/>
        <v>0</v>
      </c>
      <c r="H10" s="29">
        <f t="shared" si="3"/>
        <v>0</v>
      </c>
      <c r="I10" s="30">
        <f>$L$5*F10+$L$4*G10+$L$6*H10</f>
        <v>0</v>
      </c>
    </row>
    <row r="11" spans="1:13" ht="33.75" x14ac:dyDescent="0.25">
      <c r="A11" s="28" t="s">
        <v>127</v>
      </c>
      <c r="B11" s="29">
        <v>2</v>
      </c>
      <c r="C11" s="29">
        <v>1</v>
      </c>
      <c r="D11" s="29">
        <f t="shared" si="0"/>
        <v>2</v>
      </c>
      <c r="E11" s="29">
        <v>0</v>
      </c>
      <c r="F11" s="29">
        <f t="shared" si="1"/>
        <v>0</v>
      </c>
      <c r="G11" s="29">
        <f t="shared" si="2"/>
        <v>0</v>
      </c>
      <c r="H11" s="29">
        <f t="shared" si="3"/>
        <v>0</v>
      </c>
      <c r="I11" s="30">
        <f>$L$5*F11+$L$4*G11+$L$6*H11</f>
        <v>0</v>
      </c>
    </row>
    <row r="12" spans="1:13" x14ac:dyDescent="0.25">
      <c r="A12" s="28" t="s">
        <v>128</v>
      </c>
      <c r="B12" s="29"/>
      <c r="C12" s="29"/>
      <c r="D12" s="29"/>
      <c r="E12" s="29"/>
      <c r="F12" s="29"/>
      <c r="G12" s="29"/>
      <c r="H12" s="29"/>
      <c r="I12" s="30"/>
    </row>
    <row r="13" spans="1:13" x14ac:dyDescent="0.25">
      <c r="A13" s="28" t="s">
        <v>129</v>
      </c>
      <c r="B13" s="29">
        <v>4</v>
      </c>
      <c r="C13" s="29">
        <v>1</v>
      </c>
      <c r="D13" s="29">
        <f t="shared" si="0"/>
        <v>4</v>
      </c>
      <c r="E13" s="29">
        <v>0</v>
      </c>
      <c r="F13" s="29">
        <f t="shared" si="1"/>
        <v>0</v>
      </c>
      <c r="G13" s="29">
        <f t="shared" si="2"/>
        <v>0</v>
      </c>
      <c r="H13" s="29">
        <f t="shared" si="3"/>
        <v>0</v>
      </c>
      <c r="I13" s="30">
        <f t="shared" ref="I13:I18" si="4">$L$5*F13+$L$4*G13+$L$6*H13</f>
        <v>0</v>
      </c>
    </row>
    <row r="14" spans="1:13" x14ac:dyDescent="0.25">
      <c r="A14" s="28" t="s">
        <v>130</v>
      </c>
      <c r="B14" s="29">
        <v>2</v>
      </c>
      <c r="C14" s="29">
        <v>1</v>
      </c>
      <c r="D14" s="29">
        <f t="shared" si="0"/>
        <v>2</v>
      </c>
      <c r="E14" s="29">
        <v>0</v>
      </c>
      <c r="F14" s="29">
        <f t="shared" si="1"/>
        <v>0</v>
      </c>
      <c r="G14" s="29">
        <f t="shared" si="2"/>
        <v>0</v>
      </c>
      <c r="H14" s="29">
        <f t="shared" si="3"/>
        <v>0</v>
      </c>
      <c r="I14" s="30">
        <f t="shared" si="4"/>
        <v>0</v>
      </c>
    </row>
    <row r="15" spans="1:13" ht="22.5" x14ac:dyDescent="0.25">
      <c r="A15" s="28" t="s">
        <v>131</v>
      </c>
      <c r="B15" s="29">
        <v>2</v>
      </c>
      <c r="C15" s="29">
        <v>1</v>
      </c>
      <c r="D15" s="29">
        <f t="shared" si="0"/>
        <v>2</v>
      </c>
      <c r="E15" s="29">
        <v>0</v>
      </c>
      <c r="F15" s="29">
        <f t="shared" si="1"/>
        <v>0</v>
      </c>
      <c r="G15" s="29">
        <f t="shared" si="2"/>
        <v>0</v>
      </c>
      <c r="H15" s="29">
        <f t="shared" si="3"/>
        <v>0</v>
      </c>
      <c r="I15" s="30">
        <f t="shared" si="4"/>
        <v>0</v>
      </c>
    </row>
    <row r="16" spans="1:13" x14ac:dyDescent="0.25">
      <c r="A16" s="28" t="s">
        <v>132</v>
      </c>
      <c r="B16" s="29">
        <v>2</v>
      </c>
      <c r="C16" s="29">
        <v>1</v>
      </c>
      <c r="D16" s="29">
        <f t="shared" si="0"/>
        <v>2</v>
      </c>
      <c r="E16" s="29">
        <v>0</v>
      </c>
      <c r="F16" s="29">
        <f t="shared" si="1"/>
        <v>0</v>
      </c>
      <c r="G16" s="29">
        <f t="shared" si="2"/>
        <v>0</v>
      </c>
      <c r="H16" s="29">
        <f t="shared" si="3"/>
        <v>0</v>
      </c>
      <c r="I16" s="30">
        <f t="shared" si="4"/>
        <v>0</v>
      </c>
    </row>
    <row r="17" spans="1:9" x14ac:dyDescent="0.25">
      <c r="A17" s="28" t="s">
        <v>133</v>
      </c>
      <c r="B17" s="29">
        <v>2</v>
      </c>
      <c r="C17" s="29">
        <v>1</v>
      </c>
      <c r="D17" s="29">
        <f t="shared" si="0"/>
        <v>2</v>
      </c>
      <c r="E17" s="29">
        <v>0</v>
      </c>
      <c r="F17" s="29">
        <f t="shared" si="1"/>
        <v>0</v>
      </c>
      <c r="G17" s="29">
        <f t="shared" si="2"/>
        <v>0</v>
      </c>
      <c r="H17" s="29">
        <f t="shared" si="3"/>
        <v>0</v>
      </c>
      <c r="I17" s="30">
        <f t="shared" si="4"/>
        <v>0</v>
      </c>
    </row>
    <row r="18" spans="1:9" ht="22.5" x14ac:dyDescent="0.25">
      <c r="A18" s="28" t="s">
        <v>134</v>
      </c>
      <c r="B18" s="29">
        <v>4</v>
      </c>
      <c r="C18" s="29">
        <v>1</v>
      </c>
      <c r="D18" s="29">
        <f t="shared" si="0"/>
        <v>4</v>
      </c>
      <c r="E18" s="29">
        <v>0</v>
      </c>
      <c r="F18" s="29">
        <f t="shared" si="1"/>
        <v>0</v>
      </c>
      <c r="G18" s="29">
        <f t="shared" si="2"/>
        <v>0</v>
      </c>
      <c r="H18" s="29">
        <f t="shared" si="3"/>
        <v>0</v>
      </c>
      <c r="I18" s="30">
        <f t="shared" si="4"/>
        <v>0</v>
      </c>
    </row>
    <row r="19" spans="1:9" ht="22.5" x14ac:dyDescent="0.25">
      <c r="A19" s="28" t="s">
        <v>135</v>
      </c>
      <c r="B19" s="29"/>
      <c r="C19" s="29"/>
      <c r="D19" s="29"/>
      <c r="E19" s="29"/>
      <c r="F19" s="29"/>
      <c r="G19" s="29"/>
      <c r="H19" s="29"/>
      <c r="I19" s="30"/>
    </row>
    <row r="20" spans="1:9" x14ac:dyDescent="0.25">
      <c r="A20" s="28" t="s">
        <v>136</v>
      </c>
      <c r="B20" s="29">
        <v>8</v>
      </c>
      <c r="C20" s="29">
        <v>1</v>
      </c>
      <c r="D20" s="29">
        <f t="shared" si="0"/>
        <v>8</v>
      </c>
      <c r="E20" s="29">
        <v>0</v>
      </c>
      <c r="F20" s="29">
        <f t="shared" si="1"/>
        <v>0</v>
      </c>
      <c r="G20" s="29">
        <f t="shared" si="2"/>
        <v>0</v>
      </c>
      <c r="H20" s="29">
        <f t="shared" si="3"/>
        <v>0</v>
      </c>
      <c r="I20" s="30">
        <f>$L$5*F20+$L$4*G20+$L$6*H20</f>
        <v>0</v>
      </c>
    </row>
    <row r="21" spans="1:9" x14ac:dyDescent="0.25">
      <c r="A21" s="28" t="s">
        <v>137</v>
      </c>
      <c r="B21" s="29">
        <v>8</v>
      </c>
      <c r="C21" s="29">
        <v>1</v>
      </c>
      <c r="D21" s="29">
        <f t="shared" si="0"/>
        <v>8</v>
      </c>
      <c r="E21" s="29">
        <v>0</v>
      </c>
      <c r="F21" s="29">
        <f t="shared" si="1"/>
        <v>0</v>
      </c>
      <c r="G21" s="29">
        <f t="shared" si="2"/>
        <v>0</v>
      </c>
      <c r="H21" s="29">
        <f t="shared" si="3"/>
        <v>0</v>
      </c>
      <c r="I21" s="30">
        <f>$L$5*F21+$L$4*G21+$L$6*H21</f>
        <v>0</v>
      </c>
    </row>
    <row r="22" spans="1:9" x14ac:dyDescent="0.25">
      <c r="A22" s="28" t="s">
        <v>138</v>
      </c>
      <c r="B22" s="29">
        <v>5</v>
      </c>
      <c r="C22" s="29">
        <v>1</v>
      </c>
      <c r="D22" s="29">
        <f t="shared" si="0"/>
        <v>5</v>
      </c>
      <c r="E22" s="29">
        <v>0</v>
      </c>
      <c r="F22" s="29">
        <f t="shared" si="1"/>
        <v>0</v>
      </c>
      <c r="G22" s="29">
        <f t="shared" si="2"/>
        <v>0</v>
      </c>
      <c r="H22" s="29">
        <f t="shared" si="3"/>
        <v>0</v>
      </c>
      <c r="I22" s="30">
        <f>$L$5*F22+$L$4*G22+$L$6*H22</f>
        <v>0</v>
      </c>
    </row>
    <row r="23" spans="1:9" x14ac:dyDescent="0.25">
      <c r="A23" s="28" t="s">
        <v>139</v>
      </c>
      <c r="B23" s="29">
        <v>36</v>
      </c>
      <c r="C23" s="29">
        <v>1</v>
      </c>
      <c r="D23" s="29">
        <f t="shared" si="0"/>
        <v>36</v>
      </c>
      <c r="E23" s="29">
        <v>0</v>
      </c>
      <c r="F23" s="29">
        <f t="shared" si="1"/>
        <v>0</v>
      </c>
      <c r="G23" s="29">
        <f t="shared" si="2"/>
        <v>0</v>
      </c>
      <c r="H23" s="29">
        <f t="shared" si="3"/>
        <v>0</v>
      </c>
      <c r="I23" s="30">
        <f>$L$5*F23+$L$4*G23+$L$6*H23</f>
        <v>0</v>
      </c>
    </row>
    <row r="24" spans="1:9" x14ac:dyDescent="0.25">
      <c r="A24" s="28" t="s">
        <v>140</v>
      </c>
      <c r="B24" s="29">
        <v>24</v>
      </c>
      <c r="C24" s="29">
        <v>1</v>
      </c>
      <c r="D24" s="29">
        <f t="shared" si="0"/>
        <v>24</v>
      </c>
      <c r="E24" s="29">
        <v>0</v>
      </c>
      <c r="F24" s="29">
        <f t="shared" si="1"/>
        <v>0</v>
      </c>
      <c r="G24" s="29">
        <f t="shared" si="2"/>
        <v>0</v>
      </c>
      <c r="H24" s="29">
        <f t="shared" si="3"/>
        <v>0</v>
      </c>
      <c r="I24" s="30">
        <f>$L$5*F24+$L$4*G24+$L$6*H24</f>
        <v>0</v>
      </c>
    </row>
    <row r="25" spans="1:9" x14ac:dyDescent="0.25">
      <c r="A25" s="28" t="s">
        <v>141</v>
      </c>
      <c r="B25" s="29"/>
      <c r="C25" s="29"/>
      <c r="D25" s="29"/>
      <c r="E25" s="29"/>
      <c r="F25" s="29"/>
      <c r="G25" s="29"/>
      <c r="H25" s="29"/>
      <c r="I25" s="30"/>
    </row>
    <row r="26" spans="1:9" x14ac:dyDescent="0.25">
      <c r="A26" s="28" t="s">
        <v>142</v>
      </c>
      <c r="B26" s="29"/>
      <c r="C26" s="29"/>
      <c r="D26" s="29"/>
      <c r="E26" s="29"/>
      <c r="F26" s="29"/>
      <c r="G26" s="29"/>
      <c r="H26" s="29"/>
      <c r="I26" s="30"/>
    </row>
    <row r="27" spans="1:9" x14ac:dyDescent="0.25">
      <c r="A27" s="31" t="s">
        <v>27</v>
      </c>
      <c r="B27" s="29">
        <v>2</v>
      </c>
      <c r="C27" s="29">
        <v>1</v>
      </c>
      <c r="D27" s="29">
        <f t="shared" si="0"/>
        <v>2</v>
      </c>
      <c r="E27" s="29">
        <v>1</v>
      </c>
      <c r="F27" s="29">
        <f t="shared" si="1"/>
        <v>2</v>
      </c>
      <c r="G27" s="29">
        <f t="shared" si="2"/>
        <v>0.1</v>
      </c>
      <c r="H27" s="29">
        <f t="shared" si="3"/>
        <v>0.2</v>
      </c>
      <c r="I27" s="32">
        <f>$L$5*F27+$L$4*G27+$L$6*H27</f>
        <v>109.34699999999999</v>
      </c>
    </row>
    <row r="28" spans="1:9" x14ac:dyDescent="0.25">
      <c r="A28" s="33" t="s">
        <v>28</v>
      </c>
      <c r="B28" s="29">
        <v>6</v>
      </c>
      <c r="C28" s="29">
        <v>1</v>
      </c>
      <c r="D28" s="29">
        <f t="shared" si="0"/>
        <v>6</v>
      </c>
      <c r="E28" s="29">
        <v>35</v>
      </c>
      <c r="F28" s="29">
        <f t="shared" si="1"/>
        <v>210</v>
      </c>
      <c r="G28" s="29">
        <f t="shared" si="2"/>
        <v>10.5</v>
      </c>
      <c r="H28" s="29">
        <f t="shared" si="3"/>
        <v>21</v>
      </c>
      <c r="I28" s="32">
        <f>$L$5*F28+$L$4*G28+$L$6*H28</f>
        <v>11481.434999999999</v>
      </c>
    </row>
    <row r="29" spans="1:9" ht="22.5" x14ac:dyDescent="0.25">
      <c r="A29" s="28" t="s">
        <v>143</v>
      </c>
      <c r="B29" s="29"/>
      <c r="C29" s="29"/>
      <c r="D29" s="29"/>
      <c r="E29" s="29"/>
      <c r="F29" s="29"/>
      <c r="G29" s="29"/>
      <c r="H29" s="29"/>
      <c r="I29" s="30"/>
    </row>
    <row r="30" spans="1:9" x14ac:dyDescent="0.25">
      <c r="A30" s="31" t="s">
        <v>27</v>
      </c>
      <c r="B30" s="29">
        <v>4</v>
      </c>
      <c r="C30" s="29">
        <v>1</v>
      </c>
      <c r="D30" s="29">
        <f t="shared" si="0"/>
        <v>4</v>
      </c>
      <c r="E30" s="29">
        <v>0.2</v>
      </c>
      <c r="F30" s="29">
        <f t="shared" si="1"/>
        <v>0.8</v>
      </c>
      <c r="G30" s="29">
        <f t="shared" si="2"/>
        <v>4.0000000000000008E-2</v>
      </c>
      <c r="H30" s="29">
        <f t="shared" si="3"/>
        <v>8.0000000000000016E-2</v>
      </c>
      <c r="I30" s="32">
        <f>$L$5*F30+$L$4*G30+$L$6*H30</f>
        <v>43.738799999999998</v>
      </c>
    </row>
    <row r="31" spans="1:9" x14ac:dyDescent="0.25">
      <c r="A31" s="33" t="s">
        <v>28</v>
      </c>
      <c r="B31" s="29">
        <v>16</v>
      </c>
      <c r="C31" s="29">
        <v>1</v>
      </c>
      <c r="D31" s="29">
        <f t="shared" si="0"/>
        <v>16</v>
      </c>
      <c r="E31" s="29">
        <v>7</v>
      </c>
      <c r="F31" s="29">
        <f t="shared" si="1"/>
        <v>112</v>
      </c>
      <c r="G31" s="29">
        <f t="shared" si="2"/>
        <v>5.6000000000000005</v>
      </c>
      <c r="H31" s="29">
        <f t="shared" si="3"/>
        <v>11.200000000000001</v>
      </c>
      <c r="I31" s="32">
        <f>$L$5*F31+$L$4*G31+$L$6*H31</f>
        <v>6123.4319999999998</v>
      </c>
    </row>
    <row r="32" spans="1:9" x14ac:dyDescent="0.25">
      <c r="A32" s="12" t="s">
        <v>144</v>
      </c>
      <c r="B32" s="29"/>
      <c r="C32" s="29"/>
      <c r="D32" s="29"/>
      <c r="E32" s="29"/>
      <c r="F32" s="29"/>
      <c r="G32" s="29"/>
      <c r="H32" s="29"/>
      <c r="I32" s="30"/>
    </row>
    <row r="33" spans="1:9" x14ac:dyDescent="0.25">
      <c r="A33" s="31" t="s">
        <v>27</v>
      </c>
      <c r="B33" s="29">
        <v>6</v>
      </c>
      <c r="C33" s="29">
        <v>1</v>
      </c>
      <c r="D33" s="29">
        <f t="shared" si="0"/>
        <v>6</v>
      </c>
      <c r="E33" s="29">
        <v>1</v>
      </c>
      <c r="F33" s="29">
        <f t="shared" si="1"/>
        <v>6</v>
      </c>
      <c r="G33" s="29">
        <f t="shared" si="2"/>
        <v>0.30000000000000004</v>
      </c>
      <c r="H33" s="29">
        <f t="shared" si="3"/>
        <v>0.60000000000000009</v>
      </c>
      <c r="I33" s="32">
        <f>$L$5*F33+$L$4*G33+$L$6*H33</f>
        <v>328.041</v>
      </c>
    </row>
    <row r="34" spans="1:9" x14ac:dyDescent="0.25">
      <c r="A34" s="33" t="s">
        <v>28</v>
      </c>
      <c r="B34" s="29">
        <v>24</v>
      </c>
      <c r="C34" s="29">
        <v>1</v>
      </c>
      <c r="D34" s="29">
        <f t="shared" si="0"/>
        <v>24</v>
      </c>
      <c r="E34" s="29">
        <v>35</v>
      </c>
      <c r="F34" s="34">
        <f t="shared" si="1"/>
        <v>840</v>
      </c>
      <c r="G34" s="36">
        <f t="shared" si="2"/>
        <v>42</v>
      </c>
      <c r="H34" s="29">
        <f t="shared" si="3"/>
        <v>84</v>
      </c>
      <c r="I34" s="32">
        <f>$L$5*F34+$L$4*G34+$L$6*H34</f>
        <v>45925.74</v>
      </c>
    </row>
    <row r="35" spans="1:9" x14ac:dyDescent="0.25">
      <c r="A35" s="12" t="s">
        <v>145</v>
      </c>
      <c r="B35" s="29"/>
      <c r="C35" s="29"/>
      <c r="D35" s="29"/>
      <c r="E35" s="29"/>
      <c r="F35" s="29"/>
      <c r="G35" s="29"/>
      <c r="H35" s="29"/>
      <c r="I35" s="30"/>
    </row>
    <row r="36" spans="1:9" x14ac:dyDescent="0.25">
      <c r="A36" s="31" t="s">
        <v>27</v>
      </c>
      <c r="B36" s="29">
        <v>2</v>
      </c>
      <c r="C36" s="29">
        <v>1</v>
      </c>
      <c r="D36" s="29">
        <f t="shared" si="0"/>
        <v>2</v>
      </c>
      <c r="E36" s="29">
        <v>0.8</v>
      </c>
      <c r="F36" s="29">
        <f t="shared" si="1"/>
        <v>1.6</v>
      </c>
      <c r="G36" s="29">
        <f t="shared" si="2"/>
        <v>8.0000000000000016E-2</v>
      </c>
      <c r="H36" s="29">
        <f t="shared" si="3"/>
        <v>0.16000000000000003</v>
      </c>
      <c r="I36" s="32">
        <f>$L$5*F36+$L$4*G36+$L$6*H36</f>
        <v>87.477599999999995</v>
      </c>
    </row>
    <row r="37" spans="1:9" x14ac:dyDescent="0.25">
      <c r="A37" s="33" t="s">
        <v>28</v>
      </c>
      <c r="B37" s="29">
        <v>8</v>
      </c>
      <c r="C37" s="29">
        <v>1</v>
      </c>
      <c r="D37" s="29">
        <f t="shared" si="0"/>
        <v>8</v>
      </c>
      <c r="E37" s="29">
        <v>28</v>
      </c>
      <c r="F37" s="36">
        <f t="shared" si="1"/>
        <v>224</v>
      </c>
      <c r="G37" s="35">
        <f t="shared" si="2"/>
        <v>11.200000000000001</v>
      </c>
      <c r="H37" s="35">
        <f t="shared" si="3"/>
        <v>22.400000000000002</v>
      </c>
      <c r="I37" s="32">
        <f>$L$5*F37+$L$4*G37+$L$6*H37</f>
        <v>12246.864</v>
      </c>
    </row>
    <row r="38" spans="1:9" ht="33.75" x14ac:dyDescent="0.25">
      <c r="A38" s="28" t="s">
        <v>146</v>
      </c>
      <c r="B38" s="29"/>
      <c r="C38" s="29"/>
      <c r="D38" s="29"/>
      <c r="E38" s="29"/>
      <c r="F38" s="29"/>
      <c r="G38" s="29"/>
      <c r="H38" s="29"/>
      <c r="I38" s="30"/>
    </row>
    <row r="39" spans="1:9" x14ac:dyDescent="0.25">
      <c r="A39" s="31" t="s">
        <v>27</v>
      </c>
      <c r="B39" s="29">
        <v>2</v>
      </c>
      <c r="C39" s="29">
        <v>1</v>
      </c>
      <c r="D39" s="29">
        <f t="shared" si="0"/>
        <v>2</v>
      </c>
      <c r="E39" s="29">
        <v>0.2</v>
      </c>
      <c r="F39" s="29">
        <f t="shared" si="1"/>
        <v>0.4</v>
      </c>
      <c r="G39" s="29">
        <f t="shared" si="2"/>
        <v>2.0000000000000004E-2</v>
      </c>
      <c r="H39" s="29">
        <f t="shared" si="3"/>
        <v>4.0000000000000008E-2</v>
      </c>
      <c r="I39" s="32">
        <f>$L$5*F39+$L$4*G39+$L$6*H39</f>
        <v>21.869399999999999</v>
      </c>
    </row>
    <row r="40" spans="1:9" x14ac:dyDescent="0.25">
      <c r="A40" s="33" t="s">
        <v>28</v>
      </c>
      <c r="B40" s="29">
        <v>8</v>
      </c>
      <c r="C40" s="29">
        <v>1</v>
      </c>
      <c r="D40" s="29">
        <f t="shared" si="0"/>
        <v>8</v>
      </c>
      <c r="E40" s="29">
        <v>7</v>
      </c>
      <c r="F40" s="29">
        <f t="shared" si="1"/>
        <v>56</v>
      </c>
      <c r="G40" s="29">
        <f t="shared" si="2"/>
        <v>2.8000000000000003</v>
      </c>
      <c r="H40" s="29">
        <f t="shared" si="3"/>
        <v>5.6000000000000005</v>
      </c>
      <c r="I40" s="32">
        <f>$L$5*F40+$L$4*G40+$L$6*H40</f>
        <v>3061.7159999999999</v>
      </c>
    </row>
    <row r="41" spans="1:9" ht="22.5" x14ac:dyDescent="0.25">
      <c r="A41" s="28" t="s">
        <v>147</v>
      </c>
      <c r="B41" s="29">
        <v>4</v>
      </c>
      <c r="C41" s="29">
        <v>1</v>
      </c>
      <c r="D41" s="29">
        <f t="shared" si="0"/>
        <v>4</v>
      </c>
      <c r="E41" s="29">
        <v>1</v>
      </c>
      <c r="F41" s="29">
        <f t="shared" si="1"/>
        <v>4</v>
      </c>
      <c r="G41" s="29">
        <f t="shared" si="2"/>
        <v>0.2</v>
      </c>
      <c r="H41" s="29">
        <f t="shared" si="3"/>
        <v>0.4</v>
      </c>
      <c r="I41" s="32">
        <f>$L$5*F41+$L$4*G41+$L$6*H41</f>
        <v>218.69399999999999</v>
      </c>
    </row>
    <row r="42" spans="1:9" ht="22.5" x14ac:dyDescent="0.25">
      <c r="A42" s="28" t="s">
        <v>148</v>
      </c>
      <c r="B42" s="29">
        <v>4</v>
      </c>
      <c r="C42" s="29">
        <v>1</v>
      </c>
      <c r="D42" s="29">
        <f t="shared" si="0"/>
        <v>4</v>
      </c>
      <c r="E42" s="29">
        <v>0</v>
      </c>
      <c r="F42" s="29">
        <f t="shared" si="1"/>
        <v>0</v>
      </c>
      <c r="G42" s="29">
        <f t="shared" si="2"/>
        <v>0</v>
      </c>
      <c r="H42" s="29">
        <f t="shared" si="3"/>
        <v>0</v>
      </c>
      <c r="I42" s="30">
        <f>$L$5*F42+$L$4*G42+$L$6*H42</f>
        <v>0</v>
      </c>
    </row>
    <row r="43" spans="1:9" x14ac:dyDescent="0.25">
      <c r="A43" s="28" t="s">
        <v>149</v>
      </c>
      <c r="B43" s="29"/>
      <c r="C43" s="29"/>
      <c r="D43" s="29"/>
      <c r="E43" s="29"/>
      <c r="F43" s="29"/>
      <c r="G43" s="29"/>
      <c r="H43" s="29"/>
      <c r="I43" s="30"/>
    </row>
    <row r="44" spans="1:9" x14ac:dyDescent="0.25">
      <c r="A44" s="28" t="s">
        <v>150</v>
      </c>
      <c r="B44" s="29">
        <v>8</v>
      </c>
      <c r="C44" s="29">
        <v>1</v>
      </c>
      <c r="D44" s="29">
        <f t="shared" si="0"/>
        <v>8</v>
      </c>
      <c r="E44" s="29">
        <v>22</v>
      </c>
      <c r="F44" s="29">
        <f t="shared" si="1"/>
        <v>176</v>
      </c>
      <c r="G44" s="29">
        <f t="shared" si="2"/>
        <v>8.8000000000000007</v>
      </c>
      <c r="H44" s="29">
        <f t="shared" si="3"/>
        <v>17.600000000000001</v>
      </c>
      <c r="I44" s="32">
        <f>$L$5*F44+$L$4*G44+$L$6*H44</f>
        <v>9622.5360000000001</v>
      </c>
    </row>
    <row r="45" spans="1:9" x14ac:dyDescent="0.25">
      <c r="A45" s="28" t="s">
        <v>151</v>
      </c>
      <c r="B45" s="29">
        <v>1</v>
      </c>
      <c r="C45" s="29">
        <v>1</v>
      </c>
      <c r="D45" s="29">
        <f t="shared" si="0"/>
        <v>1</v>
      </c>
      <c r="E45" s="29">
        <v>36</v>
      </c>
      <c r="F45" s="29">
        <f t="shared" si="1"/>
        <v>36</v>
      </c>
      <c r="G45" s="29">
        <f t="shared" si="2"/>
        <v>1.8</v>
      </c>
      <c r="H45" s="29">
        <f t="shared" si="3"/>
        <v>3.6</v>
      </c>
      <c r="I45" s="32">
        <f>$L$5*F45+$L$4*G45+$L$6*H45</f>
        <v>1968.2460000000001</v>
      </c>
    </row>
    <row r="46" spans="1:9" x14ac:dyDescent="0.25">
      <c r="A46" s="11" t="s">
        <v>169</v>
      </c>
      <c r="B46" s="11"/>
      <c r="C46" s="11"/>
      <c r="D46" s="11"/>
      <c r="E46" s="11"/>
      <c r="F46" s="63">
        <f>ROUND(SUM(F3:H45),-1)</f>
        <v>1920</v>
      </c>
      <c r="G46" s="63"/>
      <c r="H46" s="63"/>
      <c r="I46" s="37">
        <f>ROUND(SUM(I3:I45),-3)</f>
        <v>91000</v>
      </c>
    </row>
    <row r="48" spans="1:9" x14ac:dyDescent="0.25">
      <c r="A48" s="21" t="s">
        <v>98</v>
      </c>
    </row>
    <row r="49" spans="1:10" ht="48" customHeight="1" x14ac:dyDescent="0.25">
      <c r="A49" s="49" t="s">
        <v>168</v>
      </c>
      <c r="B49" s="49"/>
      <c r="C49" s="49"/>
      <c r="D49" s="49"/>
      <c r="E49" s="49"/>
      <c r="F49" s="49"/>
      <c r="G49" s="49"/>
      <c r="H49" s="49"/>
      <c r="I49" s="49"/>
    </row>
    <row r="50" spans="1:10" ht="45" customHeight="1" x14ac:dyDescent="0.25">
      <c r="A50" s="49" t="s">
        <v>166</v>
      </c>
      <c r="B50" s="49"/>
      <c r="C50" s="49"/>
      <c r="D50" s="49"/>
      <c r="E50" s="49"/>
      <c r="F50" s="49"/>
      <c r="G50" s="49"/>
      <c r="H50" s="49"/>
      <c r="I50" s="49"/>
    </row>
    <row r="51" spans="1:10" ht="15.75" x14ac:dyDescent="0.25">
      <c r="A51" s="49" t="s">
        <v>155</v>
      </c>
      <c r="B51" s="49"/>
      <c r="C51" s="49"/>
      <c r="D51" s="49"/>
      <c r="E51" s="49"/>
      <c r="F51" s="49"/>
      <c r="G51" s="49"/>
      <c r="H51" s="49"/>
      <c r="I51" s="49"/>
    </row>
    <row r="52" spans="1:10" ht="15.75" x14ac:dyDescent="0.25">
      <c r="A52" s="61" t="s">
        <v>173</v>
      </c>
      <c r="B52" s="61"/>
      <c r="C52" s="61"/>
      <c r="D52" s="61"/>
      <c r="E52" s="61"/>
      <c r="F52" s="61"/>
      <c r="G52" s="61"/>
      <c r="H52" s="61"/>
      <c r="I52" s="61"/>
      <c r="J52" s="45"/>
    </row>
    <row r="53" spans="1:10" ht="15.75" x14ac:dyDescent="0.25">
      <c r="A53" s="62" t="s">
        <v>154</v>
      </c>
      <c r="B53" s="62"/>
      <c r="C53" s="62"/>
      <c r="D53" s="62"/>
      <c r="E53" s="62"/>
      <c r="F53" s="62"/>
      <c r="G53" s="62"/>
      <c r="H53" s="62"/>
      <c r="I53" s="62"/>
    </row>
    <row r="54" spans="1:10" ht="15.75" x14ac:dyDescent="0.25">
      <c r="A54" s="62" t="s">
        <v>156</v>
      </c>
      <c r="B54" s="62"/>
      <c r="C54" s="62"/>
      <c r="D54" s="62"/>
      <c r="E54" s="62"/>
      <c r="F54" s="62"/>
      <c r="G54" s="62"/>
      <c r="H54" s="62"/>
      <c r="I54" s="62"/>
    </row>
  </sheetData>
  <mergeCells count="8">
    <mergeCell ref="A52:I52"/>
    <mergeCell ref="A53:I53"/>
    <mergeCell ref="A54:I54"/>
    <mergeCell ref="F46:H46"/>
    <mergeCell ref="K3:L3"/>
    <mergeCell ref="A50:I50"/>
    <mergeCell ref="A49:I49"/>
    <mergeCell ref="A51:I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2015-11-11T15:39:57Z</dcterms:created>
  <dcterms:modified xsi:type="dcterms:W3CDTF">2019-05-23T12:28:37Z</dcterms:modified>
</cp:coreProperties>
</file>