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0"/>
  </bookViews>
  <sheets>
    <sheet name="Table 1" sheetId="1" r:id="rId1"/>
    <sheet name="Table 2" sheetId="2" r:id="rId2"/>
  </sheets>
  <definedNames/>
  <calcPr fullCalcOnLoad="1"/>
</workbook>
</file>

<file path=xl/sharedStrings.xml><?xml version="1.0" encoding="utf-8"?>
<sst xmlns="http://schemas.openxmlformats.org/spreadsheetml/2006/main" count="102" uniqueCount="91">
  <si>
    <t xml:space="preserve">Initial performance test  </t>
  </si>
  <si>
    <t xml:space="preserve">Report of performance test </t>
  </si>
  <si>
    <t>N/A</t>
  </si>
  <si>
    <t>Assumptions:</t>
  </si>
  <si>
    <t>Notification of actual startup</t>
  </si>
  <si>
    <t>Notification of initial performance test</t>
  </si>
  <si>
    <t>Notification of construction/reconstruction</t>
  </si>
  <si>
    <t>Notification of construction</t>
  </si>
  <si>
    <t xml:space="preserve">Notification of initial startup      </t>
  </si>
  <si>
    <t>Review test results</t>
  </si>
  <si>
    <t>G.  Audits</t>
  </si>
  <si>
    <t xml:space="preserve">Existing Plant </t>
  </si>
  <si>
    <t>Burden item</t>
  </si>
  <si>
    <t xml:space="preserve">(A)            Person-hours per occurrence       </t>
  </si>
  <si>
    <t xml:space="preserve">(C)               Person-hours per respondent per year        (C=AxB)          </t>
  </si>
  <si>
    <r>
      <t xml:space="preserve">(D)          Respondents per year </t>
    </r>
    <r>
      <rPr>
        <b/>
        <vertAlign val="superscript"/>
        <sz val="9"/>
        <rFont val="Times New Roman"/>
        <family val="1"/>
      </rPr>
      <t>a</t>
    </r>
    <r>
      <rPr>
        <b/>
        <sz val="9"/>
        <rFont val="Times New Roman"/>
        <family val="1"/>
      </rPr>
      <t xml:space="preserve">                 </t>
    </r>
  </si>
  <si>
    <t xml:space="preserve">(E)            Technical person-hours per year                   (E=CxD)        </t>
  </si>
  <si>
    <t xml:space="preserve">(F)            Management person-hours per year                   (Ex0.05)        </t>
  </si>
  <si>
    <t xml:space="preserve">(G)            Clerical person-hours per year                   (Ex0.1)        </t>
  </si>
  <si>
    <t>1.  Applications</t>
  </si>
  <si>
    <t>2.  Survey and Studies</t>
  </si>
  <si>
    <t>3. Reporting Requirements</t>
  </si>
  <si>
    <t>B.  Required activities</t>
  </si>
  <si>
    <r>
      <t xml:space="preserve">Repeat performance test </t>
    </r>
    <r>
      <rPr>
        <vertAlign val="superscript"/>
        <sz val="9"/>
        <rFont val="Times New Roman"/>
        <family val="1"/>
      </rPr>
      <t>d</t>
    </r>
  </si>
  <si>
    <t>C.  Create information</t>
  </si>
  <si>
    <t>D.  Gather existing information</t>
  </si>
  <si>
    <t>E.  Write report</t>
  </si>
  <si>
    <t>Excess emission reports</t>
  </si>
  <si>
    <r>
      <t xml:space="preserve">     VOC emission reports </t>
    </r>
    <r>
      <rPr>
        <vertAlign val="superscript"/>
        <sz val="9"/>
        <rFont val="Times New Roman"/>
        <family val="1"/>
      </rPr>
      <t>e</t>
    </r>
  </si>
  <si>
    <r>
      <t xml:space="preserve">     Temperature reports </t>
    </r>
    <r>
      <rPr>
        <vertAlign val="superscript"/>
        <sz val="9"/>
        <rFont val="Times New Roman"/>
        <family val="1"/>
      </rPr>
      <t>f</t>
    </r>
  </si>
  <si>
    <t>Subtotal for Reporting Requirements</t>
  </si>
  <si>
    <t>4.  Recordkeeping Requirements</t>
  </si>
  <si>
    <t>B.  Plan activities</t>
  </si>
  <si>
    <t>C.  Implement activities</t>
  </si>
  <si>
    <r>
      <t xml:space="preserve">        Monthly performance test </t>
    </r>
    <r>
      <rPr>
        <vertAlign val="superscript"/>
        <sz val="9"/>
        <rFont val="Times New Roman"/>
        <family val="1"/>
      </rPr>
      <t>g</t>
    </r>
  </si>
  <si>
    <t>D.  Develop record system</t>
  </si>
  <si>
    <t xml:space="preserve">D.  Develop record system </t>
  </si>
  <si>
    <t xml:space="preserve">E.  Time to enter information  </t>
  </si>
  <si>
    <r>
      <t xml:space="preserve">   Records of operating parameters </t>
    </r>
    <r>
      <rPr>
        <vertAlign val="superscript"/>
        <sz val="9"/>
        <rFont val="Times New Roman"/>
        <family val="1"/>
      </rPr>
      <t>h</t>
    </r>
  </si>
  <si>
    <t>F.   Train personnel</t>
  </si>
  <si>
    <t>Subtotal for Recordkeeping Requirements</t>
  </si>
  <si>
    <t xml:space="preserve">(B)                  No. of occurrences per respondent per year                 </t>
  </si>
  <si>
    <r>
      <t xml:space="preserve">(H)                Total costs per Year </t>
    </r>
    <r>
      <rPr>
        <b/>
        <vertAlign val="superscript"/>
        <sz val="9"/>
        <rFont val="Times New Roman"/>
        <family val="1"/>
      </rPr>
      <t xml:space="preserve">b </t>
    </r>
    <r>
      <rPr>
        <b/>
        <sz val="9"/>
        <rFont val="Times New Roman"/>
        <family val="1"/>
      </rPr>
      <t xml:space="preserve">                               </t>
    </r>
  </si>
  <si>
    <r>
      <t xml:space="preserve">A.  Familiarization with the regulatory requirements </t>
    </r>
    <r>
      <rPr>
        <vertAlign val="superscript"/>
        <sz val="9"/>
        <rFont val="Times New Roman"/>
        <family val="1"/>
      </rPr>
      <t>c</t>
    </r>
  </si>
  <si>
    <t>A.  Familiarization with the regulatory requirements</t>
  </si>
  <si>
    <t>hr/resp*</t>
  </si>
  <si>
    <r>
      <t>e</t>
    </r>
    <r>
      <rPr>
        <sz val="10"/>
        <rFont val="Times New Roman"/>
        <family val="1"/>
      </rPr>
      <t xml:space="preserve">  We have assumed that each source submits one excess emission report every year, in addition to the required semiannual report.</t>
    </r>
  </si>
  <si>
    <r>
      <t xml:space="preserve">g    </t>
    </r>
    <r>
      <rPr>
        <sz val="10"/>
        <rFont val="Times New Roman"/>
        <family val="1"/>
      </rPr>
      <t>We assume that each respondent will take 0.87 hours once per month to record performance test.</t>
    </r>
  </si>
  <si>
    <r>
      <t>h</t>
    </r>
    <r>
      <rPr>
        <sz val="10"/>
        <rFont val="Times New Roman"/>
        <family val="1"/>
      </rPr>
      <t xml:space="preserve">  We assume that each respondent will take 0.22 hours 250 time per year to record operating parameters.</t>
    </r>
    <r>
      <rPr>
        <sz val="12"/>
        <rFont val="Times New Roman"/>
        <family val="1"/>
      </rPr>
      <t xml:space="preserve"> </t>
    </r>
  </si>
  <si>
    <r>
      <t xml:space="preserve">i </t>
    </r>
    <r>
      <rPr>
        <sz val="10"/>
        <rFont val="Times New Roman"/>
        <family val="1"/>
      </rPr>
      <t>Totals have been rounded to 3 significant figures. Figures may not add exactly due to rounding.</t>
    </r>
  </si>
  <si>
    <r>
      <t xml:space="preserve">TOTAL LABOR BURDEN AND COST (rounded) </t>
    </r>
    <r>
      <rPr>
        <b/>
        <vertAlign val="superscript"/>
        <sz val="9"/>
        <rFont val="Times New Roman"/>
        <family val="1"/>
      </rPr>
      <t>i</t>
    </r>
  </si>
  <si>
    <r>
      <t>f</t>
    </r>
    <r>
      <rPr>
        <sz val="10"/>
        <rFont val="Times New Roman"/>
        <family val="1"/>
      </rPr>
      <t xml:space="preserve">  We have assumed that 80 percent of sources will use incineration to control emissions.</t>
    </r>
  </si>
  <si>
    <t>Activity</t>
  </si>
  <si>
    <t xml:space="preserve">(A)            EPA person-hours per occurrence  </t>
  </si>
  <si>
    <t xml:space="preserve">(C)               EPA person-hours per plant per year        (C=AxB)          </t>
  </si>
  <si>
    <r>
      <t xml:space="preserve">(D)          Plants per Year </t>
    </r>
    <r>
      <rPr>
        <b/>
        <vertAlign val="superscript"/>
        <sz val="10"/>
        <rFont val="Times New Roman"/>
        <family val="1"/>
      </rPr>
      <t>a</t>
    </r>
    <r>
      <rPr>
        <b/>
        <sz val="10"/>
        <rFont val="Times New Roman"/>
        <family val="1"/>
      </rPr>
      <t xml:space="preserve">                 </t>
    </r>
  </si>
  <si>
    <t xml:space="preserve">(E)            Technical person-hours per year                (E=CxD)        </t>
  </si>
  <si>
    <t xml:space="preserve">(F)            Management person-hours per year                      (Ex0.05)        </t>
  </si>
  <si>
    <t xml:space="preserve">(G)            Clerical person-hours per year                                    (Ex0.1)        </t>
  </si>
  <si>
    <t>New facility</t>
  </si>
  <si>
    <t xml:space="preserve">Initial performance test </t>
  </si>
  <si>
    <t xml:space="preserve">Repeat performance test/observed </t>
  </si>
  <si>
    <r>
      <t xml:space="preserve">Review reports </t>
    </r>
    <r>
      <rPr>
        <vertAlign val="superscript"/>
        <sz val="10"/>
        <rFont val="Times New Roman"/>
        <family val="1"/>
      </rPr>
      <t>c</t>
    </r>
  </si>
  <si>
    <r>
      <t xml:space="preserve">VOC emission reports </t>
    </r>
    <r>
      <rPr>
        <vertAlign val="superscript"/>
        <sz val="10"/>
        <rFont val="Times New Roman"/>
        <family val="1"/>
      </rPr>
      <t>d</t>
    </r>
  </si>
  <si>
    <r>
      <t xml:space="preserve">Temperature reports </t>
    </r>
    <r>
      <rPr>
        <vertAlign val="superscript"/>
        <sz val="10"/>
        <rFont val="Times New Roman"/>
        <family val="1"/>
      </rPr>
      <t>e, f</t>
    </r>
  </si>
  <si>
    <t>(B)                  No. of occurrences per plant per year</t>
  </si>
  <si>
    <r>
      <t xml:space="preserve">(H)             Total Cost, $ </t>
    </r>
    <r>
      <rPr>
        <b/>
        <vertAlign val="superscript"/>
        <sz val="10"/>
        <rFont val="Times New Roman"/>
        <family val="1"/>
      </rPr>
      <t>b</t>
    </r>
    <r>
      <rPr>
        <b/>
        <sz val="10"/>
        <rFont val="Times New Roman"/>
        <family val="1"/>
      </rPr>
      <t xml:space="preserve"> </t>
    </r>
  </si>
  <si>
    <t xml:space="preserve"> which excludes locality rates of pay.  The rates have been applied to local agencies and have been increased by 60 percent to account for the benefit packages</t>
  </si>
  <si>
    <t xml:space="preserve"> available to government employees.</t>
  </si>
  <si>
    <r>
      <t xml:space="preserve">d  </t>
    </r>
    <r>
      <rPr>
        <sz val="10"/>
        <rFont val="Times New Roman"/>
        <family val="1"/>
      </rPr>
      <t>We assume that each source submits one excess emission report every year, in addition to the required semiannual report.</t>
    </r>
  </si>
  <si>
    <r>
      <t>f</t>
    </r>
    <r>
      <rPr>
        <sz val="10"/>
        <rFont val="Times New Roman"/>
        <family val="1"/>
      </rPr>
      <t xml:space="preserve">  We assume that temperature reports are conducted two times per year.</t>
    </r>
  </si>
  <si>
    <r>
      <t xml:space="preserve">e   </t>
    </r>
    <r>
      <rPr>
        <sz val="10"/>
        <rFont val="Times New Roman"/>
        <family val="1"/>
      </rPr>
      <t>We assume that 80 percent of sources use incineration.</t>
    </r>
  </si>
  <si>
    <r>
      <t xml:space="preserve">g </t>
    </r>
    <r>
      <rPr>
        <sz val="10"/>
        <rFont val="Times New Roman"/>
        <family val="1"/>
      </rPr>
      <t>Totals have been rounded to 3 significant figures. Figures may not add exactly due to rounding.</t>
    </r>
  </si>
  <si>
    <r>
      <t>b</t>
    </r>
    <r>
      <rPr>
        <sz val="10"/>
        <rFont val="Times New Roman"/>
        <family val="1"/>
      </rPr>
      <t xml:space="preserve">  This ICR uses the following labor rates:  $147.40 per hour for Executive, Administrative, and Managerial labor; $117.92 per hour for Technical labor, and $57.02</t>
    </r>
  </si>
  <si>
    <t>per hour for Clerical labor.  These rates are from the United States Department of Labor, Bureau of Labor Statistics, June 2018, Table 2. Civilian Workers, by occupational and industry group.  The rates are from column 1, Total compensation.  The rates have been increased by 110 percent to account for the benefit packages available to those employed by private industry.</t>
  </si>
  <si>
    <r>
      <t>b</t>
    </r>
    <r>
      <rPr>
        <sz val="10"/>
        <rFont val="Times New Roman"/>
        <family val="1"/>
      </rPr>
      <t xml:space="preserve">  Labor rates for Federal agency personnel were applied to State/Local agencies, and are based on the average hourly labor rate as follows: Technical $48.75 (GS-12, Step 1, $30.47 + 60%);</t>
    </r>
  </si>
  <si>
    <t>Managerial $65.71 (GS-13, Step 5, $41.07 + 60%); and Clerical $26.38 (GS-6, Step 3, $26.38 + 60%).  This ICR assumes that</t>
  </si>
  <si>
    <t xml:space="preserve"> Managerial hours are 5 percent of Technical hours, and Clerical hours are 10 percent of Technical hours.  These rates are from the OPM, 2018 General Schedule,</t>
  </si>
  <si>
    <t>See 3B</t>
  </si>
  <si>
    <t>See 3E</t>
  </si>
  <si>
    <t>See 3A</t>
  </si>
  <si>
    <t>See 4C</t>
  </si>
  <si>
    <r>
      <t>TOTAL CAPITAL AND O&amp;M COSTS (rounded)</t>
    </r>
    <r>
      <rPr>
        <b/>
        <vertAlign val="superscript"/>
        <sz val="9"/>
        <rFont val="Times New Roman"/>
        <family val="1"/>
      </rPr>
      <t>i</t>
    </r>
  </si>
  <si>
    <r>
      <t xml:space="preserve">GRAND TOTAL (rounded): </t>
    </r>
    <r>
      <rPr>
        <b/>
        <vertAlign val="superscript"/>
        <sz val="9"/>
        <rFont val="Times New Roman"/>
        <family val="1"/>
      </rPr>
      <t>i</t>
    </r>
  </si>
  <si>
    <r>
      <t>c</t>
    </r>
    <r>
      <rPr>
        <sz val="10"/>
        <rFont val="Times New Roman"/>
        <family val="1"/>
      </rPr>
      <t xml:space="preserve">  We have assumed that it will take 0.87 hours for a new respondent to read instructions.</t>
    </r>
  </si>
  <si>
    <r>
      <t>d</t>
    </r>
    <r>
      <rPr>
        <sz val="10"/>
        <rFont val="Times New Roman"/>
        <family val="1"/>
      </rPr>
      <t xml:space="preserve">  We have assumed that 20 percent of respondents will have to repeat performance tests because of failure.</t>
    </r>
  </si>
  <si>
    <r>
      <t xml:space="preserve">TOTAL ANNUAL LABOR BURDEN AND COSTS (rounded) </t>
    </r>
    <r>
      <rPr>
        <b/>
        <vertAlign val="superscript"/>
        <sz val="10"/>
        <rFont val="Times New Roman"/>
        <family val="1"/>
      </rPr>
      <t>g</t>
    </r>
  </si>
  <si>
    <r>
      <t>c</t>
    </r>
    <r>
      <rPr>
        <sz val="10"/>
        <rFont val="Times New Roman"/>
        <family val="1"/>
      </rPr>
      <t xml:space="preserve">  We assume that each of the new facilities will submit</t>
    </r>
    <r>
      <rPr>
        <strike/>
        <sz val="10"/>
        <rFont val="Times New Roman"/>
        <family val="1"/>
      </rPr>
      <t xml:space="preserve"> </t>
    </r>
    <r>
      <rPr>
        <sz val="10"/>
        <rFont val="Times New Roman"/>
        <family val="1"/>
      </rPr>
      <t>initial notifications.</t>
    </r>
    <r>
      <rPr>
        <strike/>
        <sz val="10"/>
        <rFont val="Times New Roman"/>
        <family val="1"/>
      </rPr>
      <t xml:space="preserve"> </t>
    </r>
  </si>
  <si>
    <r>
      <t xml:space="preserve">Table 2: Average Annual EPA Burden and Cost – </t>
    </r>
    <r>
      <rPr>
        <b/>
        <sz val="12"/>
        <rFont val="Times New Roman"/>
        <family val="1"/>
      </rPr>
      <t>NSPS for Pressure Sensitive Tape and Label Surface Coating Operations (40</t>
    </r>
    <r>
      <rPr>
        <b/>
        <sz val="12"/>
        <color indexed="8"/>
        <rFont val="Times New Roman"/>
        <family val="1"/>
      </rPr>
      <t xml:space="preserve"> CFR Part 60, Subpart RR) (Renewal)</t>
    </r>
  </si>
  <si>
    <r>
      <t xml:space="preserve">Table 1: Annual Respondent Burden and Cost – </t>
    </r>
    <r>
      <rPr>
        <b/>
        <sz val="12"/>
        <rFont val="Times New Roman"/>
        <family val="1"/>
      </rPr>
      <t>NSPS for Pressure Sensitive Tape and Label Surface Coating Operations (40</t>
    </r>
    <r>
      <rPr>
        <b/>
        <sz val="12"/>
        <color indexed="8"/>
        <rFont val="Times New Roman"/>
        <family val="1"/>
      </rPr>
      <t xml:space="preserve"> CFR Part 60, Subpart RR) (Renewal)</t>
    </r>
  </si>
  <si>
    <r>
      <t>a</t>
    </r>
    <r>
      <rPr>
        <sz val="10"/>
        <rFont val="Times New Roman"/>
        <family val="1"/>
      </rPr>
      <t xml:space="preserve">  We have assumed that the average number of respondents potentially subject to this rule is 45.  There will be one additional new source per year over the three-year period of this ICR.</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</si>
</sst>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0.0"/>
    <numFmt numFmtId="171" formatCode="#,##0.0"/>
  </numFmts>
  <fonts count="61">
    <font>
      <sz val="10"/>
      <name val="Arial"/>
      <family val="0"/>
    </font>
    <font>
      <sz val="8"/>
      <name val="Arial"/>
      <family val="2"/>
    </font>
    <font>
      <sz val="10"/>
      <name val="Times New Roman"/>
      <family val="1"/>
    </font>
    <font>
      <sz val="12"/>
      <name val="Times New Roman"/>
      <family val="1"/>
    </font>
    <font>
      <b/>
      <sz val="9"/>
      <name val="Times New Roman"/>
      <family val="1"/>
    </font>
    <font>
      <b/>
      <vertAlign val="superscript"/>
      <sz val="9"/>
      <name val="Times New Roman"/>
      <family val="1"/>
    </font>
    <font>
      <sz val="9"/>
      <name val="Times New Roman"/>
      <family val="1"/>
    </font>
    <font>
      <vertAlign val="superscript"/>
      <sz val="9"/>
      <name val="Times New Roman"/>
      <family val="1"/>
    </font>
    <font>
      <u val="single"/>
      <sz val="9"/>
      <name val="Times New Roman"/>
      <family val="1"/>
    </font>
    <font>
      <b/>
      <i/>
      <sz val="9"/>
      <name val="Times New Roman"/>
      <family val="1"/>
    </font>
    <font>
      <i/>
      <sz val="10"/>
      <name val="Arial"/>
      <family val="2"/>
    </font>
    <font>
      <b/>
      <i/>
      <sz val="10"/>
      <name val="Times New Roman"/>
      <family val="1"/>
    </font>
    <font>
      <b/>
      <sz val="10"/>
      <name val="Times New Roman"/>
      <family val="1"/>
    </font>
    <font>
      <vertAlign val="superscript"/>
      <sz val="10"/>
      <name val="Times New Roman"/>
      <family val="1"/>
    </font>
    <font>
      <b/>
      <vertAlign val="superscript"/>
      <sz val="10"/>
      <name val="Times New Roman"/>
      <family val="1"/>
    </font>
    <font>
      <strike/>
      <sz val="10"/>
      <name val="Times New Roman"/>
      <family val="1"/>
    </font>
    <font>
      <b/>
      <sz val="12"/>
      <name val="Times New Roman"/>
      <family val="1"/>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rgb="FFFF0000"/>
      <name val="Arial"/>
      <family val="2"/>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0">
    <xf numFmtId="0" fontId="0" fillId="0" borderId="0" xfId="0" applyAlignment="1">
      <alignment/>
    </xf>
    <xf numFmtId="169" fontId="1" fillId="0" borderId="0" xfId="0" applyNumberFormat="1" applyFont="1" applyAlignment="1">
      <alignment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xf>
    <xf numFmtId="0" fontId="2" fillId="0" borderId="10" xfId="0" applyFont="1" applyBorder="1" applyAlignment="1">
      <alignment/>
    </xf>
    <xf numFmtId="0" fontId="6" fillId="0" borderId="10" xfId="0" applyFont="1" applyBorder="1" applyAlignment="1">
      <alignment horizontal="right" vertical="center"/>
    </xf>
    <xf numFmtId="0" fontId="6" fillId="0" borderId="10" xfId="0" applyFont="1" applyBorder="1" applyAlignment="1">
      <alignment vertical="center"/>
    </xf>
    <xf numFmtId="8" fontId="6" fillId="0" borderId="10" xfId="0" applyNumberFormat="1" applyFont="1" applyBorder="1" applyAlignment="1">
      <alignment horizontal="right" vertical="center"/>
    </xf>
    <xf numFmtId="0" fontId="8" fillId="0" borderId="10" xfId="0" applyFont="1" applyBorder="1" applyAlignment="1">
      <alignment horizontal="center" vertical="center"/>
    </xf>
    <xf numFmtId="3" fontId="6" fillId="0" borderId="10" xfId="0" applyNumberFormat="1" applyFont="1" applyBorder="1" applyAlignment="1">
      <alignment horizontal="center" vertical="center"/>
    </xf>
    <xf numFmtId="0" fontId="4" fillId="0" borderId="10" xfId="0" applyFont="1" applyBorder="1" applyAlignment="1">
      <alignment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10" fillId="0" borderId="0" xfId="0" applyFont="1" applyAlignment="1">
      <alignment/>
    </xf>
    <xf numFmtId="3" fontId="4" fillId="0" borderId="10" xfId="0" applyNumberFormat="1" applyFont="1" applyBorder="1" applyAlignment="1">
      <alignment vertical="center"/>
    </xf>
    <xf numFmtId="169" fontId="11" fillId="0" borderId="10" xfId="0" applyNumberFormat="1" applyFont="1" applyBorder="1" applyAlignment="1">
      <alignment/>
    </xf>
    <xf numFmtId="169" fontId="9" fillId="0" borderId="10" xfId="0" applyNumberFormat="1" applyFont="1" applyBorder="1" applyAlignment="1">
      <alignment wrapText="1"/>
    </xf>
    <xf numFmtId="168" fontId="4" fillId="0" borderId="10" xfId="0" applyNumberFormat="1" applyFont="1" applyBorder="1" applyAlignment="1">
      <alignment wrapText="1"/>
    </xf>
    <xf numFmtId="168" fontId="4" fillId="0" borderId="10" xfId="0" applyNumberFormat="1" applyFont="1" applyBorder="1" applyAlignment="1">
      <alignment vertical="center" wrapText="1"/>
    </xf>
    <xf numFmtId="2" fontId="6" fillId="0" borderId="10" xfId="0" applyNumberFormat="1" applyFont="1" applyBorder="1" applyAlignment="1">
      <alignment horizontal="center" vertical="center"/>
    </xf>
    <xf numFmtId="0" fontId="58" fillId="0" borderId="0" xfId="0" applyFont="1" applyAlignment="1">
      <alignment/>
    </xf>
    <xf numFmtId="0" fontId="59" fillId="0" borderId="0" xfId="0" applyFont="1" applyAlignment="1">
      <alignment/>
    </xf>
    <xf numFmtId="0" fontId="59" fillId="0" borderId="0" xfId="0" applyFont="1" applyAlignment="1">
      <alignment/>
    </xf>
    <xf numFmtId="0" fontId="12" fillId="0" borderId="0" xfId="0" applyFont="1" applyAlignment="1">
      <alignment horizontal="justify" vertical="center"/>
    </xf>
    <xf numFmtId="0" fontId="13" fillId="0" borderId="0" xfId="0" applyFont="1" applyAlignment="1">
      <alignment vertical="center"/>
    </xf>
    <xf numFmtId="0" fontId="2" fillId="0" borderId="0" xfId="0" applyFont="1" applyAlignment="1">
      <alignment vertical="center"/>
    </xf>
    <xf numFmtId="0" fontId="13" fillId="0" borderId="0" xfId="0" applyFont="1" applyAlignment="1">
      <alignment horizontal="left" vertical="center"/>
    </xf>
    <xf numFmtId="0" fontId="1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right" vertical="center"/>
    </xf>
    <xf numFmtId="8" fontId="2" fillId="0" borderId="10" xfId="0" applyNumberFormat="1" applyFont="1" applyBorder="1" applyAlignment="1">
      <alignment horizontal="right" vertical="center"/>
    </xf>
    <xf numFmtId="6" fontId="12" fillId="0" borderId="10" xfId="0" applyNumberFormat="1"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horizontal="left" vertical="center" indent="2"/>
    </xf>
    <xf numFmtId="0" fontId="12" fillId="0" borderId="0" xfId="0" applyFont="1" applyAlignment="1">
      <alignment vertical="center"/>
    </xf>
    <xf numFmtId="2" fontId="2" fillId="0" borderId="10" xfId="0" applyNumberFormat="1" applyFont="1" applyBorder="1" applyAlignment="1">
      <alignment horizontal="center" vertical="center"/>
    </xf>
    <xf numFmtId="0" fontId="2" fillId="0" borderId="0" xfId="0" applyFont="1" applyAlignment="1">
      <alignment horizontal="left" vertical="center"/>
    </xf>
    <xf numFmtId="1" fontId="0" fillId="0" borderId="0" xfId="0" applyNumberFormat="1" applyFont="1" applyAlignment="1">
      <alignment/>
    </xf>
    <xf numFmtId="0" fontId="0" fillId="0" borderId="0" xfId="0" applyFont="1" applyAlignment="1">
      <alignment/>
    </xf>
    <xf numFmtId="0" fontId="12" fillId="0" borderId="10" xfId="0" applyFont="1" applyBorder="1" applyAlignment="1">
      <alignment vertical="center" wrapText="1"/>
    </xf>
    <xf numFmtId="0" fontId="60" fillId="0" borderId="0" xfId="0" applyFont="1" applyAlignment="1">
      <alignment/>
    </xf>
    <xf numFmtId="0" fontId="60" fillId="0" borderId="0" xfId="0" applyFont="1" applyAlignment="1">
      <alignment horizontal="left" vertical="center"/>
    </xf>
    <xf numFmtId="0" fontId="6" fillId="0" borderId="10" xfId="0" applyFont="1" applyBorder="1" applyAlignment="1">
      <alignment horizontal="center" vertical="center"/>
    </xf>
    <xf numFmtId="1" fontId="9" fillId="0" borderId="10" xfId="0" applyNumberFormat="1" applyFont="1" applyBorder="1" applyAlignment="1">
      <alignment horizontal="center" vertical="center"/>
    </xf>
    <xf numFmtId="0" fontId="6" fillId="0" borderId="10" xfId="0" applyFont="1" applyBorder="1" applyAlignment="1">
      <alignment/>
    </xf>
    <xf numFmtId="3" fontId="9" fillId="0" borderId="10" xfId="0" applyNumberFormat="1" applyFont="1" applyBorder="1" applyAlignment="1">
      <alignment horizontal="center" vertical="center"/>
    </xf>
    <xf numFmtId="3" fontId="4" fillId="0" borderId="10" xfId="0" applyNumberFormat="1" applyFont="1" applyBorder="1" applyAlignment="1">
      <alignment horizontal="center" vertical="center"/>
    </xf>
    <xf numFmtId="1" fontId="12" fillId="0" borderId="11" xfId="0" applyNumberFormat="1" applyFont="1" applyBorder="1" applyAlignment="1">
      <alignment horizontal="center" vertical="center"/>
    </xf>
    <xf numFmtId="1" fontId="12" fillId="0" borderId="12" xfId="0" applyNumberFormat="1" applyFont="1" applyBorder="1" applyAlignment="1">
      <alignment horizontal="center" vertical="center"/>
    </xf>
    <xf numFmtId="1" fontId="12" fillId="0" borderId="13"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0"/>
  <sheetViews>
    <sheetView tabSelected="1" zoomScalePageLayoutView="0" workbookViewId="0" topLeftCell="A4">
      <selection activeCell="K38" sqref="K38"/>
    </sheetView>
  </sheetViews>
  <sheetFormatPr defaultColWidth="9.140625" defaultRowHeight="12.75"/>
  <cols>
    <col min="1" max="1" width="38.8515625" style="0" bestFit="1" customWidth="1"/>
    <col min="3" max="3" width="10.57421875" style="0" customWidth="1"/>
    <col min="4" max="4" width="10.8515625" style="0" customWidth="1"/>
    <col min="5" max="5" width="10.421875" style="0" customWidth="1"/>
    <col min="9" max="9" width="11.421875" style="0" bestFit="1" customWidth="1"/>
  </cols>
  <sheetData>
    <row r="1" ht="15.75">
      <c r="A1" s="41" t="s">
        <v>89</v>
      </c>
    </row>
    <row r="3" spans="6:11" ht="12.75">
      <c r="F3" s="1">
        <v>117.92</v>
      </c>
      <c r="G3" s="1">
        <v>147.4</v>
      </c>
      <c r="H3" s="1">
        <v>57.02</v>
      </c>
      <c r="K3" s="21"/>
    </row>
    <row r="4" spans="1:11" ht="72">
      <c r="A4" s="2" t="s">
        <v>12</v>
      </c>
      <c r="B4" s="2" t="s">
        <v>13</v>
      </c>
      <c r="C4" s="2" t="s">
        <v>41</v>
      </c>
      <c r="D4" s="2" t="s">
        <v>14</v>
      </c>
      <c r="E4" s="2" t="s">
        <v>15</v>
      </c>
      <c r="F4" s="2" t="s">
        <v>16</v>
      </c>
      <c r="G4" s="2" t="s">
        <v>17</v>
      </c>
      <c r="H4" s="2" t="s">
        <v>18</v>
      </c>
      <c r="I4" s="2" t="s">
        <v>42</v>
      </c>
      <c r="K4" s="20"/>
    </row>
    <row r="5" spans="1:11" ht="12.75">
      <c r="A5" s="6" t="s">
        <v>19</v>
      </c>
      <c r="B5" s="3" t="s">
        <v>2</v>
      </c>
      <c r="C5" s="4"/>
      <c r="D5" s="4"/>
      <c r="E5" s="4"/>
      <c r="F5" s="4"/>
      <c r="G5" s="4"/>
      <c r="H5" s="4"/>
      <c r="I5" s="4"/>
      <c r="K5" s="20"/>
    </row>
    <row r="6" spans="1:9" ht="12.75">
      <c r="A6" s="6" t="s">
        <v>20</v>
      </c>
      <c r="B6" s="3" t="s">
        <v>2</v>
      </c>
      <c r="C6" s="4"/>
      <c r="D6" s="4"/>
      <c r="E6" s="4"/>
      <c r="F6" s="4"/>
      <c r="G6" s="4"/>
      <c r="H6" s="4"/>
      <c r="I6" s="4"/>
    </row>
    <row r="7" spans="1:9" ht="12.75">
      <c r="A7" s="6" t="s">
        <v>21</v>
      </c>
      <c r="B7" s="3"/>
      <c r="C7" s="3"/>
      <c r="D7" s="3"/>
      <c r="E7" s="3"/>
      <c r="F7" s="3"/>
      <c r="G7" s="3"/>
      <c r="H7" s="3"/>
      <c r="I7" s="5"/>
    </row>
    <row r="8" spans="1:11" ht="13.5">
      <c r="A8" s="6" t="s">
        <v>43</v>
      </c>
      <c r="B8" s="3">
        <v>0.87</v>
      </c>
      <c r="C8" s="3">
        <v>1</v>
      </c>
      <c r="D8" s="3">
        <f>B8*C8</f>
        <v>0.87</v>
      </c>
      <c r="E8" s="3">
        <v>45</v>
      </c>
      <c r="F8" s="3">
        <f>D8*E8</f>
        <v>39.15</v>
      </c>
      <c r="G8" s="19">
        <f>F8*0.05</f>
        <v>1.9575</v>
      </c>
      <c r="H8" s="19">
        <f>F8*0.1</f>
        <v>3.915</v>
      </c>
      <c r="I8" s="7">
        <f>F8*F$3+G8*G$3+H8*H$3</f>
        <v>5128.3368</v>
      </c>
      <c r="J8" s="22"/>
      <c r="K8" s="20"/>
    </row>
    <row r="9" spans="1:9" ht="12.75">
      <c r="A9" s="6" t="s">
        <v>22</v>
      </c>
      <c r="B9" s="8"/>
      <c r="C9" s="3"/>
      <c r="D9" s="3"/>
      <c r="E9" s="3"/>
      <c r="F9" s="3"/>
      <c r="G9" s="3"/>
      <c r="H9" s="3"/>
      <c r="I9" s="5"/>
    </row>
    <row r="10" spans="1:9" ht="12.75">
      <c r="A10" s="6" t="s">
        <v>0</v>
      </c>
      <c r="B10" s="3">
        <v>52.17</v>
      </c>
      <c r="C10" s="3">
        <v>1</v>
      </c>
      <c r="D10" s="3">
        <f>B10*C10</f>
        <v>52.17</v>
      </c>
      <c r="E10" s="3">
        <v>1</v>
      </c>
      <c r="F10" s="3">
        <f>D10*E10</f>
        <v>52.17</v>
      </c>
      <c r="G10" s="19">
        <f>F10*0.05</f>
        <v>2.6085000000000003</v>
      </c>
      <c r="H10" s="19">
        <f>F10*0.1</f>
        <v>5.2170000000000005</v>
      </c>
      <c r="I10" s="7">
        <f>F10*F$3+G10*G$3+H10*H$3</f>
        <v>6833.852640000001</v>
      </c>
    </row>
    <row r="11" spans="1:9" ht="13.5">
      <c r="A11" s="6" t="s">
        <v>23</v>
      </c>
      <c r="B11" s="3">
        <v>52.17</v>
      </c>
      <c r="C11" s="3">
        <v>1</v>
      </c>
      <c r="D11" s="3">
        <f>B11*C11</f>
        <v>52.17</v>
      </c>
      <c r="E11" s="3">
        <f>1*0.2</f>
        <v>0.2</v>
      </c>
      <c r="F11" s="19">
        <f>D11*E11</f>
        <v>10.434000000000001</v>
      </c>
      <c r="G11" s="19">
        <f>F11*0.05</f>
        <v>0.5217</v>
      </c>
      <c r="H11" s="19">
        <f>F11*0.1</f>
        <v>1.0434</v>
      </c>
      <c r="I11" s="7">
        <f>F11*F$3+G11*G$3+H11*H$3</f>
        <v>1366.7705280000002</v>
      </c>
    </row>
    <row r="12" spans="1:9" ht="12.75">
      <c r="A12" s="6" t="s">
        <v>24</v>
      </c>
      <c r="B12" s="42" t="s">
        <v>78</v>
      </c>
      <c r="C12" s="42"/>
      <c r="D12" s="42"/>
      <c r="E12" s="42"/>
      <c r="F12" s="42"/>
      <c r="G12" s="42"/>
      <c r="H12" s="42"/>
      <c r="I12" s="5"/>
    </row>
    <row r="13" spans="1:9" ht="12.75">
      <c r="A13" s="6" t="s">
        <v>25</v>
      </c>
      <c r="B13" s="42" t="s">
        <v>79</v>
      </c>
      <c r="C13" s="42"/>
      <c r="D13" s="42"/>
      <c r="E13" s="42"/>
      <c r="F13" s="42"/>
      <c r="G13" s="42"/>
      <c r="H13" s="42"/>
      <c r="I13" s="5"/>
    </row>
    <row r="14" spans="1:9" ht="12.75">
      <c r="A14" s="6" t="s">
        <v>26</v>
      </c>
      <c r="B14" s="3"/>
      <c r="C14" s="3"/>
      <c r="D14" s="3"/>
      <c r="E14" s="3"/>
      <c r="F14" s="3"/>
      <c r="G14" s="3"/>
      <c r="H14" s="3"/>
      <c r="I14" s="5"/>
    </row>
    <row r="15" spans="1:9" ht="12.75">
      <c r="A15" s="6" t="s">
        <v>6</v>
      </c>
      <c r="B15" s="3">
        <v>1.74</v>
      </c>
      <c r="C15" s="3">
        <v>1</v>
      </c>
      <c r="D15" s="3">
        <f>B15*C15</f>
        <v>1.74</v>
      </c>
      <c r="E15" s="3">
        <v>1</v>
      </c>
      <c r="F15" s="3">
        <f>D15*E15</f>
        <v>1.74</v>
      </c>
      <c r="G15" s="19">
        <f>F15*0.05</f>
        <v>0.08700000000000001</v>
      </c>
      <c r="H15" s="19">
        <f>F15*0.1</f>
        <v>0.17400000000000002</v>
      </c>
      <c r="I15" s="7">
        <f>F15*F$3+G15*G$3+H15*H$3</f>
        <v>227.92608</v>
      </c>
    </row>
    <row r="16" spans="1:9" ht="12.75">
      <c r="A16" s="6" t="s">
        <v>4</v>
      </c>
      <c r="B16" s="3">
        <v>1.74</v>
      </c>
      <c r="C16" s="3">
        <v>1</v>
      </c>
      <c r="D16" s="3">
        <f>B16*C16</f>
        <v>1.74</v>
      </c>
      <c r="E16" s="3">
        <v>1</v>
      </c>
      <c r="F16" s="3">
        <f>D16*E16</f>
        <v>1.74</v>
      </c>
      <c r="G16" s="19">
        <f>F16*0.05</f>
        <v>0.08700000000000001</v>
      </c>
      <c r="H16" s="19">
        <f>F16*0.1</f>
        <v>0.17400000000000002</v>
      </c>
      <c r="I16" s="7">
        <f>F16*F$3+G16*G$3+H16*H$3</f>
        <v>227.92608</v>
      </c>
    </row>
    <row r="17" spans="1:9" ht="12.75">
      <c r="A17" s="6" t="s">
        <v>5</v>
      </c>
      <c r="B17" s="3">
        <v>1.74</v>
      </c>
      <c r="C17" s="3">
        <v>1</v>
      </c>
      <c r="D17" s="3">
        <f>B17*C17</f>
        <v>1.74</v>
      </c>
      <c r="E17" s="3">
        <v>1</v>
      </c>
      <c r="F17" s="3">
        <f>D17*E17</f>
        <v>1.74</v>
      </c>
      <c r="G17" s="19">
        <f>F17*0.05</f>
        <v>0.08700000000000001</v>
      </c>
      <c r="H17" s="19">
        <f>F17*0.1</f>
        <v>0.17400000000000002</v>
      </c>
      <c r="I17" s="7">
        <f>F17*F$3+G17*G$3+H17*H$3</f>
        <v>227.92608</v>
      </c>
    </row>
    <row r="18" spans="1:9" ht="12.75">
      <c r="A18" s="6" t="s">
        <v>1</v>
      </c>
      <c r="B18" s="42" t="s">
        <v>78</v>
      </c>
      <c r="C18" s="42"/>
      <c r="D18" s="42"/>
      <c r="E18" s="42"/>
      <c r="F18" s="42"/>
      <c r="G18" s="42"/>
      <c r="H18" s="42"/>
      <c r="I18" s="5"/>
    </row>
    <row r="19" spans="1:9" ht="12.75">
      <c r="A19" s="6" t="s">
        <v>27</v>
      </c>
      <c r="B19" s="3"/>
      <c r="C19" s="3"/>
      <c r="D19" s="3"/>
      <c r="E19" s="3"/>
      <c r="F19" s="3"/>
      <c r="G19" s="3"/>
      <c r="H19" s="3"/>
      <c r="I19" s="5"/>
    </row>
    <row r="20" spans="1:10" ht="13.5">
      <c r="A20" s="6" t="s">
        <v>28</v>
      </c>
      <c r="B20" s="3">
        <v>4.35</v>
      </c>
      <c r="C20" s="3">
        <v>2</v>
      </c>
      <c r="D20" s="3">
        <f>B20*C20</f>
        <v>8.7</v>
      </c>
      <c r="E20" s="3">
        <v>45</v>
      </c>
      <c r="F20" s="3">
        <f>D20*E20</f>
        <v>391.49999999999994</v>
      </c>
      <c r="G20" s="19">
        <f>F20*0.05</f>
        <v>19.575</v>
      </c>
      <c r="H20" s="3">
        <f>F20*0.1</f>
        <v>39.15</v>
      </c>
      <c r="I20" s="7">
        <f>F20*F$3+G20*G$3+H20*H$3</f>
        <v>51283.367999999995</v>
      </c>
      <c r="J20" s="22"/>
    </row>
    <row r="21" spans="1:10" ht="13.5">
      <c r="A21" s="6" t="s">
        <v>29</v>
      </c>
      <c r="B21" s="3">
        <v>3.48</v>
      </c>
      <c r="C21" s="3">
        <v>2</v>
      </c>
      <c r="D21" s="3">
        <f>B21*C21</f>
        <v>6.96</v>
      </c>
      <c r="E21" s="3">
        <f>E20*0.8</f>
        <v>36</v>
      </c>
      <c r="F21" s="3">
        <f>D21*E21</f>
        <v>250.56</v>
      </c>
      <c r="G21" s="19">
        <f>F21*0.05</f>
        <v>12.528</v>
      </c>
      <c r="H21" s="19">
        <f>F21*0.1</f>
        <v>25.056</v>
      </c>
      <c r="I21" s="7">
        <f>F21*F$3+G21*G$3+H21*H$3</f>
        <v>32821.355520000005</v>
      </c>
      <c r="J21" s="22"/>
    </row>
    <row r="22" spans="1:9" s="13" customFormat="1" ht="13.5">
      <c r="A22" s="11" t="s">
        <v>30</v>
      </c>
      <c r="B22" s="12"/>
      <c r="C22" s="12"/>
      <c r="D22" s="12"/>
      <c r="E22" s="12"/>
      <c r="F22" s="43">
        <f>SUM(F20:H21,F5:H11,F14:H17)</f>
        <v>861.3890999999998</v>
      </c>
      <c r="G22" s="43"/>
      <c r="H22" s="43"/>
      <c r="I22" s="15">
        <f>SUM(I6:I21)</f>
        <v>98117.461728</v>
      </c>
    </row>
    <row r="23" spans="1:9" ht="12.75">
      <c r="A23" s="6" t="s">
        <v>31</v>
      </c>
      <c r="B23" s="3"/>
      <c r="C23" s="3"/>
      <c r="D23" s="3"/>
      <c r="E23" s="3"/>
      <c r="F23" s="3"/>
      <c r="G23" s="3"/>
      <c r="H23" s="3"/>
      <c r="I23" s="5"/>
    </row>
    <row r="24" spans="1:9" ht="12.75">
      <c r="A24" s="6" t="s">
        <v>44</v>
      </c>
      <c r="B24" s="42" t="s">
        <v>80</v>
      </c>
      <c r="C24" s="42"/>
      <c r="D24" s="42"/>
      <c r="E24" s="42"/>
      <c r="F24" s="42"/>
      <c r="G24" s="42"/>
      <c r="H24" s="42"/>
      <c r="I24" s="5"/>
    </row>
    <row r="25" spans="1:9" ht="12.75">
      <c r="A25" s="6" t="s">
        <v>32</v>
      </c>
      <c r="B25" s="42" t="s">
        <v>81</v>
      </c>
      <c r="C25" s="42"/>
      <c r="D25" s="42"/>
      <c r="E25" s="42"/>
      <c r="F25" s="42"/>
      <c r="G25" s="42"/>
      <c r="H25" s="42"/>
      <c r="I25" s="5"/>
    </row>
    <row r="26" spans="1:9" ht="12.75">
      <c r="A26" s="6" t="s">
        <v>33</v>
      </c>
      <c r="B26" s="42" t="s">
        <v>78</v>
      </c>
      <c r="C26" s="42"/>
      <c r="D26" s="42"/>
      <c r="E26" s="42"/>
      <c r="F26" s="42"/>
      <c r="G26" s="42"/>
      <c r="H26" s="42"/>
      <c r="I26" s="5"/>
    </row>
    <row r="27" spans="1:10" ht="13.5">
      <c r="A27" s="6" t="s">
        <v>34</v>
      </c>
      <c r="B27" s="3">
        <v>0.87</v>
      </c>
      <c r="C27" s="3">
        <v>12</v>
      </c>
      <c r="D27" s="3">
        <f>B27*C27</f>
        <v>10.44</v>
      </c>
      <c r="E27" s="3">
        <v>45</v>
      </c>
      <c r="F27" s="3">
        <f>D27*E27</f>
        <v>469.79999999999995</v>
      </c>
      <c r="G27" s="3">
        <f>F27*0.05</f>
        <v>23.49</v>
      </c>
      <c r="H27" s="3">
        <f>F27*0.1</f>
        <v>46.98</v>
      </c>
      <c r="I27" s="7">
        <f>F27*F$3+G27*G$3+H27*H$3</f>
        <v>61540.0416</v>
      </c>
      <c r="J27" s="22"/>
    </row>
    <row r="28" spans="1:9" ht="12.75">
      <c r="A28" s="6" t="s">
        <v>35</v>
      </c>
      <c r="B28" s="3" t="s">
        <v>2</v>
      </c>
      <c r="C28" s="4"/>
      <c r="D28" s="4"/>
      <c r="E28" s="4"/>
      <c r="F28" s="4"/>
      <c r="G28" s="4"/>
      <c r="H28" s="4"/>
      <c r="I28" s="4"/>
    </row>
    <row r="29" spans="1:9" ht="12.75">
      <c r="A29" s="6" t="s">
        <v>36</v>
      </c>
      <c r="B29" s="3" t="s">
        <v>2</v>
      </c>
      <c r="C29" s="4"/>
      <c r="D29" s="4"/>
      <c r="E29" s="4"/>
      <c r="F29" s="4"/>
      <c r="G29" s="4"/>
      <c r="H29" s="4"/>
      <c r="I29" s="4"/>
    </row>
    <row r="30" spans="1:9" ht="12.75">
      <c r="A30" s="6" t="s">
        <v>37</v>
      </c>
      <c r="B30" s="3"/>
      <c r="C30" s="3"/>
      <c r="D30" s="3"/>
      <c r="E30" s="3"/>
      <c r="F30" s="3"/>
      <c r="G30" s="3"/>
      <c r="H30" s="3"/>
      <c r="I30" s="5"/>
    </row>
    <row r="31" spans="1:10" ht="13.5">
      <c r="A31" s="6" t="s">
        <v>38</v>
      </c>
      <c r="B31" s="3">
        <v>0.22</v>
      </c>
      <c r="C31" s="3">
        <v>250</v>
      </c>
      <c r="D31" s="3">
        <f>B31*C31</f>
        <v>55</v>
      </c>
      <c r="E31" s="3">
        <v>45</v>
      </c>
      <c r="F31" s="9">
        <f>D31*E31</f>
        <v>2475</v>
      </c>
      <c r="G31" s="3">
        <f>F31*0.05</f>
        <v>123.75</v>
      </c>
      <c r="H31" s="3">
        <f>F31*0.1</f>
        <v>247.5</v>
      </c>
      <c r="I31" s="7">
        <f>F31*F$3+G31*G$3+H31*H$3</f>
        <v>324205.2</v>
      </c>
      <c r="J31" s="22"/>
    </row>
    <row r="32" spans="1:9" ht="12.75">
      <c r="A32" s="6" t="s">
        <v>39</v>
      </c>
      <c r="B32" s="3" t="s">
        <v>2</v>
      </c>
      <c r="C32" s="4"/>
      <c r="D32" s="4"/>
      <c r="E32" s="4"/>
      <c r="F32" s="4"/>
      <c r="G32" s="4"/>
      <c r="H32" s="4"/>
      <c r="I32" s="4"/>
    </row>
    <row r="33" spans="1:9" ht="12.75">
      <c r="A33" s="6" t="s">
        <v>10</v>
      </c>
      <c r="B33" s="3" t="s">
        <v>2</v>
      </c>
      <c r="C33" s="4"/>
      <c r="D33" s="4"/>
      <c r="E33" s="4"/>
      <c r="F33" s="4"/>
      <c r="G33" s="4"/>
      <c r="H33" s="4"/>
      <c r="I33" s="4"/>
    </row>
    <row r="34" spans="1:9" s="13" customFormat="1" ht="12.75">
      <c r="A34" s="11" t="s">
        <v>40</v>
      </c>
      <c r="B34" s="44"/>
      <c r="C34" s="44"/>
      <c r="D34" s="44"/>
      <c r="E34" s="44"/>
      <c r="F34" s="45">
        <f>SUM(F27:H33)</f>
        <v>3386.52</v>
      </c>
      <c r="G34" s="45"/>
      <c r="H34" s="45"/>
      <c r="I34" s="16">
        <f>SUM(I23:I33)</f>
        <v>385745.2416</v>
      </c>
    </row>
    <row r="35" spans="1:11" ht="14.25">
      <c r="A35" s="10" t="s">
        <v>50</v>
      </c>
      <c r="B35" s="44"/>
      <c r="C35" s="44"/>
      <c r="D35" s="44"/>
      <c r="E35" s="44"/>
      <c r="F35" s="46">
        <f>ROUND(F34+F22,-1)</f>
        <v>4250</v>
      </c>
      <c r="G35" s="46"/>
      <c r="H35" s="46"/>
      <c r="I35" s="17">
        <f>ROUND(I34+I22,-3)</f>
        <v>484000</v>
      </c>
      <c r="K35" s="22"/>
    </row>
    <row r="36" spans="1:9" ht="14.25">
      <c r="A36" s="10" t="s">
        <v>82</v>
      </c>
      <c r="B36" s="6"/>
      <c r="C36" s="6"/>
      <c r="D36" s="6"/>
      <c r="E36" s="6"/>
      <c r="F36" s="6"/>
      <c r="G36" s="6"/>
      <c r="H36" s="6"/>
      <c r="I36" s="18">
        <v>88000</v>
      </c>
    </row>
    <row r="37" spans="1:13" ht="14.25">
      <c r="A37" s="10" t="s">
        <v>83</v>
      </c>
      <c r="B37" s="6"/>
      <c r="C37" s="6"/>
      <c r="D37" s="6"/>
      <c r="E37" s="6"/>
      <c r="F37" s="14"/>
      <c r="G37" s="14"/>
      <c r="H37" s="14"/>
      <c r="I37" s="18">
        <f>ROUND(I36+I35,-3)</f>
        <v>572000</v>
      </c>
      <c r="K37" s="37">
        <f>F35/166</f>
        <v>25.602409638554217</v>
      </c>
      <c r="L37" s="38" t="s">
        <v>45</v>
      </c>
      <c r="M37" s="22"/>
    </row>
    <row r="40" ht="12.75">
      <c r="A40" s="23" t="s">
        <v>3</v>
      </c>
    </row>
    <row r="41" ht="15.75">
      <c r="A41" s="24" t="s">
        <v>90</v>
      </c>
    </row>
    <row r="42" ht="15.75">
      <c r="A42" s="24" t="s">
        <v>73</v>
      </c>
    </row>
    <row r="43" ht="12.75">
      <c r="A43" s="25" t="s">
        <v>74</v>
      </c>
    </row>
    <row r="44" ht="15.75">
      <c r="A44" s="24" t="s">
        <v>84</v>
      </c>
    </row>
    <row r="45" ht="15.75">
      <c r="A45" s="24" t="s">
        <v>85</v>
      </c>
    </row>
    <row r="46" ht="15.75">
      <c r="A46" s="24" t="s">
        <v>46</v>
      </c>
    </row>
    <row r="47" s="24" customFormat="1" ht="15.75">
      <c r="A47" s="24" t="s">
        <v>51</v>
      </c>
    </row>
    <row r="48" ht="15.75">
      <c r="A48" s="26" t="s">
        <v>47</v>
      </c>
    </row>
    <row r="49" ht="15.75">
      <c r="A49" s="24" t="s">
        <v>48</v>
      </c>
    </row>
    <row r="50" ht="15.75">
      <c r="A50" s="24" t="s">
        <v>49</v>
      </c>
    </row>
  </sheetData>
  <sheetProtection/>
  <mergeCells count="13">
    <mergeCell ref="D34:D35"/>
    <mergeCell ref="E34:E35"/>
    <mergeCell ref="F34:H34"/>
    <mergeCell ref="F35:H35"/>
    <mergeCell ref="B34:B35"/>
    <mergeCell ref="C34:C35"/>
    <mergeCell ref="B26:H26"/>
    <mergeCell ref="F22:H22"/>
    <mergeCell ref="B24:H24"/>
    <mergeCell ref="B25:H25"/>
    <mergeCell ref="B12:H12"/>
    <mergeCell ref="B13:H13"/>
    <mergeCell ref="B18:H1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H3" sqref="H3"/>
    </sheetView>
  </sheetViews>
  <sheetFormatPr defaultColWidth="9.140625" defaultRowHeight="12.75"/>
  <cols>
    <col min="1" max="1" width="41.28125" style="0" bestFit="1" customWidth="1"/>
    <col min="2" max="9" width="9.140625" style="0" customWidth="1"/>
  </cols>
  <sheetData>
    <row r="1" ht="15.75">
      <c r="A1" s="40" t="s">
        <v>88</v>
      </c>
    </row>
    <row r="3" spans="6:11" ht="12.75">
      <c r="F3">
        <v>48.75</v>
      </c>
      <c r="G3">
        <v>65.71</v>
      </c>
      <c r="H3">
        <v>26.38</v>
      </c>
      <c r="K3" s="21"/>
    </row>
    <row r="4" spans="1:11" ht="89.25">
      <c r="A4" s="27" t="s">
        <v>52</v>
      </c>
      <c r="B4" s="27" t="s">
        <v>53</v>
      </c>
      <c r="C4" s="27" t="s">
        <v>65</v>
      </c>
      <c r="D4" s="27" t="s">
        <v>54</v>
      </c>
      <c r="E4" s="27" t="s">
        <v>55</v>
      </c>
      <c r="F4" s="27" t="s">
        <v>56</v>
      </c>
      <c r="G4" s="27" t="s">
        <v>57</v>
      </c>
      <c r="H4" s="27" t="s">
        <v>58</v>
      </c>
      <c r="I4" s="27" t="s">
        <v>66</v>
      </c>
      <c r="K4" s="20"/>
    </row>
    <row r="5" spans="1:11" ht="12.75">
      <c r="A5" s="32" t="s">
        <v>59</v>
      </c>
      <c r="B5" s="32"/>
      <c r="C5" s="32"/>
      <c r="D5" s="28"/>
      <c r="E5" s="28"/>
      <c r="F5" s="28"/>
      <c r="G5" s="28"/>
      <c r="H5" s="28"/>
      <c r="I5" s="29"/>
      <c r="K5" s="20"/>
    </row>
    <row r="6" spans="1:9" ht="12.75">
      <c r="A6" s="33" t="s">
        <v>60</v>
      </c>
      <c r="B6" s="32">
        <v>20.87</v>
      </c>
      <c r="C6" s="32">
        <v>1</v>
      </c>
      <c r="D6" s="28">
        <f>B6*C6</f>
        <v>20.87</v>
      </c>
      <c r="E6" s="28">
        <v>1</v>
      </c>
      <c r="F6" s="35">
        <f>D6*E6</f>
        <v>20.87</v>
      </c>
      <c r="G6" s="35">
        <f>F6*0.05</f>
        <v>1.0435</v>
      </c>
      <c r="H6" s="35">
        <f>F6*0.1</f>
        <v>2.087</v>
      </c>
      <c r="I6" s="30">
        <f>F6*F$3+G6*G$3+H6*H$3</f>
        <v>1141.0359449999999</v>
      </c>
    </row>
    <row r="7" spans="1:9" ht="12.75">
      <c r="A7" s="33" t="s">
        <v>61</v>
      </c>
      <c r="B7" s="32">
        <v>20.87</v>
      </c>
      <c r="C7" s="32">
        <v>1</v>
      </c>
      <c r="D7" s="28">
        <f>B7*C7</f>
        <v>20.87</v>
      </c>
      <c r="E7" s="28">
        <f>1*0.2</f>
        <v>0.2</v>
      </c>
      <c r="F7" s="35">
        <f>D7*E7</f>
        <v>4.174</v>
      </c>
      <c r="G7" s="35">
        <f>F7*0.05</f>
        <v>0.20870000000000002</v>
      </c>
      <c r="H7" s="35">
        <f>F7*0.1</f>
        <v>0.41740000000000005</v>
      </c>
      <c r="I7" s="30">
        <f>F7*F$3+G7*G$3+H7*H$3</f>
        <v>228.207189</v>
      </c>
    </row>
    <row r="8" spans="1:9" ht="15.75">
      <c r="A8" s="32" t="s">
        <v>62</v>
      </c>
      <c r="B8" s="32"/>
      <c r="C8" s="32"/>
      <c r="D8" s="28"/>
      <c r="E8" s="28"/>
      <c r="F8" s="35"/>
      <c r="G8" s="35"/>
      <c r="H8" s="35"/>
      <c r="I8" s="29"/>
    </row>
    <row r="9" spans="1:9" ht="12.75">
      <c r="A9" s="33" t="s">
        <v>7</v>
      </c>
      <c r="B9" s="32">
        <v>1.74</v>
      </c>
      <c r="C9" s="32">
        <v>1</v>
      </c>
      <c r="D9" s="28">
        <f>B9*C9</f>
        <v>1.74</v>
      </c>
      <c r="E9" s="28">
        <v>1</v>
      </c>
      <c r="F9" s="35">
        <f>D9*E9</f>
        <v>1.74</v>
      </c>
      <c r="G9" s="35">
        <f>F9*0.05</f>
        <v>0.08700000000000001</v>
      </c>
      <c r="H9" s="35">
        <f>F9*0.1</f>
        <v>0.17400000000000002</v>
      </c>
      <c r="I9" s="30">
        <f>F9*F$3+G9*G$3+H9*H$3</f>
        <v>95.13189</v>
      </c>
    </row>
    <row r="10" spans="1:9" ht="12.75">
      <c r="A10" s="33" t="s">
        <v>8</v>
      </c>
      <c r="B10" s="32">
        <v>0.43</v>
      </c>
      <c r="C10" s="32">
        <v>1</v>
      </c>
      <c r="D10" s="28">
        <f>B10*C10</f>
        <v>0.43</v>
      </c>
      <c r="E10" s="28">
        <v>1</v>
      </c>
      <c r="F10" s="35">
        <f>D10*E10</f>
        <v>0.43</v>
      </c>
      <c r="G10" s="35">
        <f>F10*0.05</f>
        <v>0.021500000000000002</v>
      </c>
      <c r="H10" s="35">
        <f>F10*0.1</f>
        <v>0.043000000000000003</v>
      </c>
      <c r="I10" s="30">
        <f>F10*F$3+G10*G$3+H10*H$3</f>
        <v>23.509605</v>
      </c>
    </row>
    <row r="11" spans="1:9" ht="12.75">
      <c r="A11" s="33" t="s">
        <v>4</v>
      </c>
      <c r="B11" s="32">
        <v>0.43</v>
      </c>
      <c r="C11" s="32">
        <v>1</v>
      </c>
      <c r="D11" s="28">
        <f>B11*C11</f>
        <v>0.43</v>
      </c>
      <c r="E11" s="28">
        <v>1</v>
      </c>
      <c r="F11" s="35">
        <f>D11*E11</f>
        <v>0.43</v>
      </c>
      <c r="G11" s="35">
        <f>F11*0.05</f>
        <v>0.021500000000000002</v>
      </c>
      <c r="H11" s="35">
        <f>F11*0.1</f>
        <v>0.043000000000000003</v>
      </c>
      <c r="I11" s="30">
        <f>F11*F$3+G11*G$3+H11*H$3</f>
        <v>23.509605</v>
      </c>
    </row>
    <row r="12" spans="1:9" ht="12.75">
      <c r="A12" s="33" t="s">
        <v>5</v>
      </c>
      <c r="B12" s="32">
        <v>0.43</v>
      </c>
      <c r="C12" s="32">
        <v>1</v>
      </c>
      <c r="D12" s="28">
        <f>B12*C12</f>
        <v>0.43</v>
      </c>
      <c r="E12" s="28">
        <v>1</v>
      </c>
      <c r="F12" s="35">
        <f>D12*E12</f>
        <v>0.43</v>
      </c>
      <c r="G12" s="35">
        <f>F12*0.05</f>
        <v>0.021500000000000002</v>
      </c>
      <c r="H12" s="35">
        <f>F12*0.1</f>
        <v>0.043000000000000003</v>
      </c>
      <c r="I12" s="30">
        <f>F12*F$3+G12*G$3+H12*H$3</f>
        <v>23.509605</v>
      </c>
    </row>
    <row r="13" spans="1:9" ht="12.75">
      <c r="A13" s="32" t="s">
        <v>9</v>
      </c>
      <c r="B13" s="32">
        <v>6.96</v>
      </c>
      <c r="C13" s="32">
        <v>1</v>
      </c>
      <c r="D13" s="28">
        <f>B13*C13</f>
        <v>6.96</v>
      </c>
      <c r="E13" s="28">
        <v>1</v>
      </c>
      <c r="F13" s="35">
        <f>D13*E13</f>
        <v>6.96</v>
      </c>
      <c r="G13" s="35">
        <f>F13*0.05</f>
        <v>0.34800000000000003</v>
      </c>
      <c r="H13" s="35">
        <f>F13*0.1</f>
        <v>0.6960000000000001</v>
      </c>
      <c r="I13" s="30">
        <f>F13*F$3+G13*G$3+H13*H$3</f>
        <v>380.52756</v>
      </c>
    </row>
    <row r="14" spans="1:9" ht="12.75">
      <c r="A14" s="32" t="s">
        <v>11</v>
      </c>
      <c r="B14" s="32"/>
      <c r="C14" s="32"/>
      <c r="D14" s="28"/>
      <c r="E14" s="28"/>
      <c r="F14" s="35"/>
      <c r="G14" s="35"/>
      <c r="H14" s="35"/>
      <c r="I14" s="29"/>
    </row>
    <row r="15" spans="1:10" ht="15.75">
      <c r="A15" s="33" t="s">
        <v>63</v>
      </c>
      <c r="B15" s="32">
        <v>1.74</v>
      </c>
      <c r="C15" s="32">
        <v>2</v>
      </c>
      <c r="D15" s="28">
        <f>B15*C15</f>
        <v>3.48</v>
      </c>
      <c r="E15" s="28">
        <f>'Table 1'!E20</f>
        <v>45</v>
      </c>
      <c r="F15" s="35">
        <f>D15*E15</f>
        <v>156.6</v>
      </c>
      <c r="G15" s="35">
        <f>F15*0.05</f>
        <v>7.83</v>
      </c>
      <c r="H15" s="35">
        <f>F15*0.1</f>
        <v>15.66</v>
      </c>
      <c r="I15" s="30">
        <f>F15*F$3+G15*G$3+H15*H$3</f>
        <v>8561.8701</v>
      </c>
      <c r="J15" s="22"/>
    </row>
    <row r="16" spans="1:10" ht="15.75">
      <c r="A16" s="33" t="s">
        <v>64</v>
      </c>
      <c r="B16" s="32">
        <v>1.74</v>
      </c>
      <c r="C16" s="32">
        <v>2</v>
      </c>
      <c r="D16" s="28">
        <f>B16*C16</f>
        <v>3.48</v>
      </c>
      <c r="E16" s="28">
        <f>'Table 1'!E21</f>
        <v>36</v>
      </c>
      <c r="F16" s="35">
        <f>D16*E16</f>
        <v>125.28</v>
      </c>
      <c r="G16" s="35">
        <f>F16*0.05</f>
        <v>6.264</v>
      </c>
      <c r="H16" s="35">
        <f>F16*0.1</f>
        <v>12.528</v>
      </c>
      <c r="I16" s="30">
        <f>F16*F$3+G16*G$3+H16*H$3</f>
        <v>6849.496079999999</v>
      </c>
      <c r="J16" s="22"/>
    </row>
    <row r="17" spans="1:9" ht="28.5">
      <c r="A17" s="39" t="s">
        <v>86</v>
      </c>
      <c r="B17" s="32"/>
      <c r="C17" s="32"/>
      <c r="D17" s="32"/>
      <c r="E17" s="28"/>
      <c r="F17" s="47">
        <f>SUM(F5:H16)</f>
        <v>364.4511</v>
      </c>
      <c r="G17" s="48"/>
      <c r="H17" s="49"/>
      <c r="I17" s="31">
        <f>ROUND(SUM(I5:I16),-2)</f>
        <v>17300</v>
      </c>
    </row>
    <row r="21" ht="12.75">
      <c r="A21" s="34" t="s">
        <v>3</v>
      </c>
    </row>
    <row r="22" ht="15.75">
      <c r="A22" s="24" t="s">
        <v>90</v>
      </c>
    </row>
    <row r="23" ht="15.75">
      <c r="A23" s="26" t="s">
        <v>75</v>
      </c>
    </row>
    <row r="24" ht="12.75">
      <c r="A24" s="36" t="s">
        <v>76</v>
      </c>
    </row>
    <row r="25" ht="12.75">
      <c r="A25" s="36" t="s">
        <v>77</v>
      </c>
    </row>
    <row r="26" ht="12.75">
      <c r="A26" s="36" t="s">
        <v>67</v>
      </c>
    </row>
    <row r="27" ht="12.75">
      <c r="A27" s="36" t="s">
        <v>68</v>
      </c>
    </row>
    <row r="28" ht="15.75">
      <c r="A28" s="24" t="s">
        <v>87</v>
      </c>
    </row>
    <row r="29" ht="15.75">
      <c r="A29" s="24" t="s">
        <v>69</v>
      </c>
    </row>
    <row r="30" ht="15.75">
      <c r="A30" s="24" t="s">
        <v>71</v>
      </c>
    </row>
    <row r="31" ht="15.75">
      <c r="A31" s="24" t="s">
        <v>70</v>
      </c>
    </row>
    <row r="32" ht="15.75">
      <c r="A32" s="24" t="s">
        <v>72</v>
      </c>
    </row>
  </sheetData>
  <sheetProtection/>
  <mergeCells count="1">
    <mergeCell ref="F17:H17"/>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GGibson</dc:creator>
  <cp:keywords/>
  <dc:description/>
  <cp:lastModifiedBy>Eric Schultz</cp:lastModifiedBy>
  <cp:lastPrinted>2009-11-24T18:46:58Z</cp:lastPrinted>
  <dcterms:created xsi:type="dcterms:W3CDTF">2009-11-16T15:53:56Z</dcterms:created>
  <dcterms:modified xsi:type="dcterms:W3CDTF">2019-06-28T17:49:23Z</dcterms:modified>
  <cp:category/>
  <cp:version/>
  <cp:contentType/>
  <cp:contentStatus/>
</cp:coreProperties>
</file>