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730"/>
  <workbookPr defaultThemeVersion="124226"/>
  <mc:AlternateContent xmlns:mc="http://schemas.openxmlformats.org/markup-compatibility/2006">
    <mc:Choice Requires="x15">
      <x15ac:absPath xmlns:x15ac="http://schemas.microsoft.com/office/spreadsheetml/2010/11/ac" url="F:\New ICRs\"/>
    </mc:Choice>
  </mc:AlternateContent>
  <xr:revisionPtr revIDLastSave="0" documentId="8_{B099894E-71FE-4FAE-AE32-48BAD6227A7C}" xr6:coauthVersionLast="36" xr6:coauthVersionMax="36" xr10:uidLastSave="{00000000-0000-0000-0000-000000000000}"/>
  <bookViews>
    <workbookView xWindow="25080" yWindow="-120" windowWidth="19440" windowHeight="15600" xr2:uid="{00000000-000D-0000-FFFF-FFFF00000000}"/>
  </bookViews>
  <sheets>
    <sheet name="Table 1" sheetId="1" r:id="rId1"/>
    <sheet name="Table 2" sheetId="2" r:id="rId2"/>
    <sheet name="Additional" sheetId="3" r:id="rId3"/>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7" i="1" l="1"/>
  <c r="I16" i="2" l="1"/>
  <c r="I31" i="1"/>
  <c r="I24" i="1"/>
  <c r="F16" i="2"/>
  <c r="G6" i="3" l="1"/>
  <c r="G7" i="3"/>
  <c r="D7" i="3"/>
  <c r="D6" i="3"/>
  <c r="F6" i="3"/>
  <c r="E16" i="1"/>
  <c r="E32" i="3" l="1"/>
  <c r="B31" i="3"/>
  <c r="E31" i="3" s="1"/>
  <c r="B32" i="3"/>
  <c r="B33" i="3"/>
  <c r="E33" i="3" s="1"/>
  <c r="B34" i="3"/>
  <c r="E34" i="3" s="1"/>
  <c r="B35" i="3"/>
  <c r="E35" i="3" s="1"/>
  <c r="B36" i="3"/>
  <c r="E36" i="3" s="1"/>
  <c r="B30" i="3"/>
  <c r="E30" i="3" s="1"/>
  <c r="C36" i="3"/>
  <c r="C37" i="3"/>
  <c r="C38" i="3"/>
  <c r="B22" i="3"/>
  <c r="C22" i="3"/>
  <c r="F20" i="3"/>
  <c r="F21" i="3"/>
  <c r="F19" i="3"/>
  <c r="E13" i="2"/>
  <c r="E25" i="1"/>
  <c r="E26" i="1"/>
  <c r="E27" i="1"/>
  <c r="E28" i="1"/>
  <c r="E24" i="1"/>
  <c r="E20" i="1"/>
  <c r="E21" i="1"/>
  <c r="E22" i="1"/>
  <c r="E15" i="1"/>
  <c r="B38" i="3" s="1"/>
  <c r="E38" i="3" s="1"/>
  <c r="E14" i="1"/>
  <c r="E6" i="1"/>
  <c r="F22" i="3" l="1"/>
  <c r="E14" i="2"/>
  <c r="B37" i="3"/>
  <c r="E37" i="3" s="1"/>
  <c r="E39" i="3" s="1"/>
  <c r="K29" i="1" s="1"/>
  <c r="C12" i="2"/>
  <c r="C11" i="2"/>
  <c r="E15" i="2" l="1"/>
  <c r="D15" i="2" l="1"/>
  <c r="F15" i="2" s="1"/>
  <c r="H15" i="2" s="1"/>
  <c r="D14" i="2"/>
  <c r="F14" i="2" s="1"/>
  <c r="H14" i="2" s="1"/>
  <c r="D13" i="2"/>
  <c r="F13" i="2" s="1"/>
  <c r="H13" i="2" s="1"/>
  <c r="D12" i="2"/>
  <c r="F12" i="2" s="1"/>
  <c r="H12" i="2" s="1"/>
  <c r="D11" i="2"/>
  <c r="F11" i="2" s="1"/>
  <c r="H11" i="2" s="1"/>
  <c r="D10" i="2"/>
  <c r="F10" i="2" s="1"/>
  <c r="H10" i="2" s="1"/>
  <c r="D9" i="2"/>
  <c r="D8" i="2"/>
  <c r="F8" i="2" s="1"/>
  <c r="H8" i="2" s="1"/>
  <c r="D7" i="2"/>
  <c r="F7" i="2" s="1"/>
  <c r="H7" i="2" s="1"/>
  <c r="D5" i="2"/>
  <c r="F5" i="2" s="1"/>
  <c r="H5" i="2" s="1"/>
  <c r="D4" i="2"/>
  <c r="F4" i="2" s="1"/>
  <c r="H4" i="2" s="1"/>
  <c r="F9" i="2"/>
  <c r="H9" i="2" s="1"/>
  <c r="G15" i="2" l="1"/>
  <c r="G14" i="2"/>
  <c r="I14" i="2" s="1"/>
  <c r="G13" i="2"/>
  <c r="I13" i="2" s="1"/>
  <c r="G12" i="2"/>
  <c r="I12" i="2" s="1"/>
  <c r="G11" i="2"/>
  <c r="I11" i="2" s="1"/>
  <c r="G10" i="2"/>
  <c r="I10" i="2" s="1"/>
  <c r="G9" i="2"/>
  <c r="I9" i="2" s="1"/>
  <c r="G8" i="2"/>
  <c r="I8" i="2" s="1"/>
  <c r="G7" i="2"/>
  <c r="I7" i="2" s="1"/>
  <c r="G5" i="2"/>
  <c r="I5" i="2" s="1"/>
  <c r="G4" i="2"/>
  <c r="D28" i="1"/>
  <c r="F28" i="1" s="1"/>
  <c r="G28" i="1" s="1"/>
  <c r="D27" i="1"/>
  <c r="F27" i="1" s="1"/>
  <c r="H27" i="1" s="1"/>
  <c r="D26" i="1"/>
  <c r="F26" i="1" s="1"/>
  <c r="G26" i="1" s="1"/>
  <c r="D25" i="1"/>
  <c r="F25" i="1" s="1"/>
  <c r="H25" i="1" s="1"/>
  <c r="D24" i="1"/>
  <c r="F24" i="1" s="1"/>
  <c r="G24" i="1" s="1"/>
  <c r="D22" i="1"/>
  <c r="F22" i="1" s="1"/>
  <c r="H22" i="1" s="1"/>
  <c r="D21" i="1"/>
  <c r="F21" i="1" s="1"/>
  <c r="G21" i="1" s="1"/>
  <c r="D20" i="1"/>
  <c r="F20" i="1" s="1"/>
  <c r="H20" i="1" s="1"/>
  <c r="D16" i="1"/>
  <c r="F16" i="1" s="1"/>
  <c r="G16" i="1" s="1"/>
  <c r="D15" i="1"/>
  <c r="F15" i="1" s="1"/>
  <c r="H15" i="1" s="1"/>
  <c r="D14" i="1"/>
  <c r="F14" i="1" s="1"/>
  <c r="H14" i="1" s="1"/>
  <c r="D13" i="1"/>
  <c r="F13" i="1" s="1"/>
  <c r="G13" i="1" s="1"/>
  <c r="D12" i="1"/>
  <c r="F12" i="1" s="1"/>
  <c r="H12" i="1" s="1"/>
  <c r="D11" i="1"/>
  <c r="F11" i="1" s="1"/>
  <c r="G11" i="1" s="1"/>
  <c r="D10" i="1"/>
  <c r="F10" i="1" s="1"/>
  <c r="H10" i="1" s="1"/>
  <c r="D9" i="1"/>
  <c r="F9" i="1" s="1"/>
  <c r="D8" i="1"/>
  <c r="F8" i="1" s="1"/>
  <c r="H8" i="1" s="1"/>
  <c r="D6" i="1"/>
  <c r="F6" i="1" s="1"/>
  <c r="H6" i="1" s="1"/>
  <c r="D5" i="1"/>
  <c r="F5" i="1" s="1"/>
  <c r="H9" i="1" l="1"/>
  <c r="I15" i="2"/>
  <c r="F29" i="1"/>
  <c r="G8" i="1"/>
  <c r="I8" i="1"/>
  <c r="G9" i="1"/>
  <c r="I9" i="1" s="1"/>
  <c r="H28" i="1"/>
  <c r="I28" i="1" s="1"/>
  <c r="G27" i="1"/>
  <c r="H26" i="1"/>
  <c r="I26" i="1" s="1"/>
  <c r="H16" i="1"/>
  <c r="I16" i="1" s="1"/>
  <c r="G15" i="1"/>
  <c r="I15" i="1" s="1"/>
  <c r="G6" i="1"/>
  <c r="I6" i="1" s="1"/>
  <c r="H11" i="1"/>
  <c r="I11" i="1" s="1"/>
  <c r="H21" i="1"/>
  <c r="I21" i="1" s="1"/>
  <c r="G12" i="1"/>
  <c r="I12" i="1" s="1"/>
  <c r="G22" i="1"/>
  <c r="I22" i="1" s="1"/>
  <c r="H13" i="1"/>
  <c r="I13" i="1" s="1"/>
  <c r="H24" i="1"/>
  <c r="G10" i="1"/>
  <c r="I10" i="1" s="1"/>
  <c r="G14" i="1"/>
  <c r="I14" i="1" s="1"/>
  <c r="G20" i="1"/>
  <c r="I20" i="1" s="1"/>
  <c r="G25" i="1"/>
  <c r="I25" i="1" s="1"/>
  <c r="I27" i="1"/>
  <c r="I4" i="2"/>
  <c r="G5" i="1"/>
  <c r="H5" i="1"/>
  <c r="I29" i="1" l="1"/>
  <c r="F30" i="1"/>
  <c r="K30" i="1" s="1"/>
  <c r="I5" i="1"/>
  <c r="I17" i="1" s="1"/>
  <c r="I30" i="1" l="1"/>
  <c r="I32" i="1" s="1"/>
</calcChain>
</file>

<file path=xl/sharedStrings.xml><?xml version="1.0" encoding="utf-8"?>
<sst xmlns="http://schemas.openxmlformats.org/spreadsheetml/2006/main" count="147" uniqueCount="125">
  <si>
    <t>Burden Item</t>
  </si>
  <si>
    <t>1. Reporting requirements</t>
  </si>
  <si>
    <t>b. Process/review information</t>
  </si>
  <si>
    <t>c. Write reports</t>
  </si>
  <si>
    <t>i. Initial notification</t>
  </si>
  <si>
    <t xml:space="preserve">ii. Notification of compliance status </t>
  </si>
  <si>
    <t>iii. Notification of construction/ reconstruction</t>
  </si>
  <si>
    <t>iv. Notification of actual startup</t>
  </si>
  <si>
    <t>viii. Excess emissions report</t>
  </si>
  <si>
    <t>2. Recordkeeping requirements</t>
  </si>
  <si>
    <t>b. Plan activities</t>
  </si>
  <si>
    <t>c. Implement activities</t>
  </si>
  <si>
    <t>d. Maintain record system for material used</t>
  </si>
  <si>
    <t>e. Time to enter information</t>
  </si>
  <si>
    <t>f. Time to train personnel</t>
  </si>
  <si>
    <t>(B) Number of occurrences per year</t>
  </si>
  <si>
    <t>(E) Technical person hrs per year (E=CxD)</t>
  </si>
  <si>
    <t>(F) Manage-ment person hrs per year (F=Ex0.05)</t>
  </si>
  <si>
    <t>(G) Clerical person hrs per year (G=Ex0.1)</t>
  </si>
  <si>
    <t>1. Initial performance test</t>
  </si>
  <si>
    <t>3. Report review</t>
  </si>
  <si>
    <t>a. Initial notification</t>
  </si>
  <si>
    <t>b. Notification of compliance status</t>
  </si>
  <si>
    <t>c. Notification of construction/reconstruction</t>
  </si>
  <si>
    <t>d. Notification of actual startup</t>
  </si>
  <si>
    <t>e. Notification of performance test</t>
  </si>
  <si>
    <t>f. Report of performance test</t>
  </si>
  <si>
    <t>i. Startup, shutdown, malfunction report</t>
  </si>
  <si>
    <t>(A) EPA Person hours per occurrence</t>
  </si>
  <si>
    <t>(C) EPA Person hrs per plant per year (C=AxB)</t>
  </si>
  <si>
    <t>hr per resp</t>
  </si>
  <si>
    <t>Assumptions:</t>
  </si>
  <si>
    <t>Subtotal for Recordkeeping Requirements</t>
  </si>
  <si>
    <t>a. Familiarization with the regulatory requirements</t>
  </si>
  <si>
    <r>
      <t xml:space="preserve">(D) Respondents per year </t>
    </r>
    <r>
      <rPr>
        <vertAlign val="superscript"/>
        <sz val="10"/>
        <color theme="1"/>
        <rFont val="Times New Roman"/>
        <family val="1"/>
      </rPr>
      <t>a</t>
    </r>
  </si>
  <si>
    <r>
      <rPr>
        <vertAlign val="superscript"/>
        <sz val="10"/>
        <rFont val="Times New Roman"/>
        <family val="1"/>
      </rPr>
      <t xml:space="preserve">e </t>
    </r>
    <r>
      <rPr>
        <sz val="10"/>
        <rFont val="Times New Roman"/>
        <family val="1"/>
      </rPr>
      <t>Totals have been rounded to 3 significant figures. Figures may not add exactly due to rounding.</t>
    </r>
  </si>
  <si>
    <t>Table 1: Annual Respondent Burden and Cost – NESHAP for Plastic Parts and Products Surface Coating (40 CFR Part 63, Subpart PPPP) (Renewal)</t>
  </si>
  <si>
    <t>Labor Rates:</t>
  </si>
  <si>
    <t>Management</t>
  </si>
  <si>
    <t>Technical</t>
  </si>
  <si>
    <t>Clerical</t>
  </si>
  <si>
    <t>(A) 
Person hours per occurrence</t>
  </si>
  <si>
    <t>(C) 
Person hrs per respondent per year (C=AxB)</t>
  </si>
  <si>
    <t>(G) 
Clerical person hrs per year (G=Ex0.1)</t>
  </si>
  <si>
    <r>
      <t xml:space="preserve">(H) 
Cost per year ($) </t>
    </r>
    <r>
      <rPr>
        <vertAlign val="superscript"/>
        <sz val="10"/>
        <color theme="1"/>
        <rFont val="Times New Roman"/>
        <family val="1"/>
      </rPr>
      <t>b</t>
    </r>
  </si>
  <si>
    <t># responses</t>
  </si>
  <si>
    <r>
      <t xml:space="preserve">v. Notification of performance test </t>
    </r>
    <r>
      <rPr>
        <vertAlign val="superscript"/>
        <sz val="10"/>
        <color rgb="FF000000"/>
        <rFont val="Times New Roman"/>
        <family val="1"/>
      </rPr>
      <t>c</t>
    </r>
  </si>
  <si>
    <r>
      <t xml:space="preserve">vi. Report of performance test </t>
    </r>
    <r>
      <rPr>
        <vertAlign val="superscript"/>
        <sz val="10"/>
        <color rgb="FF000000"/>
        <rFont val="Times New Roman"/>
        <family val="1"/>
      </rPr>
      <t>c</t>
    </r>
    <r>
      <rPr>
        <sz val="10"/>
        <color rgb="FF000000"/>
        <rFont val="Times New Roman"/>
        <family val="1"/>
      </rPr>
      <t xml:space="preserve"> </t>
    </r>
  </si>
  <si>
    <r>
      <t xml:space="preserve">vii. Semiannual report </t>
    </r>
    <r>
      <rPr>
        <vertAlign val="superscript"/>
        <sz val="10"/>
        <color rgb="FF000000"/>
        <rFont val="Times New Roman"/>
        <family val="1"/>
      </rPr>
      <t>d</t>
    </r>
  </si>
  <si>
    <r>
      <t xml:space="preserve">ix. Startup, shutdown, malfunction report </t>
    </r>
    <r>
      <rPr>
        <vertAlign val="superscript"/>
        <sz val="10"/>
        <color rgb="FF000000"/>
        <rFont val="Times New Roman"/>
        <family val="1"/>
      </rPr>
      <t>e</t>
    </r>
  </si>
  <si>
    <r>
      <t xml:space="preserve">i. Material usage </t>
    </r>
    <r>
      <rPr>
        <vertAlign val="superscript"/>
        <sz val="10"/>
        <color rgb="FF000000"/>
        <rFont val="Times New Roman"/>
        <family val="1"/>
      </rPr>
      <t>f</t>
    </r>
  </si>
  <si>
    <r>
      <t xml:space="preserve">ii. Compliance calculation </t>
    </r>
    <r>
      <rPr>
        <vertAlign val="superscript"/>
        <sz val="10"/>
        <color rgb="FF000000"/>
        <rFont val="Times New Roman"/>
        <family val="1"/>
      </rPr>
      <t>g</t>
    </r>
  </si>
  <si>
    <r>
      <t xml:space="preserve">g. Store, file, and maintain records </t>
    </r>
    <r>
      <rPr>
        <vertAlign val="superscript"/>
        <sz val="10"/>
        <color rgb="FF000000"/>
        <rFont val="Times New Roman"/>
        <family val="1"/>
      </rPr>
      <t>h</t>
    </r>
  </si>
  <si>
    <r>
      <t xml:space="preserve">h. Retrieve records/reports </t>
    </r>
    <r>
      <rPr>
        <vertAlign val="superscript"/>
        <sz val="10"/>
        <color rgb="FF000000"/>
        <rFont val="Times New Roman"/>
        <family val="1"/>
      </rPr>
      <t>i</t>
    </r>
  </si>
  <si>
    <r>
      <t xml:space="preserve">Grand Total (rounded) </t>
    </r>
    <r>
      <rPr>
        <b/>
        <vertAlign val="superscript"/>
        <sz val="10"/>
        <rFont val="Times New Roman"/>
        <family val="1"/>
      </rPr>
      <t>j</t>
    </r>
  </si>
  <si>
    <r>
      <t xml:space="preserve">Total Capital and O&amp;M Cost (rounded) </t>
    </r>
    <r>
      <rPr>
        <b/>
        <vertAlign val="superscript"/>
        <sz val="10"/>
        <rFont val="Times New Roman"/>
        <family val="1"/>
      </rPr>
      <t>j</t>
    </r>
  </si>
  <si>
    <r>
      <t xml:space="preserve">Total Labor Burden and Cost (rounded) </t>
    </r>
    <r>
      <rPr>
        <b/>
        <vertAlign val="superscript"/>
        <sz val="10"/>
        <rFont val="Times New Roman"/>
        <family val="1"/>
      </rPr>
      <t>j</t>
    </r>
    <r>
      <rPr>
        <b/>
        <sz val="10"/>
        <rFont val="Times New Roman"/>
        <family val="1"/>
      </rPr>
      <t xml:space="preserve"> </t>
    </r>
  </si>
  <si>
    <r>
      <t>f</t>
    </r>
    <r>
      <rPr>
        <sz val="10"/>
        <color rgb="FF000000"/>
        <rFont val="Times New Roman"/>
        <family val="1"/>
      </rPr>
      <t xml:space="preserve">  We assumed that each respondent will take 0.5 hours each day to enter daily records of mass fraction of organic HAP for each coating, thinner, or cleaning material, and mass fraction of coating solids for each coating.</t>
    </r>
  </si>
  <si>
    <r>
      <t>h</t>
    </r>
    <r>
      <rPr>
        <sz val="10"/>
        <color rgb="FF000000"/>
        <rFont val="Times New Roman"/>
        <family val="1"/>
      </rPr>
      <t xml:space="preserve">   We have assumed that each respondent will take 2 hours once per month to store, file and maintain records.</t>
    </r>
  </si>
  <si>
    <r>
      <t>i</t>
    </r>
    <r>
      <rPr>
        <sz val="10"/>
        <color rgb="FF000000"/>
        <rFont val="Times New Roman"/>
        <family val="1"/>
      </rPr>
      <t xml:space="preserve">  We have assumed that each respondent will take 1 hour once per month to retrieve records/reports.</t>
    </r>
  </si>
  <si>
    <r>
      <t>e</t>
    </r>
    <r>
      <rPr>
        <sz val="10"/>
        <color rgb="FF000000"/>
        <rFont val="Times New Roman"/>
        <family val="1"/>
      </rPr>
      <t xml:space="preserve">   It is estimated that 25 percent of facilities using add-on controls submit startup, shutdown, and malfunction report once per year.</t>
    </r>
  </si>
  <si>
    <r>
      <t>g</t>
    </r>
    <r>
      <rPr>
        <sz val="10"/>
        <color rgb="FF000000"/>
        <rFont val="Times New Roman"/>
        <family val="1"/>
      </rPr>
      <t xml:space="preserve">   We have assumed that each respondent will take 2 hours once per month to enter compliance calculations.</t>
    </r>
  </si>
  <si>
    <t>Capital/Startup vs. Operation and Maintenance (O&amp;M) Costs</t>
  </si>
  <si>
    <t>(A)</t>
  </si>
  <si>
    <t>Continuous Monitoring Device</t>
  </si>
  <si>
    <t>(B)</t>
  </si>
  <si>
    <t>Capital/Startup Cost for One Respondent</t>
  </si>
  <si>
    <t>(C)</t>
  </si>
  <si>
    <t xml:space="preserve">Number of New Respondents </t>
  </si>
  <si>
    <t>(D)</t>
  </si>
  <si>
    <t>Total Capital/Startup Cost, (B X C)</t>
  </si>
  <si>
    <t>(E)</t>
  </si>
  <si>
    <t>Annual O&amp;M Costs for One Respondent</t>
  </si>
  <si>
    <t>(F)</t>
  </si>
  <si>
    <t>Number of Respondents with O&amp;M</t>
  </si>
  <si>
    <t>(G)</t>
  </si>
  <si>
    <t xml:space="preserve"> </t>
  </si>
  <si>
    <r>
      <t xml:space="preserve">Total </t>
    </r>
    <r>
      <rPr>
        <vertAlign val="superscript"/>
        <sz val="10"/>
        <color rgb="FF000000"/>
        <rFont val="Times New Roman"/>
        <family val="1"/>
      </rPr>
      <t>b</t>
    </r>
  </si>
  <si>
    <r>
      <rPr>
        <vertAlign val="superscript"/>
        <sz val="10"/>
        <color theme="1"/>
        <rFont val="Times New Roman"/>
        <family val="1"/>
      </rPr>
      <t>b</t>
    </r>
    <r>
      <rPr>
        <sz val="10"/>
        <color theme="1"/>
        <rFont val="Times New Roman"/>
        <family val="1"/>
      </rPr>
      <t xml:space="preserve"> Totals have been rounded to 3 significant figures. Figures may not add exactly due to rounding.</t>
    </r>
  </si>
  <si>
    <r>
      <t xml:space="preserve">CEMS </t>
    </r>
    <r>
      <rPr>
        <vertAlign val="superscript"/>
        <sz val="10"/>
        <color rgb="FF000000"/>
        <rFont val="Times New Roman"/>
        <family val="1"/>
      </rPr>
      <t>a</t>
    </r>
  </si>
  <si>
    <t>Total O&amp;M, 
(E X F)</t>
  </si>
  <si>
    <t>Number of Respondents</t>
  </si>
  <si>
    <t>Respondents That Submit Reports</t>
  </si>
  <si>
    <t>Respondents That Do Not Submit Any Reports</t>
  </si>
  <si>
    <t>Year</t>
  </si>
  <si>
    <r>
      <t xml:space="preserve">Number of New Respondents </t>
    </r>
    <r>
      <rPr>
        <vertAlign val="superscript"/>
        <sz val="10"/>
        <color rgb="FF000000"/>
        <rFont val="Times New Roman"/>
        <family val="1"/>
      </rPr>
      <t>1</t>
    </r>
  </si>
  <si>
    <t>Number of Existing Respondents</t>
  </si>
  <si>
    <t>Number of Existing Respondents that keep records but do not submit reports</t>
  </si>
  <si>
    <t>Number of Existing Respondents That Are Also New Respondents</t>
  </si>
  <si>
    <t>Average</t>
  </si>
  <si>
    <r>
      <t>1</t>
    </r>
    <r>
      <rPr>
        <sz val="12"/>
        <color rgb="FF000000"/>
        <rFont val="Times New Roman"/>
        <family val="1"/>
      </rPr>
      <t xml:space="preserve"> </t>
    </r>
    <r>
      <rPr>
        <sz val="10"/>
        <color rgb="FF000000"/>
        <rFont val="Times New Roman"/>
        <family val="1"/>
      </rPr>
      <t>New respondents include sources with constructed, reconstructed and modified affected facilities.</t>
    </r>
    <r>
      <rPr>
        <sz val="10"/>
        <color rgb="FFFF0000"/>
        <rFont val="Times New Roman"/>
        <family val="1"/>
      </rPr>
      <t xml:space="preserve"> </t>
    </r>
  </si>
  <si>
    <t>Number of Respondents (E=A+B+C-D)</t>
  </si>
  <si>
    <t>Total Annual Responses</t>
  </si>
  <si>
    <t>Information Collection Activity</t>
  </si>
  <si>
    <t>Number of Responses</t>
  </si>
  <si>
    <t>Number of Existing Respondents That Keep Records But Do Not Submit Reports</t>
  </si>
  <si>
    <t>Initial notification</t>
  </si>
  <si>
    <t>Notification of compliance status</t>
  </si>
  <si>
    <t>Notification of construction/reconstruction</t>
  </si>
  <si>
    <t>Notification of actual startup</t>
  </si>
  <si>
    <t>Notification of performance test</t>
  </si>
  <si>
    <t>Report of performance test</t>
  </si>
  <si>
    <t>Semiannual report</t>
  </si>
  <si>
    <t>Excess emissions report</t>
  </si>
  <si>
    <t>Startup, shutdown, malfunction report</t>
  </si>
  <si>
    <t>Total</t>
  </si>
  <si>
    <t>Total Annual Responses E=(BxC)+D</t>
  </si>
  <si>
    <t xml:space="preserve">Table 2:  Average Annual EPA Burden and Cost - NESHAP for Plastic Parts and Products Surface Coating (40 CFR Part 63, Subpart PPPP) (Renewal)  </t>
  </si>
  <si>
    <t xml:space="preserve">Subtotal for Reporting Requirements  </t>
  </si>
  <si>
    <r>
      <t>a</t>
    </r>
    <r>
      <rPr>
        <sz val="10"/>
        <color rgb="FF000000"/>
        <rFont val="Times New Roman"/>
        <family val="1"/>
      </rPr>
      <t xml:space="preserve"> </t>
    </r>
    <r>
      <rPr>
        <sz val="10"/>
        <color theme="1"/>
        <rFont val="Times New Roman"/>
        <family val="1"/>
      </rPr>
      <t xml:space="preserve">We assume that 25 percent of existing facilities use add-on controls. (223 x 0.25 = </t>
    </r>
    <r>
      <rPr>
        <sz val="10"/>
        <color rgb="FF000000"/>
        <rFont val="Times New Roman"/>
        <family val="1"/>
      </rPr>
      <t>55.75)</t>
    </r>
  </si>
  <si>
    <t>2. Repeat performance test</t>
  </si>
  <si>
    <r>
      <rPr>
        <vertAlign val="superscript"/>
        <sz val="10"/>
        <rFont val="Times New Roman"/>
        <family val="1"/>
      </rPr>
      <t xml:space="preserve">j  </t>
    </r>
    <r>
      <rPr>
        <sz val="10"/>
        <rFont val="Times New Roman"/>
        <family val="1"/>
      </rPr>
      <t>Totals have been rounded to 3 significant figures. Figures may not add exactly due to rounding.</t>
    </r>
  </si>
  <si>
    <r>
      <t xml:space="preserve">(D) Plants per year </t>
    </r>
    <r>
      <rPr>
        <vertAlign val="superscript"/>
        <sz val="10"/>
        <rFont val="Times New Roman"/>
        <family val="1"/>
      </rPr>
      <t>a</t>
    </r>
  </si>
  <si>
    <r>
      <t xml:space="preserve">(H) Cost per year ($) </t>
    </r>
    <r>
      <rPr>
        <vertAlign val="superscript"/>
        <sz val="10"/>
        <rFont val="Times New Roman"/>
        <family val="1"/>
      </rPr>
      <t>b</t>
    </r>
  </si>
  <si>
    <r>
      <t xml:space="preserve">g. Semiannual report </t>
    </r>
    <r>
      <rPr>
        <vertAlign val="superscript"/>
        <sz val="10"/>
        <rFont val="Times New Roman"/>
        <family val="1"/>
      </rPr>
      <t>c</t>
    </r>
  </si>
  <si>
    <r>
      <t xml:space="preserve">h. Excess emissions report </t>
    </r>
    <r>
      <rPr>
        <vertAlign val="superscript"/>
        <sz val="10"/>
        <rFont val="Times New Roman"/>
        <family val="1"/>
      </rPr>
      <t>d</t>
    </r>
  </si>
  <si>
    <r>
      <t xml:space="preserve">Total (rounded): </t>
    </r>
    <r>
      <rPr>
        <b/>
        <vertAlign val="superscript"/>
        <sz val="10"/>
        <rFont val="Times New Roman"/>
        <family val="1"/>
      </rPr>
      <t>e</t>
    </r>
  </si>
  <si>
    <r>
      <t>a</t>
    </r>
    <r>
      <rPr>
        <sz val="10"/>
        <rFont val="Times New Roman"/>
        <family val="1"/>
      </rPr>
      <t xml:space="preserve">   We have assumed that there are approximately 223 respondents, with no additional new sources becoming subject to the rule over the three-year period of this ICR.</t>
    </r>
  </si>
  <si>
    <r>
      <t>b</t>
    </r>
    <r>
      <rPr>
        <sz val="10"/>
        <rFont val="Times New Roman"/>
        <family val="1"/>
      </rPr>
      <t xml:space="preserve">  This cost is based on the following labor rates which incorporates a 1.6 benefits multiplication factor to account for government overhead expenses:  Managerial rate of $65.71 (GS-13, Step 5, $41.07 + 60%), Technical rate of $48.75 (GS-12, Step 1, $30.47 + 60%), and Clerical rate of $26.38 (GS-6, Step 3, $16.49 + 60%).  These rates are from the Office of Personnel Management (OPM) “2018 General Schedule” which excludes locality rates of pay. </t>
    </r>
  </si>
  <si>
    <r>
      <t>c</t>
    </r>
    <r>
      <rPr>
        <sz val="10"/>
        <rFont val="Times New Roman"/>
        <family val="1"/>
      </rPr>
      <t xml:space="preserve">  We have assumed that it will take 12 hours two times per year to review the semiannual report.</t>
    </r>
  </si>
  <si>
    <r>
      <t>d</t>
    </r>
    <r>
      <rPr>
        <sz val="10"/>
        <rFont val="Times New Roman"/>
        <family val="1"/>
      </rPr>
      <t xml:space="preserve">  We have assumed that it will take 4 hours two times per year to review the excess emissions report.</t>
    </r>
  </si>
  <si>
    <r>
      <t>b</t>
    </r>
    <r>
      <rPr>
        <sz val="10"/>
        <rFont val="Times New Roman"/>
        <family val="1"/>
      </rPr>
      <t xml:space="preserve">   This ICR uses the following labor rates: $147.40 per hour for Executive, Administrative, and Managerial labor; $117.92 per hour for Technical labor, and $57.02 per hour for Clerical labor.  These rates are from the United States Department of Labor, Bureau of Labor Statistics, June 2018, “Table 2. Civilian Workers, by Occupational and Industry group.”  The rates are from column 1, “Total Compensation.”  The rates have been increased by 110% to account for the benefit packages available to those employed by private industry.</t>
    </r>
  </si>
  <si>
    <r>
      <t xml:space="preserve">c </t>
    </r>
    <r>
      <rPr>
        <sz val="10"/>
        <rFont val="Times New Roman"/>
        <family val="1"/>
      </rPr>
      <t>We have assumed that 5 percent of respondents will repeat the initial performance test due to failure.</t>
    </r>
  </si>
  <si>
    <r>
      <t>d</t>
    </r>
    <r>
      <rPr>
        <sz val="10"/>
        <rFont val="Times New Roman"/>
        <family val="1"/>
      </rPr>
      <t xml:space="preserve">  We assume that each respondent will take 6 hours twice per year to write the semiannual report.</t>
    </r>
  </si>
  <si>
    <t>See 1.a.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</si>
</sst>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_);[Red]\(&quot;$&quot;#,##0\)"/>
    <numFmt numFmtId="164" formatCode="#,##0.0"/>
    <numFmt numFmtId="165" formatCode="&quot;$&quot;#,##0.00"/>
    <numFmt numFmtId="166" formatCode="&quot;$&quot;#,##0"/>
    <numFmt numFmtId="167" formatCode="0.0"/>
    <numFmt numFmtId="168" formatCode="0.000"/>
  </numFmts>
  <fonts count="23" x14ac:knownFonts="1">
    <font>
      <sz val="11"/>
      <color theme="1"/>
      <name val="Calibri"/>
      <family val="2"/>
      <scheme val="minor"/>
    </font>
    <font>
      <sz val="10"/>
      <color theme="1"/>
      <name val="Times New Roman"/>
      <family val="1"/>
    </font>
    <font>
      <b/>
      <sz val="10"/>
      <color rgb="FF000000"/>
      <name val="Times New Roman"/>
      <family val="1"/>
    </font>
    <font>
      <vertAlign val="superscript"/>
      <sz val="10"/>
      <color rgb="FF000000"/>
      <name val="Times New Roman"/>
      <family val="1"/>
    </font>
    <font>
      <sz val="10"/>
      <color rgb="FF000000"/>
      <name val="Times New Roman"/>
      <family val="1"/>
    </font>
    <font>
      <b/>
      <sz val="10"/>
      <color theme="1"/>
      <name val="Times New Roman"/>
      <family val="1"/>
    </font>
    <font>
      <b/>
      <i/>
      <sz val="10"/>
      <color theme="1"/>
      <name val="Times New Roman"/>
      <family val="1"/>
    </font>
    <font>
      <b/>
      <i/>
      <sz val="10"/>
      <color rgb="FF000000"/>
      <name val="Times New Roman"/>
      <family val="1"/>
    </font>
    <font>
      <sz val="10"/>
      <color rgb="FFFF0000"/>
      <name val="Arial"/>
      <family val="2"/>
    </font>
    <font>
      <sz val="10"/>
      <color rgb="FFFF0000"/>
      <name val="Times New Roman"/>
      <family val="1"/>
    </font>
    <font>
      <vertAlign val="superscript"/>
      <sz val="10"/>
      <color theme="1"/>
      <name val="Times New Roman"/>
      <family val="1"/>
    </font>
    <font>
      <sz val="10"/>
      <name val="Times New Roman"/>
      <family val="1"/>
    </font>
    <font>
      <b/>
      <i/>
      <sz val="10"/>
      <name val="Times New Roman"/>
      <family val="1"/>
    </font>
    <font>
      <b/>
      <sz val="12"/>
      <color theme="1"/>
      <name val="Times New Roman"/>
      <family val="1"/>
    </font>
    <font>
      <vertAlign val="superscript"/>
      <sz val="10"/>
      <name val="Times New Roman"/>
      <family val="1"/>
    </font>
    <font>
      <b/>
      <sz val="10"/>
      <name val="Times New Roman"/>
      <family val="1"/>
    </font>
    <font>
      <b/>
      <vertAlign val="superscript"/>
      <sz val="10"/>
      <name val="Times New Roman"/>
      <family val="1"/>
    </font>
    <font>
      <sz val="12"/>
      <color rgb="FF000000"/>
      <name val="Times New Roman"/>
      <family val="1"/>
    </font>
    <font>
      <b/>
      <sz val="12"/>
      <color rgb="FF000000"/>
      <name val="Times New Roman"/>
      <family val="1"/>
    </font>
    <font>
      <vertAlign val="superscript"/>
      <sz val="12"/>
      <color rgb="FF000000"/>
      <name val="Times New Roman"/>
      <family val="1"/>
    </font>
    <font>
      <sz val="9"/>
      <color rgb="FF000000"/>
      <name val="Times New Roman"/>
      <family val="1"/>
    </font>
    <font>
      <sz val="9"/>
      <color theme="1"/>
      <name val="Times New Roman"/>
      <family val="1"/>
    </font>
    <font>
      <i/>
      <sz val="10"/>
      <color theme="1"/>
      <name val="Times New Roman"/>
      <family val="1"/>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88">
    <xf numFmtId="0" fontId="0" fillId="0" borderId="0" xfId="0"/>
    <xf numFmtId="0" fontId="1" fillId="0" borderId="1" xfId="0" applyFont="1" applyBorder="1"/>
    <xf numFmtId="0" fontId="1" fillId="0" borderId="1" xfId="0" applyFont="1" applyBorder="1" applyAlignment="1">
      <alignment horizontal="center" vertical="center" wrapText="1"/>
    </xf>
    <xf numFmtId="165" fontId="1" fillId="0" borderId="1" xfId="0" applyNumberFormat="1" applyFont="1" applyBorder="1" applyAlignment="1">
      <alignment horizontal="right"/>
    </xf>
    <xf numFmtId="165" fontId="1" fillId="0" borderId="1" xfId="0" applyNumberFormat="1" applyFont="1" applyBorder="1"/>
    <xf numFmtId="0" fontId="2" fillId="0" borderId="0" xfId="0" applyFont="1" applyAlignment="1">
      <alignment vertical="center"/>
    </xf>
    <xf numFmtId="165" fontId="1" fillId="0" borderId="5" xfId="0" applyNumberFormat="1" applyFont="1" applyBorder="1" applyAlignment="1">
      <alignment horizontal="right"/>
    </xf>
    <xf numFmtId="0" fontId="1" fillId="0" borderId="4" xfId="0" applyFont="1" applyBorder="1"/>
    <xf numFmtId="0" fontId="1" fillId="0" borderId="4" xfId="0" applyFont="1" applyBorder="1" applyAlignment="1">
      <alignment horizontal="right"/>
    </xf>
    <xf numFmtId="0" fontId="6" fillId="0" borderId="4" xfId="0" applyFont="1" applyBorder="1"/>
    <xf numFmtId="0" fontId="1" fillId="0" borderId="6" xfId="0" applyFont="1" applyBorder="1" applyAlignment="1">
      <alignment horizontal="right"/>
    </xf>
    <xf numFmtId="0" fontId="4" fillId="0" borderId="1" xfId="0" applyFont="1" applyBorder="1" applyAlignment="1">
      <alignment vertical="center"/>
    </xf>
    <xf numFmtId="0" fontId="4" fillId="0" borderId="1" xfId="0" applyFont="1" applyBorder="1" applyAlignment="1">
      <alignment horizontal="left" vertical="center" indent="2"/>
    </xf>
    <xf numFmtId="0" fontId="7" fillId="0" borderId="1" xfId="0" applyFont="1" applyBorder="1" applyAlignment="1">
      <alignment vertical="center"/>
    </xf>
    <xf numFmtId="0" fontId="8" fillId="0" borderId="0" xfId="0" applyFont="1"/>
    <xf numFmtId="0" fontId="9" fillId="0" borderId="0" xfId="0" applyFont="1"/>
    <xf numFmtId="1" fontId="11" fillId="0" borderId="1" xfId="0" applyNumberFormat="1" applyFont="1" applyBorder="1" applyAlignment="1">
      <alignment horizontal="right"/>
    </xf>
    <xf numFmtId="164" fontId="11" fillId="0" borderId="1" xfId="0" applyNumberFormat="1" applyFont="1" applyBorder="1" applyAlignment="1">
      <alignment horizontal="right"/>
    </xf>
    <xf numFmtId="0" fontId="11" fillId="0" borderId="1" xfId="0" applyFont="1" applyBorder="1" applyAlignment="1">
      <alignment horizontal="right"/>
    </xf>
    <xf numFmtId="0" fontId="12" fillId="0" borderId="1" xfId="0" applyFont="1" applyBorder="1"/>
    <xf numFmtId="0" fontId="1" fillId="0" borderId="0" xfId="0" applyFont="1"/>
    <xf numFmtId="0" fontId="12" fillId="0" borderId="7" xfId="0" applyFont="1" applyBorder="1" applyAlignment="1">
      <alignment vertical="center"/>
    </xf>
    <xf numFmtId="0" fontId="15" fillId="0" borderId="1" xfId="0" applyFont="1" applyBorder="1" applyAlignment="1">
      <alignment vertical="center"/>
    </xf>
    <xf numFmtId="166" fontId="5" fillId="0" borderId="1" xfId="0" applyNumberFormat="1" applyFont="1" applyBorder="1" applyAlignment="1">
      <alignment horizontal="right"/>
    </xf>
    <xf numFmtId="1" fontId="1" fillId="0" borderId="0" xfId="0" applyNumberFormat="1" applyFont="1"/>
    <xf numFmtId="166" fontId="5" fillId="0" borderId="1" xfId="0" applyNumberFormat="1" applyFont="1" applyBorder="1"/>
    <xf numFmtId="0" fontId="11" fillId="0" borderId="1" xfId="0" applyFont="1" applyBorder="1"/>
    <xf numFmtId="166" fontId="6" fillId="0" borderId="1" xfId="0" applyNumberFormat="1" applyFont="1" applyBorder="1" applyAlignment="1">
      <alignment horizontal="right"/>
    </xf>
    <xf numFmtId="168" fontId="1" fillId="0" borderId="0" xfId="0" applyNumberFormat="1" applyFont="1"/>
    <xf numFmtId="0" fontId="17" fillId="0" borderId="0" xfId="0" applyFont="1" applyAlignment="1">
      <alignment vertical="center"/>
    </xf>
    <xf numFmtId="0" fontId="1" fillId="0" borderId="0" xfId="0" applyFont="1" applyAlignment="1">
      <alignment vertical="center"/>
    </xf>
    <xf numFmtId="0" fontId="18" fillId="0" borderId="1" xfId="0" applyFont="1" applyBorder="1" applyAlignment="1">
      <alignment vertical="center" wrapText="1"/>
    </xf>
    <xf numFmtId="0" fontId="4" fillId="0" borderId="1" xfId="0" applyFont="1" applyBorder="1" applyAlignment="1">
      <alignment vertical="center" wrapText="1"/>
    </xf>
    <xf numFmtId="0" fontId="4" fillId="0" borderId="1" xfId="0" applyFont="1" applyBorder="1" applyAlignment="1">
      <alignment horizontal="center" vertical="center" wrapText="1"/>
    </xf>
    <xf numFmtId="0" fontId="0" fillId="0" borderId="1" xfId="0" applyBorder="1" applyAlignment="1">
      <alignment vertical="top" wrapText="1"/>
    </xf>
    <xf numFmtId="6" fontId="4" fillId="0" borderId="1" xfId="0" applyNumberFormat="1" applyFont="1" applyBorder="1" applyAlignment="1">
      <alignment vertical="center" wrapText="1"/>
    </xf>
    <xf numFmtId="0" fontId="1" fillId="0" borderId="1" xfId="0" applyFont="1" applyBorder="1" applyAlignment="1">
      <alignment vertical="center" wrapText="1"/>
    </xf>
    <xf numFmtId="0" fontId="3" fillId="0" borderId="0" xfId="0" applyFont="1" applyAlignment="1">
      <alignment horizontal="left" vertical="center"/>
    </xf>
    <xf numFmtId="0" fontId="19" fillId="0" borderId="0" xfId="0" applyFont="1" applyAlignment="1">
      <alignment vertical="center"/>
    </xf>
    <xf numFmtId="0" fontId="20" fillId="0" borderId="1" xfId="0" applyFont="1" applyBorder="1" applyAlignment="1">
      <alignment vertical="center" wrapText="1"/>
    </xf>
    <xf numFmtId="0" fontId="20" fillId="0" borderId="1" xfId="0" applyFont="1" applyBorder="1" applyAlignment="1">
      <alignment horizontal="center" vertical="center" wrapText="1"/>
    </xf>
    <xf numFmtId="0" fontId="21" fillId="0" borderId="1" xfId="0" applyFont="1" applyBorder="1" applyAlignment="1">
      <alignment vertical="center" wrapText="1"/>
    </xf>
    <xf numFmtId="3" fontId="21" fillId="0" borderId="1" xfId="0" applyNumberFormat="1" applyFont="1" applyBorder="1" applyAlignment="1">
      <alignment horizontal="center" vertical="center" wrapText="1"/>
    </xf>
    <xf numFmtId="3" fontId="1" fillId="0" borderId="0" xfId="0" applyNumberFormat="1" applyFont="1"/>
    <xf numFmtId="166" fontId="1" fillId="0" borderId="1" xfId="0" applyNumberFormat="1" applyFont="1" applyBorder="1" applyAlignment="1">
      <alignment horizontal="right"/>
    </xf>
    <xf numFmtId="0" fontId="4" fillId="0" borderId="1" xfId="0" applyFont="1" applyBorder="1" applyAlignment="1">
      <alignment horizontal="left" vertical="center" indent="1"/>
    </xf>
    <xf numFmtId="0" fontId="11" fillId="0" borderId="1" xfId="0" applyFont="1" applyBorder="1" applyAlignment="1">
      <alignment horizontal="center" vertical="center" wrapText="1"/>
    </xf>
    <xf numFmtId="166" fontId="11" fillId="0" borderId="1" xfId="0" applyNumberFormat="1" applyFont="1" applyBorder="1" applyAlignment="1">
      <alignment horizontal="right"/>
    </xf>
    <xf numFmtId="166" fontId="11" fillId="0" borderId="1" xfId="0" applyNumberFormat="1" applyFont="1" applyBorder="1"/>
    <xf numFmtId="0" fontId="11" fillId="0" borderId="1" xfId="0" applyFont="1" applyBorder="1" applyAlignment="1">
      <alignment horizontal="left" indent="1"/>
    </xf>
    <xf numFmtId="3" fontId="11" fillId="0" borderId="1" xfId="0" applyNumberFormat="1" applyFont="1" applyBorder="1" applyAlignment="1">
      <alignment horizontal="right"/>
    </xf>
    <xf numFmtId="165" fontId="11" fillId="0" borderId="1" xfId="0" applyNumberFormat="1" applyFont="1" applyBorder="1" applyAlignment="1">
      <alignment horizontal="right"/>
    </xf>
    <xf numFmtId="167" fontId="11" fillId="0" borderId="1" xfId="0" applyNumberFormat="1" applyFont="1" applyBorder="1" applyAlignment="1">
      <alignment horizontal="right"/>
    </xf>
    <xf numFmtId="0" fontId="15" fillId="0" borderId="1" xfId="0" applyFont="1" applyBorder="1"/>
    <xf numFmtId="6" fontId="15" fillId="0" borderId="1" xfId="0" applyNumberFormat="1" applyFont="1" applyBorder="1" applyAlignment="1">
      <alignment horizontal="right"/>
    </xf>
    <xf numFmtId="0" fontId="11" fillId="0" borderId="0" xfId="0" applyFont="1"/>
    <xf numFmtId="0" fontId="15" fillId="0" borderId="0" xfId="0" applyFont="1" applyAlignment="1">
      <alignment vertical="center"/>
    </xf>
    <xf numFmtId="0" fontId="4" fillId="0" borderId="1" xfId="0" applyFont="1" applyFill="1" applyBorder="1" applyAlignment="1">
      <alignment horizontal="left" vertical="center" indent="1"/>
    </xf>
    <xf numFmtId="0" fontId="22" fillId="0" borderId="4" xfId="0" applyFont="1" applyFill="1" applyBorder="1" applyAlignment="1">
      <alignment horizontal="right"/>
    </xf>
    <xf numFmtId="165" fontId="1" fillId="0" borderId="1" xfId="0" applyNumberFormat="1" applyFont="1" applyFill="1" applyBorder="1" applyAlignment="1">
      <alignment horizontal="right"/>
    </xf>
    <xf numFmtId="0" fontId="11" fillId="0" borderId="1" xfId="0" applyFont="1" applyFill="1" applyBorder="1" applyAlignment="1">
      <alignment horizontal="right"/>
    </xf>
    <xf numFmtId="0" fontId="11" fillId="0" borderId="1" xfId="0" applyFont="1" applyFill="1" applyBorder="1"/>
    <xf numFmtId="3" fontId="11" fillId="0" borderId="1" xfId="0" applyNumberFormat="1" applyFont="1" applyFill="1" applyBorder="1" applyAlignment="1">
      <alignment horizontal="right"/>
    </xf>
    <xf numFmtId="0" fontId="11" fillId="0" borderId="5" xfId="0" applyFont="1" applyBorder="1" applyAlignment="1">
      <alignment horizontal="right"/>
    </xf>
    <xf numFmtId="0" fontId="11" fillId="0" borderId="5" xfId="0" applyFont="1" applyBorder="1"/>
    <xf numFmtId="3" fontId="11" fillId="0" borderId="5" xfId="0" applyNumberFormat="1" applyFont="1" applyBorder="1" applyAlignment="1">
      <alignment horizontal="right"/>
    </xf>
    <xf numFmtId="0" fontId="11" fillId="0" borderId="1" xfId="0" applyFont="1" applyBorder="1" applyAlignment="1">
      <alignment wrapText="1"/>
    </xf>
    <xf numFmtId="3" fontId="12" fillId="0" borderId="2" xfId="0" applyNumberFormat="1" applyFont="1" applyBorder="1" applyAlignment="1">
      <alignment horizontal="center"/>
    </xf>
    <xf numFmtId="3" fontId="12" fillId="0" borderId="3" xfId="0" applyNumberFormat="1" applyFont="1" applyBorder="1" applyAlignment="1">
      <alignment horizontal="center"/>
    </xf>
    <xf numFmtId="3" fontId="12" fillId="0" borderId="4" xfId="0" applyNumberFormat="1" applyFont="1" applyBorder="1" applyAlignment="1">
      <alignment horizontal="center"/>
    </xf>
    <xf numFmtId="3" fontId="12" fillId="0" borderId="1" xfId="0" applyNumberFormat="1" applyFont="1" applyBorder="1" applyAlignment="1">
      <alignment horizontal="center"/>
    </xf>
    <xf numFmtId="3" fontId="15" fillId="0" borderId="1" xfId="0" applyNumberFormat="1" applyFont="1" applyBorder="1" applyAlignment="1">
      <alignment horizontal="center"/>
    </xf>
    <xf numFmtId="0" fontId="13" fillId="0" borderId="0" xfId="0" applyFont="1" applyAlignment="1">
      <alignment horizontal="left" vertical="top" wrapText="1"/>
    </xf>
    <xf numFmtId="0" fontId="11" fillId="0" borderId="1" xfId="0" applyFont="1" applyBorder="1" applyAlignment="1">
      <alignment horizontal="center" vertical="top"/>
    </xf>
    <xf numFmtId="0" fontId="14" fillId="0" borderId="0" xfId="0" applyFont="1" applyAlignment="1">
      <alignment vertical="top" wrapText="1"/>
    </xf>
    <xf numFmtId="0" fontId="3" fillId="0" borderId="0" xfId="0" applyFont="1" applyAlignment="1">
      <alignment vertical="top" wrapText="1"/>
    </xf>
    <xf numFmtId="0" fontId="11" fillId="0" borderId="0" xfId="0" applyFont="1" applyAlignment="1">
      <alignment vertical="top" wrapText="1"/>
    </xf>
    <xf numFmtId="0" fontId="14" fillId="0" borderId="0" xfId="0" applyFont="1" applyAlignment="1">
      <alignment horizontal="left" vertical="top" wrapText="1"/>
    </xf>
    <xf numFmtId="0" fontId="11" fillId="0" borderId="0" xfId="0" applyFont="1" applyAlignment="1">
      <alignment horizontal="left" vertical="top" wrapText="1"/>
    </xf>
    <xf numFmtId="3" fontId="15" fillId="0" borderId="2" xfId="0" applyNumberFormat="1" applyFont="1" applyBorder="1" applyAlignment="1">
      <alignment horizontal="center"/>
    </xf>
    <xf numFmtId="3" fontId="15" fillId="0" borderId="3" xfId="0" applyNumberFormat="1" applyFont="1" applyBorder="1" applyAlignment="1">
      <alignment horizontal="center"/>
    </xf>
    <xf numFmtId="3" fontId="15" fillId="0" borderId="4" xfId="0" applyNumberFormat="1" applyFont="1" applyBorder="1" applyAlignment="1">
      <alignment horizontal="center"/>
    </xf>
    <xf numFmtId="0" fontId="14" fillId="0" borderId="0" xfId="0" applyFont="1" applyFill="1" applyAlignment="1">
      <alignment horizontal="left" vertical="top" wrapText="1"/>
    </xf>
    <xf numFmtId="0" fontId="17" fillId="0" borderId="1" xfId="0" applyFont="1" applyBorder="1" applyAlignment="1">
      <alignment vertical="center" wrapText="1"/>
    </xf>
    <xf numFmtId="0" fontId="18" fillId="0" borderId="1" xfId="0" applyFont="1" applyBorder="1" applyAlignment="1">
      <alignment horizontal="center" vertical="center" wrapText="1"/>
    </xf>
    <xf numFmtId="0" fontId="20" fillId="0" borderId="1" xfId="0" applyFont="1" applyBorder="1" applyAlignment="1">
      <alignment vertical="center" wrapText="1"/>
    </xf>
    <xf numFmtId="0" fontId="20" fillId="0" borderId="5" xfId="0" applyFont="1" applyBorder="1" applyAlignment="1">
      <alignment horizontal="center" vertical="center" wrapText="1"/>
    </xf>
    <xf numFmtId="0" fontId="20" fillId="0" borderId="7" xfId="0" applyFont="1" applyBorder="1" applyAlignment="1">
      <alignment horizontal="center"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64"/>
  <sheetViews>
    <sheetView tabSelected="1" zoomScaleNormal="100" workbookViewId="0">
      <selection activeCell="A2" sqref="A2"/>
    </sheetView>
  </sheetViews>
  <sheetFormatPr defaultRowHeight="15" x14ac:dyDescent="0.25"/>
  <cols>
    <col min="1" max="1" width="44" customWidth="1"/>
    <col min="3" max="3" width="10.28515625" customWidth="1"/>
    <col min="4" max="4" width="10.140625" customWidth="1"/>
    <col min="5" max="5" width="11.28515625" customWidth="1"/>
    <col min="9" max="9" width="14.5703125" customWidth="1"/>
    <col min="11" max="11" width="11" bestFit="1" customWidth="1"/>
  </cols>
  <sheetData>
    <row r="1" spans="1:12" ht="31.5" customHeight="1" x14ac:dyDescent="0.25">
      <c r="A1" s="72" t="s">
        <v>36</v>
      </c>
      <c r="B1" s="72"/>
      <c r="C1" s="72"/>
      <c r="D1" s="72"/>
      <c r="E1" s="72"/>
      <c r="F1" s="72"/>
      <c r="G1" s="72"/>
      <c r="H1" s="72"/>
      <c r="I1" s="72"/>
    </row>
    <row r="2" spans="1:12" x14ac:dyDescent="0.25">
      <c r="A2" s="20"/>
      <c r="B2" s="20"/>
      <c r="C2" s="20"/>
      <c r="D2" s="20"/>
      <c r="E2" s="20"/>
      <c r="I2" s="20"/>
      <c r="J2" s="20"/>
      <c r="K2" s="15"/>
      <c r="L2" s="20"/>
    </row>
    <row r="3" spans="1:12" ht="76.5" x14ac:dyDescent="0.25">
      <c r="A3" s="2" t="s">
        <v>0</v>
      </c>
      <c r="B3" s="2" t="s">
        <v>41</v>
      </c>
      <c r="C3" s="2" t="s">
        <v>15</v>
      </c>
      <c r="D3" s="2" t="s">
        <v>42</v>
      </c>
      <c r="E3" s="2" t="s">
        <v>34</v>
      </c>
      <c r="F3" s="2" t="s">
        <v>16</v>
      </c>
      <c r="G3" s="2" t="s">
        <v>17</v>
      </c>
      <c r="H3" s="2" t="s">
        <v>43</v>
      </c>
      <c r="I3" s="2" t="s">
        <v>44</v>
      </c>
      <c r="J3" s="20"/>
      <c r="K3" s="15"/>
      <c r="L3" s="20"/>
    </row>
    <row r="4" spans="1:12" x14ac:dyDescent="0.25">
      <c r="A4" s="11" t="s">
        <v>1</v>
      </c>
      <c r="B4" s="7"/>
      <c r="C4" s="1"/>
      <c r="D4" s="1"/>
      <c r="E4" s="1"/>
      <c r="F4" s="1"/>
      <c r="G4" s="1"/>
      <c r="H4" s="1"/>
      <c r="I4" s="1"/>
      <c r="J4" s="20"/>
      <c r="K4" s="73" t="s">
        <v>37</v>
      </c>
      <c r="L4" s="73"/>
    </row>
    <row r="5" spans="1:12" x14ac:dyDescent="0.25">
      <c r="A5" s="45" t="s">
        <v>33</v>
      </c>
      <c r="B5" s="8">
        <v>8</v>
      </c>
      <c r="C5" s="18">
        <v>1</v>
      </c>
      <c r="D5" s="26">
        <f>B5*C5</f>
        <v>8</v>
      </c>
      <c r="E5" s="18">
        <v>223</v>
      </c>
      <c r="F5" s="50">
        <f>D5*E5</f>
        <v>1784</v>
      </c>
      <c r="G5" s="18">
        <f>F5*0.05</f>
        <v>89.2</v>
      </c>
      <c r="H5" s="18">
        <f>F5*0.1</f>
        <v>178.4</v>
      </c>
      <c r="I5" s="3">
        <f>F5*L$6+G5*L$5+H5*L$7</f>
        <v>233689.72799999997</v>
      </c>
      <c r="J5" s="20"/>
      <c r="K5" s="26" t="s">
        <v>38</v>
      </c>
      <c r="L5" s="4">
        <v>147.4</v>
      </c>
    </row>
    <row r="6" spans="1:12" x14ac:dyDescent="0.25">
      <c r="A6" s="45" t="s">
        <v>2</v>
      </c>
      <c r="B6" s="8">
        <v>4</v>
      </c>
      <c r="C6" s="18">
        <v>4</v>
      </c>
      <c r="D6" s="26">
        <f>B6*C6</f>
        <v>16</v>
      </c>
      <c r="E6" s="18">
        <f>E5</f>
        <v>223</v>
      </c>
      <c r="F6" s="50">
        <f>D6*E6</f>
        <v>3568</v>
      </c>
      <c r="G6" s="18">
        <f>F6*0.05</f>
        <v>178.4</v>
      </c>
      <c r="H6" s="17">
        <f>F6*0.1</f>
        <v>356.8</v>
      </c>
      <c r="I6" s="3">
        <f>F6*L$6+G6*L$5+H6*L$7</f>
        <v>467379.45599999995</v>
      </c>
      <c r="J6" s="20"/>
      <c r="K6" s="26" t="s">
        <v>39</v>
      </c>
      <c r="L6" s="4">
        <v>117.92</v>
      </c>
    </row>
    <row r="7" spans="1:12" x14ac:dyDescent="0.25">
      <c r="A7" s="45" t="s">
        <v>3</v>
      </c>
      <c r="B7" s="7"/>
      <c r="C7" s="26"/>
      <c r="D7" s="26"/>
      <c r="E7" s="26"/>
      <c r="F7" s="26"/>
      <c r="G7" s="26"/>
      <c r="H7" s="26"/>
      <c r="I7" s="4"/>
      <c r="J7" s="20"/>
      <c r="K7" s="26" t="s">
        <v>40</v>
      </c>
      <c r="L7" s="4">
        <v>57.02</v>
      </c>
    </row>
    <row r="8" spans="1:12" x14ac:dyDescent="0.25">
      <c r="A8" s="12" t="s">
        <v>4</v>
      </c>
      <c r="B8" s="8">
        <v>2</v>
      </c>
      <c r="C8" s="18">
        <v>1</v>
      </c>
      <c r="D8" s="26">
        <f t="shared" ref="D8:D16" si="0">B8*C8</f>
        <v>2</v>
      </c>
      <c r="E8" s="18">
        <v>0</v>
      </c>
      <c r="F8" s="50">
        <f t="shared" ref="F8:F16" si="1">D8*E8</f>
        <v>0</v>
      </c>
      <c r="G8" s="18">
        <f t="shared" ref="G8:G16" si="2">F8*0.05</f>
        <v>0</v>
      </c>
      <c r="H8" s="18">
        <f t="shared" ref="H8:H16" si="3">F8*0.1</f>
        <v>0</v>
      </c>
      <c r="I8" s="44">
        <f t="shared" ref="I8:I16" si="4">F8*L$6+G8*L$5+H8*L$7</f>
        <v>0</v>
      </c>
      <c r="J8" s="20"/>
      <c r="K8" s="20"/>
      <c r="L8" s="20"/>
    </row>
    <row r="9" spans="1:12" x14ac:dyDescent="0.25">
      <c r="A9" s="12" t="s">
        <v>5</v>
      </c>
      <c r="B9" s="8">
        <v>2</v>
      </c>
      <c r="C9" s="18">
        <v>1</v>
      </c>
      <c r="D9" s="26">
        <f t="shared" si="0"/>
        <v>2</v>
      </c>
      <c r="E9" s="18">
        <v>0</v>
      </c>
      <c r="F9" s="50">
        <f t="shared" si="1"/>
        <v>0</v>
      </c>
      <c r="G9" s="18">
        <f t="shared" si="2"/>
        <v>0</v>
      </c>
      <c r="H9" s="18">
        <f t="shared" si="3"/>
        <v>0</v>
      </c>
      <c r="I9" s="44">
        <f t="shared" si="4"/>
        <v>0</v>
      </c>
      <c r="J9" s="20"/>
      <c r="K9" s="20"/>
      <c r="L9" s="20"/>
    </row>
    <row r="10" spans="1:12" x14ac:dyDescent="0.25">
      <c r="A10" s="12" t="s">
        <v>6</v>
      </c>
      <c r="B10" s="8">
        <v>2</v>
      </c>
      <c r="C10" s="18">
        <v>1</v>
      </c>
      <c r="D10" s="26">
        <f t="shared" si="0"/>
        <v>2</v>
      </c>
      <c r="E10" s="18">
        <v>0</v>
      </c>
      <c r="F10" s="50">
        <f t="shared" si="1"/>
        <v>0</v>
      </c>
      <c r="G10" s="18">
        <f t="shared" si="2"/>
        <v>0</v>
      </c>
      <c r="H10" s="18">
        <f t="shared" si="3"/>
        <v>0</v>
      </c>
      <c r="I10" s="44">
        <f t="shared" si="4"/>
        <v>0</v>
      </c>
      <c r="J10" s="20"/>
      <c r="K10" s="20"/>
      <c r="L10" s="20"/>
    </row>
    <row r="11" spans="1:12" x14ac:dyDescent="0.25">
      <c r="A11" s="12" t="s">
        <v>7</v>
      </c>
      <c r="B11" s="8">
        <v>2</v>
      </c>
      <c r="C11" s="18">
        <v>1</v>
      </c>
      <c r="D11" s="26">
        <f t="shared" si="0"/>
        <v>2</v>
      </c>
      <c r="E11" s="18">
        <v>0</v>
      </c>
      <c r="F11" s="50">
        <f t="shared" si="1"/>
        <v>0</v>
      </c>
      <c r="G11" s="18">
        <f t="shared" si="2"/>
        <v>0</v>
      </c>
      <c r="H11" s="18">
        <f t="shared" si="3"/>
        <v>0</v>
      </c>
      <c r="I11" s="44">
        <f t="shared" si="4"/>
        <v>0</v>
      </c>
      <c r="J11" s="20"/>
      <c r="K11" s="20"/>
      <c r="L11" s="20"/>
    </row>
    <row r="12" spans="1:12" ht="15.75" x14ac:dyDescent="0.25">
      <c r="A12" s="12" t="s">
        <v>46</v>
      </c>
      <c r="B12" s="8">
        <v>2</v>
      </c>
      <c r="C12" s="18">
        <v>1.05</v>
      </c>
      <c r="D12" s="26">
        <f t="shared" si="0"/>
        <v>2.1</v>
      </c>
      <c r="E12" s="18">
        <v>0</v>
      </c>
      <c r="F12" s="50">
        <f t="shared" si="1"/>
        <v>0</v>
      </c>
      <c r="G12" s="18">
        <f t="shared" si="2"/>
        <v>0</v>
      </c>
      <c r="H12" s="18">
        <f t="shared" si="3"/>
        <v>0</v>
      </c>
      <c r="I12" s="44">
        <f t="shared" si="4"/>
        <v>0</v>
      </c>
      <c r="J12" s="20"/>
      <c r="K12" s="20"/>
      <c r="L12" s="20"/>
    </row>
    <row r="13" spans="1:12" ht="15.75" x14ac:dyDescent="0.25">
      <c r="A13" s="12" t="s">
        <v>47</v>
      </c>
      <c r="B13" s="8">
        <v>10</v>
      </c>
      <c r="C13" s="18">
        <v>1.05</v>
      </c>
      <c r="D13" s="26">
        <f t="shared" si="0"/>
        <v>10.5</v>
      </c>
      <c r="E13" s="18">
        <v>0</v>
      </c>
      <c r="F13" s="50">
        <f t="shared" si="1"/>
        <v>0</v>
      </c>
      <c r="G13" s="18">
        <f t="shared" si="2"/>
        <v>0</v>
      </c>
      <c r="H13" s="18">
        <f t="shared" si="3"/>
        <v>0</v>
      </c>
      <c r="I13" s="44">
        <f t="shared" si="4"/>
        <v>0</v>
      </c>
      <c r="J13" s="20"/>
      <c r="K13" s="20"/>
      <c r="L13" s="20"/>
    </row>
    <row r="14" spans="1:12" ht="15.75" x14ac:dyDescent="0.25">
      <c r="A14" s="12" t="s">
        <v>48</v>
      </c>
      <c r="B14" s="8">
        <v>6</v>
      </c>
      <c r="C14" s="18">
        <v>2</v>
      </c>
      <c r="D14" s="26">
        <f t="shared" si="0"/>
        <v>12</v>
      </c>
      <c r="E14" s="18">
        <f>E5</f>
        <v>223</v>
      </c>
      <c r="F14" s="50">
        <f t="shared" si="1"/>
        <v>2676</v>
      </c>
      <c r="G14" s="18">
        <f t="shared" si="2"/>
        <v>133.80000000000001</v>
      </c>
      <c r="H14" s="18">
        <f t="shared" si="3"/>
        <v>267.60000000000002</v>
      </c>
      <c r="I14" s="3">
        <f t="shared" si="4"/>
        <v>350534.592</v>
      </c>
      <c r="J14" s="20"/>
      <c r="K14" s="20"/>
      <c r="L14" s="20"/>
    </row>
    <row r="15" spans="1:12" x14ac:dyDescent="0.25">
      <c r="A15" s="12" t="s">
        <v>8</v>
      </c>
      <c r="B15" s="8">
        <v>2</v>
      </c>
      <c r="C15" s="18">
        <v>2</v>
      </c>
      <c r="D15" s="26">
        <f t="shared" si="0"/>
        <v>4</v>
      </c>
      <c r="E15" s="18">
        <f>E5</f>
        <v>223</v>
      </c>
      <c r="F15" s="50">
        <f t="shared" si="1"/>
        <v>892</v>
      </c>
      <c r="G15" s="18">
        <f t="shared" si="2"/>
        <v>44.6</v>
      </c>
      <c r="H15" s="18">
        <f t="shared" si="3"/>
        <v>89.2</v>
      </c>
      <c r="I15" s="3">
        <f t="shared" si="4"/>
        <v>116844.86399999999</v>
      </c>
      <c r="J15" s="20"/>
      <c r="K15" s="28"/>
      <c r="L15" s="20"/>
    </row>
    <row r="16" spans="1:12" ht="15.75" x14ac:dyDescent="0.25">
      <c r="A16" s="12" t="s">
        <v>49</v>
      </c>
      <c r="B16" s="8">
        <v>2</v>
      </c>
      <c r="C16" s="18">
        <v>1</v>
      </c>
      <c r="D16" s="26">
        <f t="shared" si="0"/>
        <v>2</v>
      </c>
      <c r="E16" s="16">
        <f>ROUND(E15*0.25, 0)</f>
        <v>56</v>
      </c>
      <c r="F16" s="17">
        <f t="shared" si="1"/>
        <v>112</v>
      </c>
      <c r="G16" s="18">
        <f t="shared" si="2"/>
        <v>5.6000000000000005</v>
      </c>
      <c r="H16" s="18">
        <f t="shared" si="3"/>
        <v>11.200000000000001</v>
      </c>
      <c r="I16" s="3">
        <f t="shared" si="4"/>
        <v>14671.104000000001</v>
      </c>
      <c r="J16" s="20"/>
      <c r="K16" s="20"/>
      <c r="L16" s="20"/>
    </row>
    <row r="17" spans="1:12" x14ac:dyDescent="0.25">
      <c r="A17" s="13" t="s">
        <v>108</v>
      </c>
      <c r="B17" s="9"/>
      <c r="C17" s="19"/>
      <c r="D17" s="19"/>
      <c r="E17" s="19"/>
      <c r="F17" s="67">
        <f>SUM(F5:H16)</f>
        <v>10386.800000000001</v>
      </c>
      <c r="G17" s="68"/>
      <c r="H17" s="69"/>
      <c r="I17" s="27">
        <f>SUM(I4:I16)</f>
        <v>1183119.7439999999</v>
      </c>
      <c r="J17" s="20"/>
      <c r="K17" s="20"/>
      <c r="L17" s="20"/>
    </row>
    <row r="18" spans="1:12" x14ac:dyDescent="0.25">
      <c r="A18" s="11" t="s">
        <v>9</v>
      </c>
      <c r="B18" s="7"/>
      <c r="C18" s="26"/>
      <c r="D18" s="26"/>
      <c r="E18" s="26"/>
      <c r="F18" s="26"/>
      <c r="G18" s="26"/>
      <c r="H18" s="26"/>
      <c r="I18" s="4"/>
      <c r="J18" s="20"/>
      <c r="K18" s="20"/>
      <c r="L18" s="20"/>
    </row>
    <row r="19" spans="1:12" x14ac:dyDescent="0.25">
      <c r="A19" s="57" t="s">
        <v>33</v>
      </c>
      <c r="B19" s="58" t="s">
        <v>124</v>
      </c>
      <c r="C19" s="60"/>
      <c r="D19" s="61"/>
      <c r="E19" s="60"/>
      <c r="F19" s="62"/>
      <c r="G19" s="60"/>
      <c r="H19" s="60"/>
      <c r="I19" s="59"/>
      <c r="J19" s="15"/>
      <c r="K19" s="20"/>
      <c r="L19" s="20"/>
    </row>
    <row r="20" spans="1:12" x14ac:dyDescent="0.25">
      <c r="A20" s="45" t="s">
        <v>10</v>
      </c>
      <c r="B20" s="8">
        <v>12</v>
      </c>
      <c r="C20" s="18">
        <v>1</v>
      </c>
      <c r="D20" s="26">
        <f>B20*C20</f>
        <v>12</v>
      </c>
      <c r="E20" s="18">
        <f t="shared" ref="E20:E22" si="5">E$5</f>
        <v>223</v>
      </c>
      <c r="F20" s="50">
        <f>D20*E20</f>
        <v>2676</v>
      </c>
      <c r="G20" s="18">
        <f>F20*0.05</f>
        <v>133.80000000000001</v>
      </c>
      <c r="H20" s="18">
        <f>F20*0.1</f>
        <v>267.60000000000002</v>
      </c>
      <c r="I20" s="3">
        <f>F20*L$6+G20*L$5+H20*L$7</f>
        <v>350534.592</v>
      </c>
      <c r="J20" s="20"/>
      <c r="K20" s="20"/>
      <c r="L20" s="20"/>
    </row>
    <row r="21" spans="1:12" x14ac:dyDescent="0.25">
      <c r="A21" s="45" t="s">
        <v>11</v>
      </c>
      <c r="B21" s="8">
        <v>12</v>
      </c>
      <c r="C21" s="18">
        <v>1</v>
      </c>
      <c r="D21" s="26">
        <f>B21*C21</f>
        <v>12</v>
      </c>
      <c r="E21" s="18">
        <f t="shared" si="5"/>
        <v>223</v>
      </c>
      <c r="F21" s="50">
        <f>D21*E21</f>
        <v>2676</v>
      </c>
      <c r="G21" s="18">
        <f>F21*0.05</f>
        <v>133.80000000000001</v>
      </c>
      <c r="H21" s="18">
        <f>F21*0.1</f>
        <v>267.60000000000002</v>
      </c>
      <c r="I21" s="3">
        <f>F21*L$6+G21*L$5+H21*L$7</f>
        <v>350534.592</v>
      </c>
      <c r="J21" s="20"/>
      <c r="K21" s="20"/>
      <c r="L21" s="20"/>
    </row>
    <row r="22" spans="1:12" x14ac:dyDescent="0.25">
      <c r="A22" s="45" t="s">
        <v>12</v>
      </c>
      <c r="B22" s="8">
        <v>20</v>
      </c>
      <c r="C22" s="18">
        <v>1</v>
      </c>
      <c r="D22" s="26">
        <f>B22*C22</f>
        <v>20</v>
      </c>
      <c r="E22" s="18">
        <f t="shared" si="5"/>
        <v>223</v>
      </c>
      <c r="F22" s="50">
        <f>D22*E22</f>
        <v>4460</v>
      </c>
      <c r="G22" s="18">
        <f>F22*0.05</f>
        <v>223</v>
      </c>
      <c r="H22" s="18">
        <f>F22*0.1</f>
        <v>446</v>
      </c>
      <c r="I22" s="3">
        <f>F22*L$6+G22*L$5+H22*L$7</f>
        <v>584224.31999999995</v>
      </c>
      <c r="J22" s="20"/>
      <c r="K22" s="20"/>
      <c r="L22" s="20"/>
    </row>
    <row r="23" spans="1:12" x14ac:dyDescent="0.25">
      <c r="A23" s="45" t="s">
        <v>13</v>
      </c>
      <c r="B23" s="7"/>
      <c r="C23" s="26"/>
      <c r="D23" s="26"/>
      <c r="E23" s="26"/>
      <c r="F23" s="26"/>
      <c r="G23" s="26"/>
      <c r="H23" s="26"/>
      <c r="I23" s="4"/>
      <c r="J23" s="20"/>
      <c r="K23" s="20"/>
      <c r="L23" s="20"/>
    </row>
    <row r="24" spans="1:12" ht="15.75" x14ac:dyDescent="0.25">
      <c r="A24" s="12" t="s">
        <v>50</v>
      </c>
      <c r="B24" s="8">
        <v>0.5</v>
      </c>
      <c r="C24" s="18">
        <v>365</v>
      </c>
      <c r="D24" s="26">
        <f>B24*C24</f>
        <v>182.5</v>
      </c>
      <c r="E24" s="18">
        <f>E$5</f>
        <v>223</v>
      </c>
      <c r="F24" s="50">
        <f>D24*E24</f>
        <v>40697.5</v>
      </c>
      <c r="G24" s="17">
        <f>F24*0.05</f>
        <v>2034.875</v>
      </c>
      <c r="H24" s="50">
        <f>F24*0.1</f>
        <v>4069.75</v>
      </c>
      <c r="I24" s="3">
        <f>F24*L$6+G24*L$5+H24*L$7</f>
        <v>5331046.92</v>
      </c>
      <c r="J24" s="20"/>
      <c r="K24" s="20"/>
      <c r="L24" s="20"/>
    </row>
    <row r="25" spans="1:12" ht="15.75" x14ac:dyDescent="0.25">
      <c r="A25" s="12" t="s">
        <v>51</v>
      </c>
      <c r="B25" s="8">
        <v>2</v>
      </c>
      <c r="C25" s="18">
        <v>12</v>
      </c>
      <c r="D25" s="26">
        <f>B25*C25</f>
        <v>24</v>
      </c>
      <c r="E25" s="18">
        <f t="shared" ref="E25:E28" si="6">E$5</f>
        <v>223</v>
      </c>
      <c r="F25" s="50">
        <f>D25*E25</f>
        <v>5352</v>
      </c>
      <c r="G25" s="18">
        <f>F25*0.05</f>
        <v>267.60000000000002</v>
      </c>
      <c r="H25" s="17">
        <f>F25*0.1</f>
        <v>535.20000000000005</v>
      </c>
      <c r="I25" s="3">
        <f>F25*L$6+G25*L$5+H25*L$7</f>
        <v>701069.18400000001</v>
      </c>
      <c r="J25" s="20"/>
      <c r="K25" s="20"/>
      <c r="L25" s="20"/>
    </row>
    <row r="26" spans="1:12" x14ac:dyDescent="0.25">
      <c r="A26" s="45" t="s">
        <v>14</v>
      </c>
      <c r="B26" s="8">
        <v>10</v>
      </c>
      <c r="C26" s="18">
        <v>1</v>
      </c>
      <c r="D26" s="26">
        <f>B26*C26</f>
        <v>10</v>
      </c>
      <c r="E26" s="18">
        <f t="shared" si="6"/>
        <v>223</v>
      </c>
      <c r="F26" s="50">
        <f>D26*E26</f>
        <v>2230</v>
      </c>
      <c r="G26" s="18">
        <f>F26*0.05</f>
        <v>111.5</v>
      </c>
      <c r="H26" s="18">
        <f>F26*0.1</f>
        <v>223</v>
      </c>
      <c r="I26" s="3">
        <f>F26*L$6+G26*L$5+H26*L$7</f>
        <v>292112.15999999997</v>
      </c>
      <c r="J26" s="20"/>
      <c r="K26" s="20"/>
      <c r="L26" s="20"/>
    </row>
    <row r="27" spans="1:12" ht="15.75" x14ac:dyDescent="0.25">
      <c r="A27" s="45" t="s">
        <v>52</v>
      </c>
      <c r="B27" s="8">
        <v>2</v>
      </c>
      <c r="C27" s="18">
        <v>12</v>
      </c>
      <c r="D27" s="26">
        <f>B27*C27</f>
        <v>24</v>
      </c>
      <c r="E27" s="18">
        <f t="shared" si="6"/>
        <v>223</v>
      </c>
      <c r="F27" s="50">
        <f>D27*E27</f>
        <v>5352</v>
      </c>
      <c r="G27" s="18">
        <f>F27*0.05</f>
        <v>267.60000000000002</v>
      </c>
      <c r="H27" s="17">
        <f>F27*0.1</f>
        <v>535.20000000000005</v>
      </c>
      <c r="I27" s="3">
        <f>F27*L$6+G27*L$5+H27*L$7</f>
        <v>701069.18400000001</v>
      </c>
      <c r="J27" s="20"/>
      <c r="K27" s="20"/>
      <c r="L27" s="20"/>
    </row>
    <row r="28" spans="1:12" ht="15.75" x14ac:dyDescent="0.25">
      <c r="A28" s="45" t="s">
        <v>53</v>
      </c>
      <c r="B28" s="10">
        <v>1</v>
      </c>
      <c r="C28" s="63">
        <v>12</v>
      </c>
      <c r="D28" s="64">
        <f>B28*C28</f>
        <v>12</v>
      </c>
      <c r="E28" s="18">
        <f t="shared" si="6"/>
        <v>223</v>
      </c>
      <c r="F28" s="65">
        <f>D28*E28</f>
        <v>2676</v>
      </c>
      <c r="G28" s="63">
        <f>F28*0.05</f>
        <v>133.80000000000001</v>
      </c>
      <c r="H28" s="63">
        <f>F28*0.1</f>
        <v>267.60000000000002</v>
      </c>
      <c r="I28" s="6">
        <f>F28*L$6+G28*L$5+H28*L$7</f>
        <v>350534.592</v>
      </c>
      <c r="J28" s="20"/>
      <c r="K28" s="20"/>
      <c r="L28" s="20"/>
    </row>
    <row r="29" spans="1:12" x14ac:dyDescent="0.25">
      <c r="A29" s="21" t="s">
        <v>32</v>
      </c>
      <c r="B29" s="1"/>
      <c r="C29" s="26"/>
      <c r="D29" s="26"/>
      <c r="E29" s="66"/>
      <c r="F29" s="70">
        <f>SUM(F19:H28)</f>
        <v>76037.425000000017</v>
      </c>
      <c r="G29" s="70"/>
      <c r="H29" s="70"/>
      <c r="I29" s="27">
        <f>SUM(I18:I28)</f>
        <v>8661125.5439999998</v>
      </c>
      <c r="J29" s="20"/>
      <c r="K29" s="43">
        <f>Additional!E39</f>
        <v>948</v>
      </c>
      <c r="L29" s="20" t="s">
        <v>45</v>
      </c>
    </row>
    <row r="30" spans="1:12" ht="15.75" x14ac:dyDescent="0.25">
      <c r="A30" s="22" t="s">
        <v>56</v>
      </c>
      <c r="B30" s="1"/>
      <c r="C30" s="26"/>
      <c r="D30" s="26"/>
      <c r="E30" s="26"/>
      <c r="F30" s="71">
        <f>ROUND(F17+F29,-2)</f>
        <v>86400</v>
      </c>
      <c r="G30" s="71"/>
      <c r="H30" s="71"/>
      <c r="I30" s="23">
        <f>ROUND(I29+I17,-4)</f>
        <v>9840000</v>
      </c>
      <c r="J30" s="20"/>
      <c r="K30" s="24">
        <f>F30/K29</f>
        <v>91.139240506329116</v>
      </c>
      <c r="L30" s="20" t="s">
        <v>30</v>
      </c>
    </row>
    <row r="31" spans="1:12" ht="15.75" x14ac:dyDescent="0.25">
      <c r="A31" s="22" t="s">
        <v>55</v>
      </c>
      <c r="B31" s="1"/>
      <c r="C31" s="26"/>
      <c r="D31" s="26"/>
      <c r="E31" s="26"/>
      <c r="F31" s="26"/>
      <c r="G31" s="26"/>
      <c r="H31" s="26"/>
      <c r="I31" s="25">
        <f>Additional!D7+Additional!G7</f>
        <v>66900</v>
      </c>
      <c r="J31" s="20"/>
      <c r="K31" s="20"/>
      <c r="L31" s="20"/>
    </row>
    <row r="32" spans="1:12" ht="15.75" x14ac:dyDescent="0.25">
      <c r="A32" s="22" t="s">
        <v>54</v>
      </c>
      <c r="B32" s="1"/>
      <c r="C32" s="26"/>
      <c r="D32" s="26"/>
      <c r="E32" s="26"/>
      <c r="F32" s="26"/>
      <c r="G32" s="26"/>
      <c r="H32" s="26"/>
      <c r="I32" s="25">
        <f>ROUND(I31+I30,-4)</f>
        <v>9910000</v>
      </c>
      <c r="J32" s="20"/>
      <c r="K32" s="20"/>
      <c r="L32" s="20"/>
    </row>
    <row r="33" spans="1:12" x14ac:dyDescent="0.25">
      <c r="A33" s="20"/>
      <c r="B33" s="20"/>
      <c r="C33" s="20"/>
      <c r="D33" s="20"/>
      <c r="E33" s="20"/>
      <c r="F33" s="20"/>
      <c r="G33" s="20"/>
      <c r="H33" s="20"/>
      <c r="I33" s="20"/>
      <c r="J33" s="20"/>
      <c r="K33" s="20"/>
      <c r="L33" s="20"/>
    </row>
    <row r="34" spans="1:12" x14ac:dyDescent="0.25">
      <c r="A34" s="5" t="s">
        <v>31</v>
      </c>
      <c r="B34" s="20"/>
      <c r="C34" s="20"/>
      <c r="D34" s="20"/>
      <c r="E34" s="20"/>
      <c r="F34" s="20"/>
      <c r="G34" s="20"/>
      <c r="H34" s="20"/>
      <c r="I34" s="20"/>
      <c r="J34" s="20"/>
      <c r="K34" s="20"/>
      <c r="L34" s="20"/>
    </row>
    <row r="35" spans="1:12" ht="22.5" customHeight="1" x14ac:dyDescent="0.25">
      <c r="A35" s="74" t="s">
        <v>117</v>
      </c>
      <c r="B35" s="74"/>
      <c r="C35" s="74"/>
      <c r="D35" s="74"/>
      <c r="E35" s="74"/>
      <c r="F35" s="74"/>
      <c r="G35" s="74"/>
      <c r="H35" s="74"/>
      <c r="I35" s="74"/>
      <c r="J35" s="20"/>
      <c r="K35" s="20"/>
      <c r="L35" s="20"/>
    </row>
    <row r="36" spans="1:12" ht="60.75" customHeight="1" x14ac:dyDescent="0.25">
      <c r="A36" s="74" t="s">
        <v>121</v>
      </c>
      <c r="B36" s="74"/>
      <c r="C36" s="74"/>
      <c r="D36" s="74"/>
      <c r="E36" s="74"/>
      <c r="F36" s="74"/>
      <c r="G36" s="74"/>
      <c r="H36" s="74"/>
      <c r="I36" s="74"/>
      <c r="J36" s="20"/>
      <c r="K36" s="20"/>
      <c r="L36" s="20"/>
    </row>
    <row r="37" spans="1:12" ht="19.5" customHeight="1" x14ac:dyDescent="0.25">
      <c r="A37" s="77" t="s">
        <v>122</v>
      </c>
      <c r="B37" s="77"/>
      <c r="C37" s="77"/>
      <c r="D37" s="77"/>
      <c r="E37" s="77"/>
      <c r="F37" s="77"/>
      <c r="G37" s="77"/>
      <c r="H37" s="77"/>
      <c r="I37" s="77"/>
      <c r="J37" s="20"/>
      <c r="K37" s="20"/>
      <c r="L37" s="20"/>
    </row>
    <row r="38" spans="1:12" ht="15.75" x14ac:dyDescent="0.25">
      <c r="A38" s="74" t="s">
        <v>123</v>
      </c>
      <c r="B38" s="74"/>
      <c r="C38" s="74"/>
      <c r="D38" s="74"/>
      <c r="E38" s="74"/>
      <c r="F38" s="74"/>
      <c r="G38" s="74"/>
      <c r="H38" s="74"/>
      <c r="I38" s="74"/>
      <c r="J38" s="20"/>
      <c r="K38" s="20"/>
      <c r="L38" s="20"/>
    </row>
    <row r="39" spans="1:12" ht="15.75" x14ac:dyDescent="0.25">
      <c r="A39" s="75" t="s">
        <v>60</v>
      </c>
      <c r="B39" s="75"/>
      <c r="C39" s="75"/>
      <c r="D39" s="75"/>
      <c r="E39" s="75"/>
      <c r="F39" s="75"/>
      <c r="G39" s="75"/>
      <c r="H39" s="75"/>
      <c r="I39" s="75"/>
      <c r="J39" s="20"/>
      <c r="K39" s="20"/>
      <c r="L39" s="20"/>
    </row>
    <row r="40" spans="1:12" ht="32.25" customHeight="1" x14ac:dyDescent="0.25">
      <c r="A40" s="75" t="s">
        <v>57</v>
      </c>
      <c r="B40" s="75"/>
      <c r="C40" s="75"/>
      <c r="D40" s="75"/>
      <c r="E40" s="75"/>
      <c r="F40" s="75"/>
      <c r="G40" s="75"/>
      <c r="H40" s="75"/>
      <c r="I40" s="75"/>
      <c r="J40" s="20"/>
      <c r="K40" s="20"/>
      <c r="L40" s="20"/>
    </row>
    <row r="41" spans="1:12" ht="15.75" x14ac:dyDescent="0.25">
      <c r="A41" s="75" t="s">
        <v>61</v>
      </c>
      <c r="B41" s="75"/>
      <c r="C41" s="75"/>
      <c r="D41" s="75"/>
      <c r="E41" s="75"/>
      <c r="F41" s="75"/>
      <c r="G41" s="75"/>
      <c r="H41" s="75"/>
      <c r="I41" s="75"/>
      <c r="J41" s="20"/>
      <c r="K41" s="20"/>
      <c r="L41" s="20"/>
    </row>
    <row r="42" spans="1:12" ht="15.75" x14ac:dyDescent="0.25">
      <c r="A42" s="75" t="s">
        <v>58</v>
      </c>
      <c r="B42" s="75"/>
      <c r="C42" s="75"/>
      <c r="D42" s="75"/>
      <c r="E42" s="75"/>
      <c r="F42" s="75"/>
      <c r="G42" s="75"/>
      <c r="H42" s="75"/>
      <c r="I42" s="75"/>
      <c r="J42" s="20"/>
      <c r="K42" s="20"/>
      <c r="L42" s="20"/>
    </row>
    <row r="43" spans="1:12" ht="15.75" x14ac:dyDescent="0.25">
      <c r="A43" s="75" t="s">
        <v>59</v>
      </c>
      <c r="B43" s="75"/>
      <c r="C43" s="75"/>
      <c r="D43" s="75"/>
      <c r="E43" s="75"/>
      <c r="F43" s="75"/>
      <c r="G43" s="75"/>
      <c r="H43" s="75"/>
      <c r="I43" s="75"/>
      <c r="J43" s="20"/>
      <c r="K43" s="20"/>
      <c r="L43" s="20"/>
    </row>
    <row r="44" spans="1:12" x14ac:dyDescent="0.25">
      <c r="A44" s="76" t="s">
        <v>111</v>
      </c>
      <c r="B44" s="76"/>
      <c r="C44" s="76"/>
      <c r="D44" s="76"/>
      <c r="E44" s="76"/>
      <c r="F44" s="76"/>
      <c r="G44" s="76"/>
      <c r="H44" s="76"/>
      <c r="I44" s="76"/>
      <c r="J44" s="20"/>
      <c r="K44" s="20"/>
      <c r="L44" s="20"/>
    </row>
    <row r="45" spans="1:12" x14ac:dyDescent="0.25">
      <c r="A45" s="20"/>
      <c r="B45" s="20"/>
      <c r="C45" s="20"/>
      <c r="D45" s="20"/>
      <c r="E45" s="20"/>
      <c r="F45" s="20"/>
      <c r="G45" s="20"/>
      <c r="H45" s="20"/>
      <c r="I45" s="20"/>
      <c r="J45" s="20"/>
      <c r="K45" s="20"/>
      <c r="L45" s="20"/>
    </row>
    <row r="46" spans="1:12" x14ac:dyDescent="0.25">
      <c r="A46" s="20"/>
      <c r="B46" s="20"/>
      <c r="C46" s="20"/>
      <c r="D46" s="20"/>
      <c r="E46" s="20"/>
      <c r="F46" s="20"/>
      <c r="G46" s="20"/>
      <c r="H46" s="20"/>
      <c r="I46" s="20"/>
      <c r="J46" s="20"/>
      <c r="K46" s="20"/>
      <c r="L46" s="20"/>
    </row>
    <row r="47" spans="1:12" x14ac:dyDescent="0.25">
      <c r="A47" s="20"/>
      <c r="B47" s="20"/>
      <c r="C47" s="20"/>
      <c r="D47" s="20"/>
      <c r="E47" s="20"/>
      <c r="F47" s="20"/>
      <c r="G47" s="20"/>
      <c r="H47" s="20"/>
      <c r="I47" s="20"/>
      <c r="J47" s="20"/>
      <c r="K47" s="20"/>
      <c r="L47" s="20"/>
    </row>
    <row r="48" spans="1:12" x14ac:dyDescent="0.25">
      <c r="A48" s="20"/>
      <c r="B48" s="20"/>
      <c r="C48" s="20"/>
      <c r="D48" s="20"/>
      <c r="E48" s="20"/>
      <c r="F48" s="20"/>
      <c r="G48" s="20"/>
      <c r="H48" s="20"/>
      <c r="I48" s="20"/>
      <c r="J48" s="20"/>
      <c r="K48" s="20"/>
      <c r="L48" s="20"/>
    </row>
    <row r="49" spans="1:12" x14ac:dyDescent="0.25">
      <c r="A49" s="20"/>
      <c r="B49" s="20"/>
      <c r="C49" s="20"/>
      <c r="D49" s="20"/>
      <c r="E49" s="20"/>
      <c r="F49" s="20"/>
      <c r="G49" s="20"/>
      <c r="H49" s="20"/>
      <c r="I49" s="20"/>
      <c r="J49" s="20"/>
      <c r="K49" s="20"/>
      <c r="L49" s="20"/>
    </row>
    <row r="50" spans="1:12" x14ac:dyDescent="0.25">
      <c r="A50" s="20"/>
      <c r="B50" s="20"/>
      <c r="C50" s="20"/>
      <c r="D50" s="20"/>
      <c r="E50" s="20"/>
      <c r="F50" s="20"/>
      <c r="G50" s="20"/>
      <c r="H50" s="20"/>
      <c r="I50" s="20"/>
      <c r="J50" s="20"/>
      <c r="K50" s="20"/>
      <c r="L50" s="20"/>
    </row>
    <row r="51" spans="1:12" x14ac:dyDescent="0.25">
      <c r="A51" s="20"/>
      <c r="B51" s="20"/>
      <c r="C51" s="20"/>
      <c r="D51" s="20"/>
      <c r="E51" s="20"/>
      <c r="F51" s="20"/>
      <c r="G51" s="20"/>
      <c r="H51" s="20"/>
      <c r="I51" s="20"/>
      <c r="J51" s="20"/>
      <c r="K51" s="20"/>
      <c r="L51" s="20"/>
    </row>
    <row r="52" spans="1:12" x14ac:dyDescent="0.25">
      <c r="A52" s="20"/>
      <c r="B52" s="20"/>
      <c r="C52" s="20"/>
      <c r="D52" s="20"/>
      <c r="E52" s="20"/>
      <c r="F52" s="20"/>
      <c r="G52" s="20"/>
      <c r="H52" s="20"/>
      <c r="I52" s="20"/>
      <c r="J52" s="20"/>
      <c r="K52" s="20"/>
      <c r="L52" s="20"/>
    </row>
    <row r="53" spans="1:12" x14ac:dyDescent="0.25">
      <c r="A53" s="20"/>
      <c r="B53" s="20"/>
      <c r="C53" s="20"/>
      <c r="D53" s="20"/>
      <c r="E53" s="20"/>
      <c r="F53" s="20"/>
      <c r="G53" s="20"/>
      <c r="H53" s="20"/>
      <c r="I53" s="20"/>
      <c r="J53" s="20"/>
      <c r="K53" s="20"/>
      <c r="L53" s="20"/>
    </row>
    <row r="54" spans="1:12" x14ac:dyDescent="0.25">
      <c r="A54" s="20"/>
      <c r="B54" s="20"/>
      <c r="C54" s="20"/>
      <c r="D54" s="20"/>
      <c r="E54" s="20"/>
      <c r="F54" s="20"/>
      <c r="G54" s="20"/>
      <c r="H54" s="20"/>
      <c r="I54" s="20"/>
      <c r="J54" s="20"/>
      <c r="K54" s="20"/>
      <c r="L54" s="20"/>
    </row>
    <row r="55" spans="1:12" x14ac:dyDescent="0.25">
      <c r="A55" s="20"/>
      <c r="B55" s="20"/>
      <c r="C55" s="20"/>
      <c r="D55" s="20"/>
      <c r="E55" s="20"/>
      <c r="F55" s="20"/>
      <c r="G55" s="20"/>
      <c r="H55" s="20"/>
      <c r="I55" s="20"/>
      <c r="J55" s="20"/>
      <c r="K55" s="20"/>
      <c r="L55" s="20"/>
    </row>
    <row r="56" spans="1:12" x14ac:dyDescent="0.25">
      <c r="A56" s="20"/>
      <c r="B56" s="20"/>
      <c r="C56" s="20"/>
      <c r="D56" s="20"/>
      <c r="E56" s="20"/>
      <c r="F56" s="20"/>
      <c r="G56" s="20"/>
      <c r="H56" s="20"/>
      <c r="I56" s="20"/>
      <c r="J56" s="20"/>
      <c r="K56" s="20"/>
      <c r="L56" s="20"/>
    </row>
    <row r="57" spans="1:12" x14ac:dyDescent="0.25">
      <c r="A57" s="20"/>
      <c r="B57" s="20"/>
      <c r="C57" s="20"/>
      <c r="D57" s="20"/>
      <c r="E57" s="20"/>
      <c r="F57" s="20"/>
      <c r="G57" s="20"/>
      <c r="H57" s="20"/>
      <c r="I57" s="20"/>
      <c r="J57" s="20"/>
      <c r="K57" s="20"/>
      <c r="L57" s="20"/>
    </row>
    <row r="58" spans="1:12" x14ac:dyDescent="0.25">
      <c r="A58" s="20"/>
      <c r="B58" s="20"/>
      <c r="C58" s="20"/>
      <c r="D58" s="20"/>
      <c r="E58" s="20"/>
      <c r="F58" s="20"/>
      <c r="G58" s="20"/>
      <c r="H58" s="20"/>
      <c r="I58" s="20"/>
      <c r="J58" s="20"/>
      <c r="K58" s="20"/>
      <c r="L58" s="20"/>
    </row>
    <row r="59" spans="1:12" x14ac:dyDescent="0.25">
      <c r="A59" s="20"/>
      <c r="B59" s="20"/>
      <c r="C59" s="20"/>
      <c r="D59" s="20"/>
      <c r="E59" s="20"/>
      <c r="F59" s="20"/>
      <c r="G59" s="20"/>
      <c r="H59" s="20"/>
      <c r="I59" s="20"/>
      <c r="J59" s="20"/>
      <c r="K59" s="20"/>
      <c r="L59" s="20"/>
    </row>
    <row r="60" spans="1:12" x14ac:dyDescent="0.25">
      <c r="A60" s="20"/>
      <c r="B60" s="20"/>
      <c r="C60" s="20"/>
      <c r="D60" s="20"/>
      <c r="E60" s="20"/>
      <c r="F60" s="20"/>
      <c r="G60" s="20"/>
      <c r="H60" s="20"/>
      <c r="I60" s="20"/>
      <c r="J60" s="20"/>
      <c r="K60" s="20"/>
      <c r="L60" s="20"/>
    </row>
    <row r="61" spans="1:12" x14ac:dyDescent="0.25">
      <c r="A61" s="20"/>
      <c r="B61" s="20"/>
      <c r="C61" s="20"/>
      <c r="D61" s="20"/>
      <c r="E61" s="20"/>
      <c r="F61" s="20"/>
      <c r="G61" s="20"/>
      <c r="H61" s="20"/>
      <c r="I61" s="20"/>
      <c r="J61" s="20"/>
      <c r="K61" s="20"/>
      <c r="L61" s="20"/>
    </row>
    <row r="62" spans="1:12" x14ac:dyDescent="0.25">
      <c r="A62" s="20"/>
      <c r="B62" s="20"/>
      <c r="C62" s="20"/>
      <c r="D62" s="20"/>
      <c r="E62" s="20"/>
      <c r="F62" s="20"/>
      <c r="G62" s="20"/>
      <c r="H62" s="20"/>
      <c r="I62" s="20"/>
      <c r="J62" s="20"/>
      <c r="K62" s="20"/>
      <c r="L62" s="20"/>
    </row>
    <row r="63" spans="1:12" x14ac:dyDescent="0.25">
      <c r="A63" s="20"/>
      <c r="B63" s="20"/>
      <c r="C63" s="20"/>
      <c r="D63" s="20"/>
      <c r="E63" s="20"/>
      <c r="F63" s="20"/>
      <c r="G63" s="20"/>
      <c r="H63" s="20"/>
      <c r="I63" s="20"/>
      <c r="J63" s="20"/>
      <c r="K63" s="20"/>
      <c r="L63" s="20"/>
    </row>
    <row r="64" spans="1:12" x14ac:dyDescent="0.25">
      <c r="A64" s="20"/>
      <c r="B64" s="20"/>
      <c r="C64" s="20"/>
      <c r="D64" s="20"/>
      <c r="E64" s="20"/>
      <c r="F64" s="20"/>
      <c r="G64" s="20"/>
      <c r="H64" s="20"/>
      <c r="I64" s="20"/>
      <c r="J64" s="20"/>
      <c r="K64" s="20"/>
      <c r="L64" s="20"/>
    </row>
  </sheetData>
  <mergeCells count="15">
    <mergeCell ref="A41:I41"/>
    <mergeCell ref="A42:I42"/>
    <mergeCell ref="A43:I43"/>
    <mergeCell ref="A44:I44"/>
    <mergeCell ref="A37:I37"/>
    <mergeCell ref="A35:I35"/>
    <mergeCell ref="A36:I36"/>
    <mergeCell ref="A38:I38"/>
    <mergeCell ref="A39:I39"/>
    <mergeCell ref="A40:I40"/>
    <mergeCell ref="F17:H17"/>
    <mergeCell ref="F29:H29"/>
    <mergeCell ref="F30:H30"/>
    <mergeCell ref="A1:I1"/>
    <mergeCell ref="K4:L4"/>
  </mergeCells>
  <pageMargins left="0.7" right="0.7" top="0.75" bottom="0.75" header="0.3" footer="0.3"/>
  <pageSetup orientation="portrait" horizont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23"/>
  <sheetViews>
    <sheetView workbookViewId="0">
      <selection activeCell="A2" sqref="A2"/>
    </sheetView>
  </sheetViews>
  <sheetFormatPr defaultRowHeight="15" x14ac:dyDescent="0.25"/>
  <cols>
    <col min="1" max="1" width="36.7109375" customWidth="1"/>
    <col min="9" max="9" width="11.5703125" customWidth="1"/>
    <col min="11" max="11" width="11" bestFit="1" customWidth="1"/>
  </cols>
  <sheetData>
    <row r="1" spans="1:12" ht="32.25" customHeight="1" x14ac:dyDescent="0.25">
      <c r="A1" s="72" t="s">
        <v>107</v>
      </c>
      <c r="B1" s="72"/>
      <c r="C1" s="72"/>
      <c r="D1" s="72"/>
      <c r="E1" s="72"/>
      <c r="F1" s="72"/>
      <c r="G1" s="72"/>
      <c r="H1" s="72"/>
      <c r="I1" s="72"/>
    </row>
    <row r="2" spans="1:12" x14ac:dyDescent="0.25">
      <c r="A2" s="20"/>
      <c r="B2" s="20"/>
      <c r="C2" s="20"/>
      <c r="D2" s="20"/>
      <c r="E2" s="20"/>
      <c r="I2" s="20"/>
      <c r="K2" s="14"/>
    </row>
    <row r="3" spans="1:12" ht="76.5" x14ac:dyDescent="0.25">
      <c r="A3" s="46" t="s">
        <v>0</v>
      </c>
      <c r="B3" s="46" t="s">
        <v>28</v>
      </c>
      <c r="C3" s="46" t="s">
        <v>15</v>
      </c>
      <c r="D3" s="46" t="s">
        <v>29</v>
      </c>
      <c r="E3" s="46" t="s">
        <v>112</v>
      </c>
      <c r="F3" s="46" t="s">
        <v>16</v>
      </c>
      <c r="G3" s="46" t="s">
        <v>17</v>
      </c>
      <c r="H3" s="46" t="s">
        <v>18</v>
      </c>
      <c r="I3" s="46" t="s">
        <v>113</v>
      </c>
      <c r="K3" s="15"/>
    </row>
    <row r="4" spans="1:12" x14ac:dyDescent="0.25">
      <c r="A4" s="26" t="s">
        <v>19</v>
      </c>
      <c r="B4" s="18">
        <v>24</v>
      </c>
      <c r="C4" s="18">
        <v>1</v>
      </c>
      <c r="D4" s="26">
        <f>B4*C4</f>
        <v>24</v>
      </c>
      <c r="E4" s="18">
        <v>0</v>
      </c>
      <c r="F4" s="18">
        <f>D4*E4</f>
        <v>0</v>
      </c>
      <c r="G4" s="18">
        <f>F4*0.05</f>
        <v>0</v>
      </c>
      <c r="H4" s="18">
        <f>F4*0.1</f>
        <v>0</v>
      </c>
      <c r="I4" s="47">
        <f>F4*L$6+G4*L$5+H4*L$7</f>
        <v>0</v>
      </c>
      <c r="K4" s="73" t="s">
        <v>37</v>
      </c>
      <c r="L4" s="73"/>
    </row>
    <row r="5" spans="1:12" x14ac:dyDescent="0.25">
      <c r="A5" s="26" t="s">
        <v>110</v>
      </c>
      <c r="B5" s="18">
        <v>24</v>
      </c>
      <c r="C5" s="18">
        <v>0.2</v>
      </c>
      <c r="D5" s="26">
        <f>B5*C5</f>
        <v>4.8000000000000007</v>
      </c>
      <c r="E5" s="18">
        <v>0</v>
      </c>
      <c r="F5" s="18">
        <f>D5*E5</f>
        <v>0</v>
      </c>
      <c r="G5" s="18">
        <f>F5*0.05</f>
        <v>0</v>
      </c>
      <c r="H5" s="18">
        <f>F5*0.1</f>
        <v>0</v>
      </c>
      <c r="I5" s="47">
        <f>F5*L$6+G5*L$5+H5*L$7</f>
        <v>0</v>
      </c>
      <c r="K5" s="26" t="s">
        <v>38</v>
      </c>
      <c r="L5" s="4">
        <v>65.709999999999994</v>
      </c>
    </row>
    <row r="6" spans="1:12" x14ac:dyDescent="0.25">
      <c r="A6" s="26" t="s">
        <v>20</v>
      </c>
      <c r="B6" s="26"/>
      <c r="C6" s="26"/>
      <c r="D6" s="26"/>
      <c r="E6" s="26"/>
      <c r="F6" s="26"/>
      <c r="G6" s="26"/>
      <c r="H6" s="26"/>
      <c r="I6" s="48"/>
      <c r="K6" s="26" t="s">
        <v>39</v>
      </c>
      <c r="L6" s="4">
        <v>48.75</v>
      </c>
    </row>
    <row r="7" spans="1:12" x14ac:dyDescent="0.25">
      <c r="A7" s="49" t="s">
        <v>21</v>
      </c>
      <c r="B7" s="18">
        <v>8</v>
      </c>
      <c r="C7" s="18">
        <v>1</v>
      </c>
      <c r="D7" s="26">
        <f t="shared" ref="D7:D15" si="0">B7*C7</f>
        <v>8</v>
      </c>
      <c r="E7" s="18">
        <v>0</v>
      </c>
      <c r="F7" s="18">
        <f t="shared" ref="F7:F15" si="1">D7*E7</f>
        <v>0</v>
      </c>
      <c r="G7" s="18">
        <f t="shared" ref="G7:G15" si="2">F7*0.05</f>
        <v>0</v>
      </c>
      <c r="H7" s="18">
        <f t="shared" ref="H7:H15" si="3">F7*0.1</f>
        <v>0</v>
      </c>
      <c r="I7" s="47">
        <f t="shared" ref="I7:I15" si="4">F7*L$6+G7*L$5+H7*L$7</f>
        <v>0</v>
      </c>
      <c r="K7" s="26" t="s">
        <v>40</v>
      </c>
      <c r="L7" s="4">
        <v>26.38</v>
      </c>
    </row>
    <row r="8" spans="1:12" x14ac:dyDescent="0.25">
      <c r="A8" s="49" t="s">
        <v>22</v>
      </c>
      <c r="B8" s="18">
        <v>8</v>
      </c>
      <c r="C8" s="18">
        <v>1</v>
      </c>
      <c r="D8" s="26">
        <f t="shared" si="0"/>
        <v>8</v>
      </c>
      <c r="E8" s="18">
        <v>0</v>
      </c>
      <c r="F8" s="18">
        <f t="shared" si="1"/>
        <v>0</v>
      </c>
      <c r="G8" s="18">
        <f t="shared" si="2"/>
        <v>0</v>
      </c>
      <c r="H8" s="18">
        <f t="shared" si="3"/>
        <v>0</v>
      </c>
      <c r="I8" s="47">
        <f t="shared" si="4"/>
        <v>0</v>
      </c>
    </row>
    <row r="9" spans="1:12" x14ac:dyDescent="0.25">
      <c r="A9" s="49" t="s">
        <v>23</v>
      </c>
      <c r="B9" s="18">
        <v>8</v>
      </c>
      <c r="C9" s="18">
        <v>1</v>
      </c>
      <c r="D9" s="26">
        <f t="shared" si="0"/>
        <v>8</v>
      </c>
      <c r="E9" s="18">
        <v>0</v>
      </c>
      <c r="F9" s="18">
        <f t="shared" si="1"/>
        <v>0</v>
      </c>
      <c r="G9" s="18">
        <f t="shared" si="2"/>
        <v>0</v>
      </c>
      <c r="H9" s="18">
        <f t="shared" si="3"/>
        <v>0</v>
      </c>
      <c r="I9" s="47">
        <f t="shared" si="4"/>
        <v>0</v>
      </c>
    </row>
    <row r="10" spans="1:12" x14ac:dyDescent="0.25">
      <c r="A10" s="49" t="s">
        <v>24</v>
      </c>
      <c r="B10" s="18">
        <v>8</v>
      </c>
      <c r="C10" s="18">
        <v>1</v>
      </c>
      <c r="D10" s="26">
        <f t="shared" si="0"/>
        <v>8</v>
      </c>
      <c r="E10" s="18">
        <v>0</v>
      </c>
      <c r="F10" s="18">
        <f t="shared" si="1"/>
        <v>0</v>
      </c>
      <c r="G10" s="18">
        <f t="shared" si="2"/>
        <v>0</v>
      </c>
      <c r="H10" s="18">
        <f t="shared" si="3"/>
        <v>0</v>
      </c>
      <c r="I10" s="47">
        <f t="shared" si="4"/>
        <v>0</v>
      </c>
    </row>
    <row r="11" spans="1:12" x14ac:dyDescent="0.25">
      <c r="A11" s="49" t="s">
        <v>25</v>
      </c>
      <c r="B11" s="18">
        <v>8</v>
      </c>
      <c r="C11" s="18">
        <f>'Table 1'!C12</f>
        <v>1.05</v>
      </c>
      <c r="D11" s="26">
        <f t="shared" si="0"/>
        <v>8.4</v>
      </c>
      <c r="E11" s="18">
        <v>0</v>
      </c>
      <c r="F11" s="18">
        <f t="shared" si="1"/>
        <v>0</v>
      </c>
      <c r="G11" s="18">
        <f t="shared" si="2"/>
        <v>0</v>
      </c>
      <c r="H11" s="18">
        <f t="shared" si="3"/>
        <v>0</v>
      </c>
      <c r="I11" s="47">
        <f t="shared" si="4"/>
        <v>0</v>
      </c>
    </row>
    <row r="12" spans="1:12" x14ac:dyDescent="0.25">
      <c r="A12" s="49" t="s">
        <v>26</v>
      </c>
      <c r="B12" s="18">
        <v>8</v>
      </c>
      <c r="C12" s="18">
        <f>'Table 1'!C13</f>
        <v>1.05</v>
      </c>
      <c r="D12" s="26">
        <f t="shared" si="0"/>
        <v>8.4</v>
      </c>
      <c r="E12" s="18">
        <v>0</v>
      </c>
      <c r="F12" s="18">
        <f t="shared" si="1"/>
        <v>0</v>
      </c>
      <c r="G12" s="18">
        <f t="shared" si="2"/>
        <v>0</v>
      </c>
      <c r="H12" s="18">
        <f t="shared" si="3"/>
        <v>0</v>
      </c>
      <c r="I12" s="47">
        <f t="shared" si="4"/>
        <v>0</v>
      </c>
    </row>
    <row r="13" spans="1:12" ht="16.5" x14ac:dyDescent="0.25">
      <c r="A13" s="49" t="s">
        <v>114</v>
      </c>
      <c r="B13" s="18">
        <v>12</v>
      </c>
      <c r="C13" s="18">
        <v>2</v>
      </c>
      <c r="D13" s="26">
        <f t="shared" si="0"/>
        <v>24</v>
      </c>
      <c r="E13" s="18">
        <f>'Table 1'!E14</f>
        <v>223</v>
      </c>
      <c r="F13" s="50">
        <f t="shared" si="1"/>
        <v>5352</v>
      </c>
      <c r="G13" s="18">
        <f t="shared" si="2"/>
        <v>267.60000000000002</v>
      </c>
      <c r="H13" s="17">
        <f t="shared" si="3"/>
        <v>535.20000000000005</v>
      </c>
      <c r="I13" s="51">
        <f t="shared" si="4"/>
        <v>292612.57199999999</v>
      </c>
    </row>
    <row r="14" spans="1:12" ht="16.5" x14ac:dyDescent="0.25">
      <c r="A14" s="49" t="s">
        <v>115</v>
      </c>
      <c r="B14" s="18">
        <v>4</v>
      </c>
      <c r="C14" s="18">
        <v>2</v>
      </c>
      <c r="D14" s="26">
        <f t="shared" si="0"/>
        <v>8</v>
      </c>
      <c r="E14" s="18">
        <f>'Table 1'!E15</f>
        <v>223</v>
      </c>
      <c r="F14" s="50">
        <f t="shared" si="1"/>
        <v>1784</v>
      </c>
      <c r="G14" s="18">
        <f t="shared" si="2"/>
        <v>89.2</v>
      </c>
      <c r="H14" s="18">
        <f t="shared" si="3"/>
        <v>178.4</v>
      </c>
      <c r="I14" s="51">
        <f t="shared" si="4"/>
        <v>97537.52399999999</v>
      </c>
    </row>
    <row r="15" spans="1:12" x14ac:dyDescent="0.25">
      <c r="A15" s="49" t="s">
        <v>27</v>
      </c>
      <c r="B15" s="18">
        <v>8</v>
      </c>
      <c r="C15" s="18">
        <v>1</v>
      </c>
      <c r="D15" s="26">
        <f t="shared" si="0"/>
        <v>8</v>
      </c>
      <c r="E15" s="16">
        <f>'Table 1'!E16</f>
        <v>56</v>
      </c>
      <c r="F15" s="50">
        <f t="shared" si="1"/>
        <v>448</v>
      </c>
      <c r="G15" s="18">
        <f t="shared" si="2"/>
        <v>22.400000000000002</v>
      </c>
      <c r="H15" s="52">
        <f t="shared" si="3"/>
        <v>44.800000000000004</v>
      </c>
      <c r="I15" s="51">
        <f t="shared" si="4"/>
        <v>24493.727999999999</v>
      </c>
    </row>
    <row r="16" spans="1:12" ht="16.5" x14ac:dyDescent="0.25">
      <c r="A16" s="53" t="s">
        <v>116</v>
      </c>
      <c r="B16" s="53"/>
      <c r="C16" s="53"/>
      <c r="D16" s="53"/>
      <c r="E16" s="53"/>
      <c r="F16" s="79">
        <f>ROUND(SUM(F4:H15),-1)</f>
        <v>8720</v>
      </c>
      <c r="G16" s="80"/>
      <c r="H16" s="81"/>
      <c r="I16" s="54">
        <f>ROUND(SUM(I4:I15),-3)</f>
        <v>415000</v>
      </c>
    </row>
    <row r="17" spans="1:9" x14ac:dyDescent="0.25">
      <c r="A17" s="55"/>
      <c r="B17" s="55"/>
      <c r="C17" s="55"/>
      <c r="D17" s="55"/>
      <c r="E17" s="55"/>
      <c r="F17" s="55"/>
      <c r="G17" s="55"/>
      <c r="H17" s="55"/>
      <c r="I17" s="55"/>
    </row>
    <row r="18" spans="1:9" x14ac:dyDescent="0.25">
      <c r="A18" s="56" t="s">
        <v>31</v>
      </c>
      <c r="B18" s="55"/>
      <c r="C18" s="55"/>
      <c r="D18" s="55"/>
      <c r="E18" s="55"/>
      <c r="F18" s="55"/>
      <c r="G18" s="55"/>
      <c r="H18" s="55"/>
      <c r="I18" s="55"/>
    </row>
    <row r="19" spans="1:9" ht="30.75" customHeight="1" x14ac:dyDescent="0.25">
      <c r="A19" s="77" t="s">
        <v>117</v>
      </c>
      <c r="B19" s="77"/>
      <c r="C19" s="77"/>
      <c r="D19" s="77"/>
      <c r="E19" s="77"/>
      <c r="F19" s="77"/>
      <c r="G19" s="77"/>
      <c r="H19" s="77"/>
      <c r="I19" s="77"/>
    </row>
    <row r="20" spans="1:9" ht="58.5" customHeight="1" x14ac:dyDescent="0.25">
      <c r="A20" s="77" t="s">
        <v>118</v>
      </c>
      <c r="B20" s="77"/>
      <c r="C20" s="77"/>
      <c r="D20" s="77"/>
      <c r="E20" s="77"/>
      <c r="F20" s="77"/>
      <c r="G20" s="77"/>
      <c r="H20" s="77"/>
      <c r="I20" s="77"/>
    </row>
    <row r="21" spans="1:9" ht="15.75" x14ac:dyDescent="0.25">
      <c r="A21" s="82" t="s">
        <v>119</v>
      </c>
      <c r="B21" s="82"/>
      <c r="C21" s="82"/>
      <c r="D21" s="82"/>
      <c r="E21" s="82"/>
      <c r="F21" s="82"/>
      <c r="G21" s="82"/>
      <c r="H21" s="82"/>
      <c r="I21" s="82"/>
    </row>
    <row r="22" spans="1:9" ht="15.75" x14ac:dyDescent="0.25">
      <c r="A22" s="77" t="s">
        <v>120</v>
      </c>
      <c r="B22" s="77"/>
      <c r="C22" s="77"/>
      <c r="D22" s="77"/>
      <c r="E22" s="77"/>
      <c r="F22" s="77"/>
      <c r="G22" s="77"/>
      <c r="H22" s="77"/>
      <c r="I22" s="77"/>
    </row>
    <row r="23" spans="1:9" x14ac:dyDescent="0.25">
      <c r="A23" s="78" t="s">
        <v>35</v>
      </c>
      <c r="B23" s="78"/>
      <c r="C23" s="78"/>
      <c r="D23" s="78"/>
      <c r="E23" s="78"/>
      <c r="F23" s="78"/>
      <c r="G23" s="78"/>
      <c r="H23" s="78"/>
      <c r="I23" s="78"/>
    </row>
  </sheetData>
  <mergeCells count="8">
    <mergeCell ref="A23:I23"/>
    <mergeCell ref="F16:H16"/>
    <mergeCell ref="A1:I1"/>
    <mergeCell ref="K4:L4"/>
    <mergeCell ref="A19:I19"/>
    <mergeCell ref="A20:I20"/>
    <mergeCell ref="A21:I21"/>
    <mergeCell ref="A22:I2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8BA7F2-0834-432D-9314-2672D65DBC9C}">
  <dimension ref="A2:G39"/>
  <sheetViews>
    <sheetView topLeftCell="A19" workbookViewId="0">
      <selection activeCell="E39" sqref="E39"/>
    </sheetView>
  </sheetViews>
  <sheetFormatPr defaultRowHeight="15" x14ac:dyDescent="0.25"/>
  <cols>
    <col min="1" max="1" width="23.5703125" customWidth="1"/>
    <col min="2" max="7" width="15" customWidth="1"/>
  </cols>
  <sheetData>
    <row r="2" spans="1:7" ht="15.75" x14ac:dyDescent="0.25">
      <c r="A2" s="83"/>
      <c r="B2" s="83"/>
      <c r="C2" s="83"/>
      <c r="D2" s="83"/>
      <c r="E2" s="83"/>
      <c r="F2" s="83"/>
      <c r="G2" s="83"/>
    </row>
    <row r="3" spans="1:7" ht="15.75" x14ac:dyDescent="0.25">
      <c r="A3" s="84" t="s">
        <v>62</v>
      </c>
      <c r="B3" s="84"/>
      <c r="C3" s="84"/>
      <c r="D3" s="84"/>
      <c r="E3" s="84"/>
      <c r="F3" s="84"/>
      <c r="G3" s="84"/>
    </row>
    <row r="4" spans="1:7" x14ac:dyDescent="0.25">
      <c r="A4" s="33" t="s">
        <v>63</v>
      </c>
      <c r="B4" s="33" t="s">
        <v>65</v>
      </c>
      <c r="C4" s="33" t="s">
        <v>67</v>
      </c>
      <c r="D4" s="33" t="s">
        <v>69</v>
      </c>
      <c r="E4" s="33" t="s">
        <v>71</v>
      </c>
      <c r="F4" s="33" t="s">
        <v>73</v>
      </c>
      <c r="G4" s="33" t="s">
        <v>75</v>
      </c>
    </row>
    <row r="5" spans="1:7" ht="38.25" x14ac:dyDescent="0.25">
      <c r="A5" s="32" t="s">
        <v>64</v>
      </c>
      <c r="B5" s="33" t="s">
        <v>66</v>
      </c>
      <c r="C5" s="33" t="s">
        <v>68</v>
      </c>
      <c r="D5" s="33" t="s">
        <v>70</v>
      </c>
      <c r="E5" s="33" t="s">
        <v>72</v>
      </c>
      <c r="F5" s="33" t="s">
        <v>74</v>
      </c>
      <c r="G5" s="33" t="s">
        <v>80</v>
      </c>
    </row>
    <row r="6" spans="1:7" ht="15.75" x14ac:dyDescent="0.25">
      <c r="A6" s="32" t="s">
        <v>79</v>
      </c>
      <c r="B6" s="35">
        <v>16000</v>
      </c>
      <c r="C6" s="32">
        <v>0</v>
      </c>
      <c r="D6" s="35">
        <f>B6*C6</f>
        <v>0</v>
      </c>
      <c r="E6" s="35">
        <v>1200</v>
      </c>
      <c r="F6" s="36">
        <f>'Table 1'!E5*0.25</f>
        <v>55.75</v>
      </c>
      <c r="G6" s="35">
        <f>E6*F6</f>
        <v>66900</v>
      </c>
    </row>
    <row r="7" spans="1:7" ht="15.75" x14ac:dyDescent="0.25">
      <c r="A7" s="32" t="s">
        <v>77</v>
      </c>
      <c r="B7" s="35"/>
      <c r="C7" s="32"/>
      <c r="D7" s="35">
        <f>D6</f>
        <v>0</v>
      </c>
      <c r="E7" s="35"/>
      <c r="F7" s="36"/>
      <c r="G7" s="35">
        <f>G6</f>
        <v>66900</v>
      </c>
    </row>
    <row r="8" spans="1:7" ht="15.75" x14ac:dyDescent="0.25">
      <c r="A8" s="29" t="s">
        <v>76</v>
      </c>
    </row>
    <row r="9" spans="1:7" ht="15.75" x14ac:dyDescent="0.25">
      <c r="A9" s="37" t="s">
        <v>109</v>
      </c>
    </row>
    <row r="10" spans="1:7" ht="15.75" x14ac:dyDescent="0.25">
      <c r="A10" s="30" t="s">
        <v>78</v>
      </c>
    </row>
    <row r="14" spans="1:7" ht="15.75" x14ac:dyDescent="0.25">
      <c r="A14" s="84" t="s">
        <v>81</v>
      </c>
      <c r="B14" s="84"/>
      <c r="C14" s="84"/>
      <c r="D14" s="84"/>
      <c r="E14" s="84"/>
      <c r="F14" s="84"/>
    </row>
    <row r="15" spans="1:7" ht="36" x14ac:dyDescent="0.25">
      <c r="A15" s="31"/>
      <c r="B15" s="85" t="s">
        <v>82</v>
      </c>
      <c r="C15" s="85"/>
      <c r="D15" s="39" t="s">
        <v>83</v>
      </c>
      <c r="E15" s="39"/>
      <c r="F15" s="39"/>
    </row>
    <row r="16" spans="1:7" x14ac:dyDescent="0.25">
      <c r="A16" s="32"/>
      <c r="B16" s="33" t="s">
        <v>63</v>
      </c>
      <c r="C16" s="33" t="s">
        <v>65</v>
      </c>
      <c r="D16" s="33" t="s">
        <v>67</v>
      </c>
      <c r="E16" s="33" t="s">
        <v>69</v>
      </c>
      <c r="F16" s="33" t="s">
        <v>71</v>
      </c>
    </row>
    <row r="17" spans="1:6" ht="76.5" x14ac:dyDescent="0.25">
      <c r="A17" s="33" t="s">
        <v>84</v>
      </c>
      <c r="B17" s="33" t="s">
        <v>85</v>
      </c>
      <c r="C17" s="33" t="s">
        <v>86</v>
      </c>
      <c r="D17" s="33" t="s">
        <v>87</v>
      </c>
      <c r="E17" s="33" t="s">
        <v>88</v>
      </c>
      <c r="F17" s="33" t="s">
        <v>91</v>
      </c>
    </row>
    <row r="18" spans="1:6" x14ac:dyDescent="0.25">
      <c r="A18" s="34"/>
      <c r="B18" s="34"/>
      <c r="C18" s="34"/>
      <c r="D18" s="34"/>
      <c r="E18" s="34"/>
      <c r="F18" s="32"/>
    </row>
    <row r="19" spans="1:6" x14ac:dyDescent="0.25">
      <c r="A19" s="40">
        <v>1</v>
      </c>
      <c r="B19" s="40">
        <v>0</v>
      </c>
      <c r="C19" s="40">
        <v>223</v>
      </c>
      <c r="D19" s="40">
        <v>0</v>
      </c>
      <c r="E19" s="40">
        <v>0</v>
      </c>
      <c r="F19" s="40">
        <f>B19+C19+D19-E19</f>
        <v>223</v>
      </c>
    </row>
    <row r="20" spans="1:6" x14ac:dyDescent="0.25">
      <c r="A20" s="40">
        <v>2</v>
      </c>
      <c r="B20" s="40">
        <v>0</v>
      </c>
      <c r="C20" s="40">
        <v>223</v>
      </c>
      <c r="D20" s="40">
        <v>0</v>
      </c>
      <c r="E20" s="40">
        <v>0</v>
      </c>
      <c r="F20" s="40">
        <f t="shared" ref="F20:F21" si="0">B20+C20+D20-E20</f>
        <v>223</v>
      </c>
    </row>
    <row r="21" spans="1:6" x14ac:dyDescent="0.25">
      <c r="A21" s="40">
        <v>3</v>
      </c>
      <c r="B21" s="40">
        <v>0</v>
      </c>
      <c r="C21" s="40">
        <v>223</v>
      </c>
      <c r="D21" s="40">
        <v>0</v>
      </c>
      <c r="E21" s="40">
        <v>0</v>
      </c>
      <c r="F21" s="40">
        <f t="shared" si="0"/>
        <v>223</v>
      </c>
    </row>
    <row r="22" spans="1:6" x14ac:dyDescent="0.25">
      <c r="A22" s="40" t="s">
        <v>89</v>
      </c>
      <c r="B22" s="40">
        <f>AVERAGE(B19:B21)</f>
        <v>0</v>
      </c>
      <c r="C22" s="40">
        <f>AVERAGE(C19:C21)</f>
        <v>223</v>
      </c>
      <c r="D22" s="40">
        <v>0</v>
      </c>
      <c r="E22" s="40">
        <v>0</v>
      </c>
      <c r="F22" s="40">
        <f>AVERAGE(F19:F21)</f>
        <v>223</v>
      </c>
    </row>
    <row r="23" spans="1:6" ht="18.75" x14ac:dyDescent="0.25">
      <c r="A23" s="38" t="s">
        <v>90</v>
      </c>
    </row>
    <row r="26" spans="1:6" ht="15.75" x14ac:dyDescent="0.25">
      <c r="A26" s="84" t="s">
        <v>92</v>
      </c>
      <c r="B26" s="84"/>
      <c r="C26" s="84"/>
      <c r="D26" s="84"/>
      <c r="E26" s="84"/>
    </row>
    <row r="27" spans="1:6" x14ac:dyDescent="0.25">
      <c r="A27" s="40" t="s">
        <v>63</v>
      </c>
      <c r="B27" s="40" t="s">
        <v>65</v>
      </c>
      <c r="C27" s="40" t="s">
        <v>67</v>
      </c>
      <c r="D27" s="40" t="s">
        <v>69</v>
      </c>
      <c r="E27" s="40" t="s">
        <v>71</v>
      </c>
    </row>
    <row r="28" spans="1:6" ht="60" customHeight="1" x14ac:dyDescent="0.25">
      <c r="A28" s="86" t="s">
        <v>93</v>
      </c>
      <c r="B28" s="86" t="s">
        <v>81</v>
      </c>
      <c r="C28" s="86" t="s">
        <v>94</v>
      </c>
      <c r="D28" s="86" t="s">
        <v>95</v>
      </c>
      <c r="E28" s="86" t="s">
        <v>106</v>
      </c>
    </row>
    <row r="29" spans="1:6" x14ac:dyDescent="0.25">
      <c r="A29" s="87"/>
      <c r="B29" s="87"/>
      <c r="C29" s="87"/>
      <c r="D29" s="87"/>
      <c r="E29" s="87"/>
    </row>
    <row r="30" spans="1:6" x14ac:dyDescent="0.25">
      <c r="A30" s="41" t="s">
        <v>96</v>
      </c>
      <c r="B30" s="33">
        <f>'Table 1'!E8</f>
        <v>0</v>
      </c>
      <c r="C30" s="2">
        <v>0</v>
      </c>
      <c r="D30" s="2">
        <v>0</v>
      </c>
      <c r="E30" s="2">
        <f>B30*C30-D30</f>
        <v>0</v>
      </c>
    </row>
    <row r="31" spans="1:6" ht="24" x14ac:dyDescent="0.25">
      <c r="A31" s="41" t="s">
        <v>97</v>
      </c>
      <c r="B31" s="33">
        <f>'Table 1'!E9</f>
        <v>0</v>
      </c>
      <c r="C31" s="2">
        <v>0</v>
      </c>
      <c r="D31" s="2">
        <v>0</v>
      </c>
      <c r="E31" s="2">
        <f t="shared" ref="E31:E38" si="1">B31*C31-D31</f>
        <v>0</v>
      </c>
    </row>
    <row r="32" spans="1:6" ht="24" x14ac:dyDescent="0.25">
      <c r="A32" s="41" t="s">
        <v>98</v>
      </c>
      <c r="B32" s="33">
        <f>'Table 1'!E10</f>
        <v>0</v>
      </c>
      <c r="C32" s="2">
        <v>0</v>
      </c>
      <c r="D32" s="2">
        <v>0</v>
      </c>
      <c r="E32" s="2">
        <f t="shared" si="1"/>
        <v>0</v>
      </c>
    </row>
    <row r="33" spans="1:5" x14ac:dyDescent="0.25">
      <c r="A33" s="41" t="s">
        <v>99</v>
      </c>
      <c r="B33" s="33">
        <f>'Table 1'!E11</f>
        <v>0</v>
      </c>
      <c r="C33" s="2">
        <v>0</v>
      </c>
      <c r="D33" s="2">
        <v>0</v>
      </c>
      <c r="E33" s="2">
        <f t="shared" si="1"/>
        <v>0</v>
      </c>
    </row>
    <row r="34" spans="1:5" x14ac:dyDescent="0.25">
      <c r="A34" s="41" t="s">
        <v>100</v>
      </c>
      <c r="B34" s="33">
        <f>'Table 1'!E12</f>
        <v>0</v>
      </c>
      <c r="C34" s="2">
        <v>0</v>
      </c>
      <c r="D34" s="2">
        <v>0</v>
      </c>
      <c r="E34" s="2">
        <f t="shared" si="1"/>
        <v>0</v>
      </c>
    </row>
    <row r="35" spans="1:5" x14ac:dyDescent="0.25">
      <c r="A35" s="41" t="s">
        <v>101</v>
      </c>
      <c r="B35" s="33">
        <f>'Table 1'!E13</f>
        <v>0</v>
      </c>
      <c r="C35" s="2">
        <v>0</v>
      </c>
      <c r="D35" s="2">
        <v>0</v>
      </c>
      <c r="E35" s="2">
        <f t="shared" si="1"/>
        <v>0</v>
      </c>
    </row>
    <row r="36" spans="1:5" x14ac:dyDescent="0.25">
      <c r="A36" s="41" t="s">
        <v>102</v>
      </c>
      <c r="B36" s="33">
        <f>'Table 1'!E14</f>
        <v>223</v>
      </c>
      <c r="C36" s="2">
        <f>'Table 1'!C14</f>
        <v>2</v>
      </c>
      <c r="D36" s="2">
        <v>0</v>
      </c>
      <c r="E36" s="2">
        <f t="shared" si="1"/>
        <v>446</v>
      </c>
    </row>
    <row r="37" spans="1:5" x14ac:dyDescent="0.25">
      <c r="A37" s="41" t="s">
        <v>103</v>
      </c>
      <c r="B37" s="33">
        <f>'Table 1'!E15</f>
        <v>223</v>
      </c>
      <c r="C37" s="2">
        <f>'Table 1'!C15</f>
        <v>2</v>
      </c>
      <c r="D37" s="2">
        <v>0</v>
      </c>
      <c r="E37" s="2">
        <f t="shared" si="1"/>
        <v>446</v>
      </c>
    </row>
    <row r="38" spans="1:5" ht="24" x14ac:dyDescent="0.25">
      <c r="A38" s="41" t="s">
        <v>104</v>
      </c>
      <c r="B38" s="33">
        <f>'Table 1'!E16</f>
        <v>56</v>
      </c>
      <c r="C38" s="2">
        <f>'Table 1'!C16</f>
        <v>1</v>
      </c>
      <c r="D38" s="2">
        <v>0</v>
      </c>
      <c r="E38" s="2">
        <f t="shared" si="1"/>
        <v>56</v>
      </c>
    </row>
    <row r="39" spans="1:5" x14ac:dyDescent="0.25">
      <c r="A39" s="39"/>
      <c r="B39" s="40"/>
      <c r="C39" s="40"/>
      <c r="D39" s="40" t="s">
        <v>105</v>
      </c>
      <c r="E39" s="42">
        <f>SUM(E30:E38)</f>
        <v>948</v>
      </c>
    </row>
  </sheetData>
  <mergeCells count="10">
    <mergeCell ref="C28:C29"/>
    <mergeCell ref="B28:B29"/>
    <mergeCell ref="A28:A29"/>
    <mergeCell ref="D28:D29"/>
    <mergeCell ref="E28:E29"/>
    <mergeCell ref="A2:G2"/>
    <mergeCell ref="A3:G3"/>
    <mergeCell ref="A14:F14"/>
    <mergeCell ref="B15:C15"/>
    <mergeCell ref="A26:E26"/>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Table 1</vt:lpstr>
      <vt:lpstr>Table 2</vt:lpstr>
      <vt:lpstr>Additional</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Jennifer</dc:creator>
  <cp:lastModifiedBy>wwrigley</cp:lastModifiedBy>
  <dcterms:created xsi:type="dcterms:W3CDTF">2013-01-16T01:14:04Z</dcterms:created>
  <dcterms:modified xsi:type="dcterms:W3CDTF">2019-06-20T13:05:59Z</dcterms:modified>
</cp:coreProperties>
</file>