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\SHARE\__SPPD\CPP\CPP Replacement ANPRM\NPRM ICR\"/>
    </mc:Choice>
  </mc:AlternateContent>
  <bookViews>
    <workbookView xWindow="0" yWindow="0" windowWidth="19200" windowHeight="10995" firstSheet="3" activeTab="10"/>
  </bookViews>
  <sheets>
    <sheet name="Exhibit 1a" sheetId="1" r:id="rId1"/>
    <sheet name="Exhibit 1b" sheetId="10" r:id="rId2"/>
    <sheet name="Exhibit 1c" sheetId="12" r:id="rId3"/>
    <sheet name="Exhibit 1d" sheetId="11" r:id="rId4"/>
    <sheet name="Exhibit 1e" sheetId="2" r:id="rId5"/>
    <sheet name="Exhibit 2a" sheetId="3" r:id="rId6"/>
    <sheet name="Exhibit 2b" sheetId="9" r:id="rId7"/>
    <sheet name="Exhibit 2c" sheetId="14" r:id="rId8"/>
    <sheet name="Sheet3" sheetId="13" state="hidden" r:id="rId9"/>
    <sheet name="Exhibit 2d" sheetId="15" r:id="rId10"/>
    <sheet name="Exhibit 2e" sheetId="4" r:id="rId11"/>
  </sheets>
  <definedNames>
    <definedName name="_xlnm.Print_Area" localSheetId="0">'Exhibit 1a'!$A$1:$L$54</definedName>
    <definedName name="_xlnm.Print_Area" localSheetId="1">'Exhibit 1b'!$A$1:$L$59</definedName>
    <definedName name="_xlnm.Print_Area" localSheetId="4">'Exhibit 1e'!$A$1:$E$30</definedName>
    <definedName name="_xlnm.Print_Area" localSheetId="5">'Exhibit 2a'!$A$1:$J$30</definedName>
    <definedName name="_xlnm.Print_Area" localSheetId="6">'Exhibit 2b'!$A$1:$J$30</definedName>
  </definedNames>
  <calcPr calcId="171027"/>
</workbook>
</file>

<file path=xl/calcChain.xml><?xml version="1.0" encoding="utf-8"?>
<calcChain xmlns="http://schemas.openxmlformats.org/spreadsheetml/2006/main">
  <c r="D23" i="1" l="1"/>
  <c r="D28" i="10"/>
  <c r="D28" i="12"/>
  <c r="C8" i="4" l="1"/>
  <c r="C7" i="4"/>
  <c r="C6" i="4"/>
  <c r="B8" i="4"/>
  <c r="B7" i="4"/>
  <c r="B6" i="4"/>
  <c r="B29" i="15"/>
  <c r="D24" i="15"/>
  <c r="D23" i="15"/>
  <c r="D22" i="15"/>
  <c r="D20" i="15"/>
  <c r="D19" i="15"/>
  <c r="D18" i="15"/>
  <c r="J9" i="15"/>
  <c r="D6" i="15"/>
  <c r="H6" i="15" s="1"/>
  <c r="B6" i="15"/>
  <c r="B5" i="15"/>
  <c r="D5" i="15" s="1"/>
  <c r="B29" i="14"/>
  <c r="D24" i="14"/>
  <c r="D23" i="14"/>
  <c r="D22" i="14"/>
  <c r="D20" i="14"/>
  <c r="D19" i="14"/>
  <c r="D18" i="14"/>
  <c r="J9" i="14"/>
  <c r="D6" i="14"/>
  <c r="H6" i="14" s="1"/>
  <c r="B6" i="14"/>
  <c r="B5" i="14"/>
  <c r="D5" i="14" s="1"/>
  <c r="G5" i="15" l="1"/>
  <c r="F5" i="15"/>
  <c r="I5" i="15"/>
  <c r="H5" i="15"/>
  <c r="H7" i="15" s="1"/>
  <c r="F6" i="15"/>
  <c r="G6" i="15"/>
  <c r="I6" i="15"/>
  <c r="G5" i="14"/>
  <c r="I5" i="14"/>
  <c r="I7" i="14" s="1"/>
  <c r="F5" i="14"/>
  <c r="H5" i="14"/>
  <c r="H7" i="14" s="1"/>
  <c r="I6" i="14"/>
  <c r="G6" i="14"/>
  <c r="J6" i="14" s="1"/>
  <c r="F6" i="14"/>
  <c r="I7" i="15" l="1"/>
  <c r="J6" i="15"/>
  <c r="F7" i="15"/>
  <c r="G7" i="15"/>
  <c r="J5" i="15"/>
  <c r="J7" i="15" s="1"/>
  <c r="J10" i="15" s="1"/>
  <c r="F7" i="14"/>
  <c r="G7" i="14"/>
  <c r="J5" i="14"/>
  <c r="J7" i="14" s="1"/>
  <c r="J10" i="14" s="1"/>
  <c r="F46" i="11" l="1"/>
  <c r="G46" i="11" s="1"/>
  <c r="L14" i="11" s="1"/>
  <c r="E10" i="2" s="1"/>
  <c r="F10" i="2" s="1"/>
  <c r="F37" i="11"/>
  <c r="F38" i="11" s="1"/>
  <c r="F36" i="11"/>
  <c r="F35" i="11"/>
  <c r="D28" i="11"/>
  <c r="G7" i="11" s="1"/>
  <c r="F11" i="11"/>
  <c r="D11" i="11"/>
  <c r="F7" i="11"/>
  <c r="D7" i="11"/>
  <c r="F46" i="12"/>
  <c r="G46" i="12" s="1"/>
  <c r="L14" i="12" s="1"/>
  <c r="E9" i="2" s="1"/>
  <c r="F9" i="2" s="1"/>
  <c r="F37" i="12"/>
  <c r="F38" i="12" s="1"/>
  <c r="F36" i="12"/>
  <c r="F35" i="12"/>
  <c r="G11" i="12"/>
  <c r="F11" i="12"/>
  <c r="I11" i="12" s="1"/>
  <c r="D11" i="12"/>
  <c r="G7" i="12"/>
  <c r="F7" i="12"/>
  <c r="I7" i="12" s="1"/>
  <c r="D7" i="12"/>
  <c r="E14" i="2" l="1"/>
  <c r="F14" i="2" s="1"/>
  <c r="E15" i="2"/>
  <c r="F15" i="2" s="1"/>
  <c r="I7" i="11"/>
  <c r="G11" i="11"/>
  <c r="I11" i="11" s="1"/>
  <c r="I12" i="11" s="1"/>
  <c r="J7" i="11"/>
  <c r="K7" i="11"/>
  <c r="H7" i="11"/>
  <c r="I12" i="12"/>
  <c r="J7" i="12"/>
  <c r="J11" i="12"/>
  <c r="K7" i="12"/>
  <c r="K11" i="12"/>
  <c r="H7" i="12"/>
  <c r="H11" i="12"/>
  <c r="B24" i="2"/>
  <c r="H12" i="12" l="1"/>
  <c r="B9" i="2" s="1"/>
  <c r="K11" i="11"/>
  <c r="J12" i="12"/>
  <c r="B14" i="2"/>
  <c r="L11" i="12"/>
  <c r="H11" i="11"/>
  <c r="J11" i="11"/>
  <c r="L11" i="11" s="1"/>
  <c r="H12" i="11"/>
  <c r="B10" i="2" s="1"/>
  <c r="J12" i="11"/>
  <c r="K12" i="11"/>
  <c r="L7" i="11"/>
  <c r="K12" i="12"/>
  <c r="L7" i="12"/>
  <c r="F46" i="10"/>
  <c r="B15" i="2" l="1"/>
  <c r="L12" i="12"/>
  <c r="C9" i="2" s="1"/>
  <c r="C14" i="2"/>
  <c r="L12" i="11"/>
  <c r="C10" i="2" s="1"/>
  <c r="C15" i="2"/>
  <c r="G11" i="10"/>
  <c r="C24" i="2" s="1"/>
  <c r="G7" i="10"/>
  <c r="G7" i="1" l="1"/>
  <c r="B5" i="3" l="1"/>
  <c r="D5" i="3" s="1"/>
  <c r="B6" i="3"/>
  <c r="D6" i="3"/>
  <c r="F6" i="3" s="1"/>
  <c r="I6" i="3" l="1"/>
  <c r="I5" i="3"/>
  <c r="F5" i="3"/>
  <c r="G5" i="3"/>
  <c r="H5" i="3"/>
  <c r="H6" i="3"/>
  <c r="G6" i="3"/>
  <c r="F37" i="10" l="1"/>
  <c r="F36" i="10"/>
  <c r="F35" i="10"/>
  <c r="D11" i="10"/>
  <c r="F11" i="10" s="1"/>
  <c r="I11" i="10" s="1"/>
  <c r="D7" i="10"/>
  <c r="F7" i="10" s="1"/>
  <c r="J7" i="10" l="1"/>
  <c r="G46" i="10"/>
  <c r="F38" i="10"/>
  <c r="I7" i="10"/>
  <c r="J11" i="10"/>
  <c r="K7" i="10"/>
  <c r="K11" i="10"/>
  <c r="H11" i="10"/>
  <c r="B6" i="9"/>
  <c r="B5" i="9"/>
  <c r="H7" i="10" l="1"/>
  <c r="K12" i="10"/>
  <c r="L11" i="10"/>
  <c r="L14" i="10"/>
  <c r="E8" i="2" s="1"/>
  <c r="F8" i="2" s="1"/>
  <c r="E13" i="2"/>
  <c r="F13" i="2" s="1"/>
  <c r="J12" i="10"/>
  <c r="B13" i="2"/>
  <c r="H12" i="10"/>
  <c r="B8" i="2" s="1"/>
  <c r="L7" i="10"/>
  <c r="I12" i="10"/>
  <c r="L12" i="10" l="1"/>
  <c r="C8" i="2" s="1"/>
  <c r="C13" i="2"/>
  <c r="D7" i="1" l="1"/>
  <c r="B29" i="9" l="1"/>
  <c r="J9" i="9" s="1"/>
  <c r="D24" i="9"/>
  <c r="D23" i="9"/>
  <c r="D22" i="9"/>
  <c r="D20" i="9"/>
  <c r="D19" i="9"/>
  <c r="D18" i="9"/>
  <c r="D6" i="9"/>
  <c r="D5" i="9"/>
  <c r="F32" i="1" l="1"/>
  <c r="F31" i="1"/>
  <c r="F30" i="1"/>
  <c r="F33" i="1" l="1"/>
  <c r="B29" i="3" l="1"/>
  <c r="J9" i="3" s="1"/>
  <c r="D24" i="3"/>
  <c r="D23" i="3"/>
  <c r="D22" i="3"/>
  <c r="D20" i="3"/>
  <c r="D19" i="3"/>
  <c r="D18" i="3"/>
  <c r="J6" i="3" l="1"/>
  <c r="J5" i="3"/>
  <c r="F7" i="1"/>
  <c r="F6" i="9" l="1"/>
  <c r="F5" i="9"/>
  <c r="K7" i="1" l="1"/>
  <c r="F7" i="9"/>
  <c r="H7" i="1"/>
  <c r="H11" i="1" s="1"/>
  <c r="B7" i="2" s="1"/>
  <c r="I7" i="1"/>
  <c r="B12" i="2" s="1"/>
  <c r="J7" i="1"/>
  <c r="I5" i="9"/>
  <c r="H5" i="9"/>
  <c r="G5" i="9"/>
  <c r="I6" i="9"/>
  <c r="H6" i="9"/>
  <c r="G6" i="9"/>
  <c r="F42" i="1"/>
  <c r="G42" i="1" s="1"/>
  <c r="F41" i="1"/>
  <c r="G41" i="1" s="1"/>
  <c r="D24" i="2"/>
  <c r="D25" i="2" s="1"/>
  <c r="E26" i="2" s="1"/>
  <c r="B12" i="4" l="1"/>
  <c r="C12" i="4"/>
  <c r="B11" i="4"/>
  <c r="C11" i="4"/>
  <c r="E31" i="2"/>
  <c r="E32" i="2"/>
  <c r="E12" i="2"/>
  <c r="F12" i="2" s="1"/>
  <c r="L7" i="1"/>
  <c r="C12" i="2" s="1"/>
  <c r="F7" i="3"/>
  <c r="B5" i="4" s="1"/>
  <c r="B10" i="4" s="1"/>
  <c r="G7" i="9"/>
  <c r="J6" i="9"/>
  <c r="I7" i="9"/>
  <c r="J5" i="9"/>
  <c r="H7" i="9"/>
  <c r="E30" i="2"/>
  <c r="L13" i="1"/>
  <c r="E7" i="2" s="1"/>
  <c r="F7" i="2" s="1"/>
  <c r="I11" i="1"/>
  <c r="J11" i="1"/>
  <c r="G7" i="3" l="1"/>
  <c r="B13" i="4"/>
  <c r="J7" i="9"/>
  <c r="J10" i="9" s="1"/>
  <c r="H7" i="3"/>
  <c r="I7" i="3"/>
  <c r="K11" i="1"/>
  <c r="L11" i="1"/>
  <c r="C7" i="2" s="1"/>
  <c r="C13" i="4" l="1"/>
  <c r="J7" i="3"/>
  <c r="J10" i="3" s="1"/>
  <c r="C5" i="4" s="1"/>
  <c r="C10" i="4" s="1"/>
  <c r="E29" i="2" l="1"/>
</calcChain>
</file>

<file path=xl/sharedStrings.xml><?xml version="1.0" encoding="utf-8"?>
<sst xmlns="http://schemas.openxmlformats.org/spreadsheetml/2006/main" count="466" uniqueCount="153">
  <si>
    <t>Burden Item</t>
  </si>
  <si>
    <t>(A)
Hours/ Occurrence</t>
  </si>
  <si>
    <t>(B)
Occurrences/ Respondent/Year</t>
  </si>
  <si>
    <t>(C)
Hours/ Respondent/Year
(A x B)</t>
  </si>
  <si>
    <t>(D)  Respondents/ Year</t>
  </si>
  <si>
    <t>TOTAL ANNUAL LABOR BURDEN AND COST</t>
  </si>
  <si>
    <t>No.</t>
  </si>
  <si>
    <t>Notes</t>
  </si>
  <si>
    <t>No. expected to submit negative declaration</t>
  </si>
  <si>
    <t>No. expected to submit individual state plan</t>
  </si>
  <si>
    <t>Respondent Labor Rates</t>
  </si>
  <si>
    <t>Labor Category</t>
  </si>
  <si>
    <r>
      <t>Unloaded</t>
    </r>
    <r>
      <rPr>
        <b/>
        <vertAlign val="superscript"/>
        <sz val="11"/>
        <color indexed="8"/>
        <rFont val="Calibri"/>
        <family val="2"/>
        <scheme val="minor"/>
      </rPr>
      <t>a</t>
    </r>
  </si>
  <si>
    <t>Overhead Multiplier
 (110%)</t>
  </si>
  <si>
    <t>Loaded</t>
  </si>
  <si>
    <t>Supply Item</t>
  </si>
  <si>
    <t>Price per Item</t>
  </si>
  <si>
    <t>Number of Respondents</t>
  </si>
  <si>
    <t>Total</t>
  </si>
  <si>
    <t>1. REPORTING REQUIREMENTS</t>
  </si>
  <si>
    <t>A. Read and Understand Rule Requirements</t>
  </si>
  <si>
    <t>B. Required Activities</t>
  </si>
  <si>
    <t>C. Create Information</t>
  </si>
  <si>
    <t>D. Gather Information</t>
  </si>
  <si>
    <t>Incl. in 1B</t>
  </si>
  <si>
    <t>E. Report Preparation</t>
  </si>
  <si>
    <r>
      <t xml:space="preserve">Review/disseminate assessment of progress </t>
    </r>
    <r>
      <rPr>
        <vertAlign val="superscript"/>
        <sz val="11"/>
        <color rgb="FF000000"/>
        <rFont val="Calibri"/>
        <family val="2"/>
        <scheme val="minor"/>
      </rPr>
      <t>a,b</t>
    </r>
  </si>
  <si>
    <r>
      <rPr>
        <vertAlign val="super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Includes compilation of quarterly data downloaded to EPA’s ECPMS system by the affected EGUs and summary of program progress performed above.</t>
    </r>
  </si>
  <si>
    <t>N/A</t>
  </si>
  <si>
    <t>Summary of Annual Respondent Burden and Cost</t>
  </si>
  <si>
    <t>Totals</t>
  </si>
  <si>
    <t>Total Annual Labor Burden (Hours)</t>
  </si>
  <si>
    <t>Total
Annual
Labor Costs</t>
  </si>
  <si>
    <t>Total Annualized
Capital Costs</t>
  </si>
  <si>
    <t>Total
Annual
O&amp;M Costs</t>
  </si>
  <si>
    <t>Average per Respondent</t>
  </si>
  <si>
    <t>Summary of Total Annual Responses</t>
  </si>
  <si>
    <t>Occurrence per Respondent
per Year</t>
  </si>
  <si>
    <t>Respondents
per Year</t>
  </si>
  <si>
    <t>Total
Responses</t>
  </si>
  <si>
    <t xml:space="preserve"> REPORT REQUIREMENTS</t>
  </si>
  <si>
    <t>Total Annual Responses</t>
  </si>
  <si>
    <t>Activity</t>
  </si>
  <si>
    <t>(A)
Hours/
Occurrence</t>
  </si>
  <si>
    <t>(B) 
Occurrences/
Facility/Year</t>
  </si>
  <si>
    <t>(C)
Hours/ Facility/Year 
(A x B)</t>
  </si>
  <si>
    <t>(D)
Facilities/ Year</t>
  </si>
  <si>
    <t xml:space="preserve">  Miscellaneous cost (e.g., telephone, photocopies, postage)</t>
  </si>
  <si>
    <t>TOTAL AVERAGE ANNUAL COST (Average Annual Labor Cost + Average Annual Other Direct Costs)</t>
  </si>
  <si>
    <t>EPA Staff Labor Rates</t>
  </si>
  <si>
    <t>Overhead Multiplier
 (60%)</t>
  </si>
  <si>
    <t>EPA Headquarters</t>
  </si>
  <si>
    <t>Technical (Grade 13, Step 5)</t>
  </si>
  <si>
    <t>Managerial (Grade 15, Step 5)</t>
  </si>
  <si>
    <t>Clerical (Grade 9, Step 5)</t>
  </si>
  <si>
    <t>EPA Regions</t>
  </si>
  <si>
    <t>Technical (Grade 12, Step 5)</t>
  </si>
  <si>
    <t>Clerical (Grade 7, Step 5)</t>
  </si>
  <si>
    <t>Other Direct Costs</t>
  </si>
  <si>
    <t>Expense Item</t>
  </si>
  <si>
    <t>Miscellaneous cost (e.g., telephone, photocopies, postage)</t>
  </si>
  <si>
    <t>Total Annual Costs</t>
  </si>
  <si>
    <t>Nationwide Total</t>
  </si>
  <si>
    <t xml:space="preserve">Total Number of Responses = </t>
  </si>
  <si>
    <t xml:space="preserve">Average Responses per Respondent = </t>
  </si>
  <si>
    <t>Average</t>
  </si>
  <si>
    <t xml:space="preserve">Average Hours per Response = </t>
  </si>
  <si>
    <t>TOTAL ANNUAL OTHER DIRECT COSTS</t>
  </si>
  <si>
    <t>Cost</t>
  </si>
  <si>
    <t>Number per Respondent</t>
  </si>
  <si>
    <t>Year 2025</t>
  </si>
  <si>
    <t>Year 2030</t>
  </si>
  <si>
    <t xml:space="preserve">    Year 2025</t>
  </si>
  <si>
    <t xml:space="preserve">    Year 2030</t>
  </si>
  <si>
    <t>Nationwide Respondent Assumptions</t>
  </si>
  <si>
    <t>Respondents</t>
  </si>
  <si>
    <t>Total no. states</t>
  </si>
  <si>
    <t>Average per Response</t>
  </si>
  <si>
    <t xml:space="preserve">    Technical</t>
  </si>
  <si>
    <t xml:space="preserve">    Managerial</t>
  </si>
  <si>
    <t xml:space="preserve">    Clerical</t>
  </si>
  <si>
    <r>
      <t xml:space="preserve">States </t>
    </r>
    <r>
      <rPr>
        <vertAlign val="superscript"/>
        <sz val="11"/>
        <color indexed="8"/>
        <rFont val="Calibri"/>
        <family val="2"/>
        <scheme val="minor"/>
      </rPr>
      <t>a</t>
    </r>
  </si>
  <si>
    <t>Unloaded</t>
  </si>
  <si>
    <t xml:space="preserve">    Composite</t>
  </si>
  <si>
    <t>AVERAGE ANNUALIZED COSTS (O&amp;M)</t>
  </si>
  <si>
    <t>Recordkeeping/reporting supplies</t>
  </si>
  <si>
    <r>
      <t xml:space="preserve">Miscellaneous annual supplies </t>
    </r>
    <r>
      <rPr>
        <vertAlign val="superscript"/>
        <sz val="11"/>
        <color indexed="8"/>
        <rFont val="Calibri"/>
        <family val="2"/>
        <scheme val="minor"/>
      </rPr>
      <t>a</t>
    </r>
  </si>
  <si>
    <t>Information Collection Activity</t>
  </si>
  <si>
    <t>1. REPORTING SYSTEMS</t>
  </si>
  <si>
    <r>
      <rPr>
        <vertAlign val="superscript"/>
        <sz val="11"/>
        <color indexed="8"/>
        <rFont val="Calibri"/>
        <family val="2"/>
        <scheme val="minor"/>
      </rPr>
      <t xml:space="preserve">a </t>
    </r>
    <r>
      <rPr>
        <sz val="11"/>
        <color indexed="8"/>
        <rFont val="Calibri"/>
        <family val="2"/>
        <scheme val="minor"/>
      </rPr>
      <t xml:space="preserve">Unloaded labor rates from U.S. Department of Labor, Bureau of Labor Statistics, Occupational Employment Statistics, </t>
    </r>
  </si>
  <si>
    <t>May 2013 National Industry-Specific Occupational Employment and Wage Estimates, NAICS 999200 - State Government,</t>
  </si>
  <si>
    <r>
      <t xml:space="preserve">Prepare annual report for EPA </t>
    </r>
    <r>
      <rPr>
        <vertAlign val="superscript"/>
        <sz val="11"/>
        <color rgb="FF000000"/>
        <rFont val="Calibri"/>
        <family val="2"/>
        <scheme val="minor"/>
      </rPr>
      <t>c,d</t>
    </r>
  </si>
  <si>
    <t xml:space="preserve">    Annual report preparation</t>
  </si>
  <si>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Entails implementation of program,  review and assessment of all building blocks utilized by the state that contribute to state reduction goal, possible development of contingency measures, state plan</t>
    </r>
  </si>
  <si>
    <t>revisions, coordination with affected sources, oversight of consumer-based energy efficiency programs, and possible public meeting development on state plan revisions.</t>
  </si>
  <si>
    <t>(F)
Technical Hours/Year
(E x 0.79)</t>
  </si>
  <si>
    <t>(G)
Managerial Hours/Year
(E x 0.09)</t>
  </si>
  <si>
    <t>(H)
Clerical Hours/Year
(E x 0.12)</t>
  </si>
  <si>
    <t>(I)
Cost/Year</t>
  </si>
  <si>
    <t>(E)
Total Hours/Year
(C x D)</t>
  </si>
  <si>
    <t>Recordkeeping/Reporting Supplies (Annual O&amp;M Costs)</t>
  </si>
  <si>
    <t>(E)
EPA Total 
Hours/Year
 (C x D)</t>
  </si>
  <si>
    <t>(I)
Cost, $</t>
  </si>
  <si>
    <t>(H)
EPA
Clerical
Hours/Year
 (E x 0.12)</t>
  </si>
  <si>
    <t>(G)
EPA
Managerial
Hours/Year
 (E x 0.09)</t>
  </si>
  <si>
    <t>(F)
EPA Technical 
Hours/Year
 (E x 0.79)</t>
  </si>
  <si>
    <r>
      <t xml:space="preserve">    Year 2020 </t>
    </r>
    <r>
      <rPr>
        <vertAlign val="superscript"/>
        <sz val="11"/>
        <color theme="1"/>
        <rFont val="Calibri"/>
        <family val="2"/>
        <scheme val="minor"/>
      </rPr>
      <t>a</t>
    </r>
  </si>
  <si>
    <r>
      <t xml:space="preserve">      EPA Regions </t>
    </r>
    <r>
      <rPr>
        <vertAlign val="superscript"/>
        <sz val="11"/>
        <color indexed="8"/>
        <rFont val="Calibri"/>
        <family val="2"/>
        <scheme val="minor"/>
      </rPr>
      <t>b</t>
    </r>
  </si>
  <si>
    <r>
      <t xml:space="preserve">      EPA Headquarters </t>
    </r>
    <r>
      <rPr>
        <vertAlign val="superscript"/>
        <sz val="11"/>
        <color indexed="8"/>
        <rFont val="Calibri"/>
        <family val="2"/>
        <scheme val="minor"/>
      </rPr>
      <t>a</t>
    </r>
  </si>
  <si>
    <r>
      <rPr>
        <vertAlign val="super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Includes 1 FTE per year for each EPA Region covering report review, modeling, energy efficiency, and administrative issues.</t>
    </r>
  </si>
  <si>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Includes 2 FTEs per year for EPA Headquarters to oversee the entire program and help with outreach/state/enforceability questions and regional assistance.</t>
    </r>
  </si>
  <si>
    <r>
      <t xml:space="preserve">File cabinet to store hard copy records </t>
    </r>
    <r>
      <rPr>
        <vertAlign val="superscript"/>
        <sz val="11"/>
        <color indexed="8"/>
        <rFont val="Calibri"/>
        <family val="2"/>
        <scheme val="minor"/>
      </rPr>
      <t>a,b</t>
    </r>
  </si>
  <si>
    <r>
      <t xml:space="preserve">Miscellaneous annual supplies </t>
    </r>
    <r>
      <rPr>
        <vertAlign val="superscript"/>
        <sz val="11"/>
        <color indexed="8"/>
        <rFont val="Calibri"/>
        <family val="2"/>
        <scheme val="minor"/>
      </rPr>
      <t>b</t>
    </r>
  </si>
  <si>
    <r>
      <rPr>
        <vertAlign val="super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Includes 1 FTE per year for each EPA Region covering modeling, energy efficiency, and administrative issues.</t>
    </r>
  </si>
  <si>
    <t>a state plan is being implemented.</t>
  </si>
  <si>
    <r>
      <rPr>
        <vertAlign val="super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Burden hours based on 2 FTEs per state, expected to be performed by possibly 4 to 5 state staff part time, from the energy office and air office (2x8x5x52=4,160 hours). Respondents include all 49 states for which</t>
    </r>
  </si>
  <si>
    <t>Annualized Costs</t>
  </si>
  <si>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Equal to estimate for each burden item in Exhibit 1a divided by the number of respondents in Exhibit 1a for that</t>
    </r>
  </si>
  <si>
    <t>burden item, summed for all burden items.</t>
  </si>
  <si>
    <r>
      <rPr>
        <vertAlign val="super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Equal to estimate for each burden item in Exhibit 1b divided by the number of respondents in Exhibit 1b for that</t>
    </r>
  </si>
  <si>
    <t>(40 CFR part 60, subpart UUUUa)</t>
  </si>
  <si>
    <t>Requirements for States, Emission Guidelines for GHG Emissions for EGUs (40 CFR part 60, subpart UUUUa)</t>
  </si>
  <si>
    <t>2. MODELING, ADMIN.</t>
  </si>
  <si>
    <t>2. REPORT REVIEW, MODELING, ADMIN.</t>
  </si>
  <si>
    <t>Emission Guidelines for GHG Emissions for EGUs (40 CFR part 60, subpart UUUUa)</t>
  </si>
  <si>
    <t>Labor Rates (2018)</t>
  </si>
  <si>
    <r>
      <rPr>
        <vertAlign val="superscript"/>
        <sz val="11"/>
        <color indexed="8"/>
        <rFont val="Calibri"/>
        <family val="2"/>
        <scheme val="minor"/>
      </rPr>
      <t xml:space="preserve">a </t>
    </r>
    <r>
      <rPr>
        <sz val="11"/>
        <color indexed="8"/>
        <rFont val="Calibri"/>
        <family val="2"/>
        <scheme val="minor"/>
      </rPr>
      <t>Unloaded labor rates from U.S. Office of Personnel Management &lt; https://www.opm.gov/policy-data-oversight/pay-leave/salaries-wages/salary-tables/pdf/2018/GS_h.pdf&gt;</t>
    </r>
  </si>
  <si>
    <t>Respondent Labor Rates (May 2017)</t>
  </si>
  <si>
    <t>excluding schools and hospitals (OES Designation) &lt;https://www.bls.gov/oes/current/naics3_999000.htm&gt;</t>
  </si>
  <si>
    <t>Exhibit 1a. Year 2023: Total Annual Respondent Burden and Cost of Reporting and Recordkeeping Requirements for States, Emission Guidelines for GHG Emissions for EGUs</t>
  </si>
  <si>
    <t>Exhibit 1b. Year 2025: Total Annual Respondent Burden and Cost of Reporting and Recordkeeping Requirements for States, Emission Guidelines for GHG Emissions for EGUs</t>
  </si>
  <si>
    <t xml:space="preserve">    Year 2023</t>
  </si>
  <si>
    <t xml:space="preserve">    Year 2035</t>
  </si>
  <si>
    <r>
      <t xml:space="preserve">    Year 2030 </t>
    </r>
    <r>
      <rPr>
        <vertAlign val="superscript"/>
        <sz val="11"/>
        <color theme="1"/>
        <rFont val="Calibri"/>
        <family val="2"/>
        <scheme val="minor"/>
      </rPr>
      <t>c</t>
    </r>
  </si>
  <si>
    <r>
      <t xml:space="preserve">    Year 2035 </t>
    </r>
    <r>
      <rPr>
        <vertAlign val="superscript"/>
        <sz val="11"/>
        <color theme="1"/>
        <rFont val="Calibri"/>
        <family val="2"/>
        <scheme val="minor"/>
      </rPr>
      <t>d</t>
    </r>
  </si>
  <si>
    <r>
      <t xml:space="preserve">    Year 2025 </t>
    </r>
    <r>
      <rPr>
        <vertAlign val="superscript"/>
        <sz val="11"/>
        <color theme="1"/>
        <rFont val="Calibri"/>
        <family val="2"/>
        <scheme val="minor"/>
      </rPr>
      <t>b</t>
    </r>
  </si>
  <si>
    <t>Year 2023</t>
  </si>
  <si>
    <t>Year 2035</t>
  </si>
  <si>
    <t>Exhibit 1c. Year 2030: Total Annual Respondent Burden and Cost of Reporting and Recordkeeping Requirements for States, Emission Guidelines for GHG Emissions for EGUs</t>
  </si>
  <si>
    <t>Exhibit 1d. Year 2035: Total Annual Respondent Burden and Cost of Reporting and Recordkeeping Requirements for States, Emission Guidelines for GHG Emissions for EGUs</t>
  </si>
  <si>
    <t>Exhibit 2c. Year 2030: Total Annual Burden and Cost to the Agency, Emission Guidelines for GHG Emissions for
 EGUs (40 CFR part 60, subpart UUUUa)</t>
  </si>
  <si>
    <t>Exhibit 2b. Year 2025: Total Annual Burden and Cost to the Agency, Emission Guidelines for GHG Emissions for
 EGUs (40 CFR part 60, subpart UUUUa)</t>
  </si>
  <si>
    <t>Exhibit 2d. Year 2035: Total Annual Burden and Cost to the Agency, Emission Guidelines for GHG Emissions for
 EGUs (40 CFR part 60, subpart UUUUa)</t>
  </si>
  <si>
    <t>Exhibit 2a. Year 2023: Total Annual Burden and Cost to the Agency, Emission Guidelines for GHG Emissions for
 EGUs (40 CFR part 60, subpart UUUUa)</t>
  </si>
  <si>
    <t>Exhibit 2e.  Years 2023, 2025, 2030 and 2035: Summary of Agency Burden and Cost,</t>
  </si>
  <si>
    <t>Exhibit 1e. Years 2023, 2025, 2030 and 2035: Summary of Respondent Burden and Cost of Reporting and Recordkeeping</t>
  </si>
  <si>
    <t>VT, ME, CA, ID, RI</t>
  </si>
  <si>
    <t>May 2017 National Industry-Specific Occupational Employment and Wage Estimates, NAICS 999200 - State Government,</t>
  </si>
  <si>
    <r>
      <rPr>
        <vertAlign val="superscript"/>
        <sz val="11"/>
        <color indexed="8"/>
        <rFont val="Calibri"/>
        <family val="2"/>
        <scheme val="minor"/>
      </rPr>
      <t>b</t>
    </r>
    <r>
      <rPr>
        <sz val="11"/>
        <color indexed="8"/>
        <rFont val="Calibri"/>
        <family val="2"/>
        <scheme val="minor"/>
      </rPr>
      <t xml:space="preserve"> Respondents include all 43 states with state plans.</t>
    </r>
  </si>
  <si>
    <r>
      <rPr>
        <vertAlign val="superscript"/>
        <sz val="11"/>
        <color indexed="8"/>
        <rFont val="Calibri"/>
        <family val="2"/>
        <scheme val="minor"/>
      </rPr>
      <t>a</t>
    </r>
    <r>
      <rPr>
        <sz val="11"/>
        <color indexed="8"/>
        <rFont val="Calibri"/>
        <family val="2"/>
        <scheme val="minor"/>
      </rPr>
      <t xml:space="preserve"> Respondents include all 43 states with state plans.</t>
    </r>
  </si>
  <si>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One-time cost, incurred in 2023.</t>
    </r>
  </si>
  <si>
    <r>
      <rPr>
        <vertAlign val="super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Burden hours based on 1 FTE for 1 month to prepare the report and another FTE (managers, attorneys, etc.) for another month to review and comment on the report. </t>
    </r>
  </si>
  <si>
    <r>
      <rPr>
        <vertAlign val="super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Burden hours based on 1 FTE for 1 month to prepare the report and another FTE (managers, attorneys, etc.) for another month to review and comment on the 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</si>
</sst>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"/>
    <numFmt numFmtId="166" formatCode="[$$-409]#,##0_);\([$$-409]#,##0\)"/>
    <numFmt numFmtId="167" formatCode="&quot;$&quot;#,##0.00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6" fontId="1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286">
    <xf numFmtId="0" fontId="0" fillId="0" borderId="0" xfId="0"/>
    <xf numFmtId="0" fontId="2" fillId="0" borderId="0" xfId="0" applyFont="1" applyAlignment="1"/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166" fontId="6" fillId="0" borderId="1" xfId="1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49" fontId="8" fillId="0" borderId="4" xfId="0" applyNumberFormat="1" applyFont="1" applyFill="1" applyBorder="1" applyAlignment="1" applyProtection="1">
      <alignment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0" fontId="6" fillId="0" borderId="0" xfId="1" applyNumberFormat="1" applyFont="1" applyFill="1" applyBorder="1" applyAlignment="1">
      <alignment vertical="center"/>
    </xf>
    <xf numFmtId="166" fontId="6" fillId="0" borderId="0" xfId="1" applyFont="1" applyFill="1" applyBorder="1" applyAlignment="1">
      <alignment vertical="center"/>
    </xf>
    <xf numFmtId="166" fontId="8" fillId="0" borderId="0" xfId="1" applyFont="1" applyAlignment="1">
      <alignment wrapText="1"/>
    </xf>
    <xf numFmtId="0" fontId="6" fillId="0" borderId="0" xfId="2" applyNumberFormat="1" applyFont="1" applyFill="1" applyBorder="1" applyAlignment="1">
      <alignment horizontal="left" vertical="center"/>
    </xf>
    <xf numFmtId="0" fontId="6" fillId="0" borderId="0" xfId="2" applyNumberFormat="1" applyFont="1" applyBorder="1" applyAlignment="1">
      <alignment vertical="center"/>
    </xf>
    <xf numFmtId="168" fontId="8" fillId="0" borderId="0" xfId="3" applyNumberFormat="1" applyFont="1" applyFill="1" applyBorder="1" applyAlignment="1">
      <alignment wrapText="1"/>
    </xf>
    <xf numFmtId="1" fontId="8" fillId="0" borderId="0" xfId="3" applyNumberFormat="1" applyFont="1" applyFill="1" applyBorder="1" applyAlignment="1">
      <alignment wrapText="1"/>
    </xf>
    <xf numFmtId="168" fontId="8" fillId="0" borderId="0" xfId="3" applyNumberFormat="1" applyFont="1" applyFill="1" applyBorder="1" applyAlignment="1">
      <alignment horizontal="center" wrapText="1"/>
    </xf>
    <xf numFmtId="166" fontId="8" fillId="0" borderId="0" xfId="1" applyFont="1" applyFill="1" applyBorder="1" applyAlignment="1">
      <alignment horizontal="center" wrapText="1"/>
    </xf>
    <xf numFmtId="166" fontId="2" fillId="2" borderId="4" xfId="1" applyFont="1" applyFill="1" applyBorder="1" applyAlignment="1">
      <alignment horizontal="center" vertical="center" wrapText="1"/>
    </xf>
    <xf numFmtId="3" fontId="1" fillId="0" borderId="4" xfId="1" applyNumberFormat="1" applyFont="1" applyBorder="1" applyAlignment="1">
      <alignment horizontal="center" vertical="center"/>
    </xf>
    <xf numFmtId="165" fontId="1" fillId="0" borderId="4" xfId="1" applyNumberFormat="1" applyFont="1" applyBorder="1" applyAlignment="1">
      <alignment horizontal="center" vertical="center"/>
    </xf>
    <xf numFmtId="168" fontId="8" fillId="0" borderId="0" xfId="1" applyNumberFormat="1" applyFont="1" applyFill="1" applyBorder="1" applyAlignment="1">
      <alignment wrapText="1"/>
    </xf>
    <xf numFmtId="166" fontId="8" fillId="0" borderId="0" xfId="1" applyFont="1" applyFill="1" applyBorder="1" applyAlignment="1">
      <alignment wrapText="1"/>
    </xf>
    <xf numFmtId="169" fontId="6" fillId="0" borderId="0" xfId="2" applyNumberFormat="1" applyFont="1" applyBorder="1" applyAlignment="1">
      <alignment vertical="center"/>
    </xf>
    <xf numFmtId="49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2" borderId="4" xfId="1" applyFont="1" applyFill="1" applyBorder="1" applyAlignment="1">
      <alignment horizontal="center" vertical="center" wrapText="1"/>
    </xf>
    <xf numFmtId="166" fontId="6" fillId="2" borderId="4" xfId="1" applyFont="1" applyFill="1" applyBorder="1" applyAlignment="1" applyProtection="1">
      <alignment vertical="center" wrapText="1"/>
      <protection locked="0"/>
    </xf>
    <xf numFmtId="166" fontId="8" fillId="2" borderId="4" xfId="1" applyFont="1" applyFill="1" applyBorder="1" applyAlignment="1">
      <alignment horizontal="center" vertical="center" wrapText="1"/>
    </xf>
    <xf numFmtId="166" fontId="8" fillId="2" borderId="4" xfId="1" applyNumberFormat="1" applyFont="1" applyFill="1" applyBorder="1" applyAlignment="1">
      <alignment horizontal="center" vertical="center" wrapText="1"/>
    </xf>
    <xf numFmtId="166" fontId="8" fillId="3" borderId="5" xfId="1" applyFont="1" applyFill="1" applyBorder="1" applyAlignment="1">
      <alignment wrapText="1"/>
    </xf>
    <xf numFmtId="1" fontId="8" fillId="0" borderId="4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4" xfId="1" applyNumberFormat="1" applyFont="1" applyFill="1" applyBorder="1" applyAlignment="1">
      <alignment horizontal="center" vertical="center" wrapText="1"/>
    </xf>
    <xf numFmtId="3" fontId="8" fillId="0" borderId="4" xfId="1" applyNumberFormat="1" applyFont="1" applyBorder="1" applyAlignment="1">
      <alignment horizontal="center" vertical="center" wrapText="1"/>
    </xf>
    <xf numFmtId="166" fontId="8" fillId="3" borderId="7" xfId="1" applyFont="1" applyFill="1" applyBorder="1" applyAlignment="1">
      <alignment wrapText="1"/>
    </xf>
    <xf numFmtId="166" fontId="6" fillId="0" borderId="1" xfId="1" applyFont="1" applyBorder="1" applyAlignment="1">
      <alignment vertical="center"/>
    </xf>
    <xf numFmtId="3" fontId="6" fillId="0" borderId="4" xfId="1" applyNumberFormat="1" applyFont="1" applyBorder="1" applyAlignment="1">
      <alignment horizontal="center" vertical="center" wrapText="1"/>
    </xf>
    <xf numFmtId="166" fontId="8" fillId="3" borderId="6" xfId="1" applyFont="1" applyFill="1" applyBorder="1" applyAlignment="1">
      <alignment wrapText="1"/>
    </xf>
    <xf numFmtId="3" fontId="2" fillId="0" borderId="4" xfId="1" applyNumberFormat="1" applyFont="1" applyBorder="1" applyAlignment="1">
      <alignment horizontal="center" vertical="center"/>
    </xf>
    <xf numFmtId="166" fontId="8" fillId="0" borderId="0" xfId="1" applyFont="1" applyBorder="1" applyAlignment="1">
      <alignment horizontal="center" wrapText="1"/>
    </xf>
    <xf numFmtId="166" fontId="8" fillId="0" borderId="0" xfId="1" applyFont="1" applyBorder="1" applyAlignment="1">
      <alignment wrapText="1"/>
    </xf>
    <xf numFmtId="1" fontId="8" fillId="0" borderId="0" xfId="1" applyNumberFormat="1" applyFont="1" applyBorder="1" applyAlignment="1">
      <alignment horizontal="center" wrapText="1"/>
    </xf>
    <xf numFmtId="169" fontId="8" fillId="0" borderId="0" xfId="2" applyNumberFormat="1" applyFont="1" applyBorder="1" applyAlignment="1">
      <alignment wrapText="1"/>
    </xf>
    <xf numFmtId="43" fontId="8" fillId="0" borderId="0" xfId="2" applyFont="1" applyBorder="1" applyAlignment="1">
      <alignment wrapText="1"/>
    </xf>
    <xf numFmtId="44" fontId="8" fillId="0" borderId="0" xfId="3" applyFont="1" applyBorder="1" applyAlignment="1">
      <alignment wrapText="1"/>
    </xf>
    <xf numFmtId="2" fontId="8" fillId="0" borderId="0" xfId="1" applyNumberFormat="1" applyFont="1" applyBorder="1" applyAlignment="1">
      <alignment wrapText="1"/>
    </xf>
    <xf numFmtId="168" fontId="8" fillId="0" borderId="0" xfId="3" applyNumberFormat="1" applyFont="1" applyBorder="1" applyAlignment="1">
      <alignment wrapText="1"/>
    </xf>
    <xf numFmtId="166" fontId="8" fillId="0" borderId="0" xfId="2" applyNumberFormat="1" applyFont="1" applyBorder="1" applyAlignment="1">
      <alignment wrapText="1"/>
    </xf>
    <xf numFmtId="168" fontId="8" fillId="0" borderId="0" xfId="1" applyNumberFormat="1" applyFont="1" applyBorder="1" applyAlignment="1">
      <alignment wrapText="1"/>
    </xf>
    <xf numFmtId="166" fontId="8" fillId="0" borderId="0" xfId="1" applyNumberFormat="1" applyFont="1" applyBorder="1" applyAlignment="1">
      <alignment wrapText="1"/>
    </xf>
    <xf numFmtId="0" fontId="2" fillId="0" borderId="8" xfId="1" applyNumberFormat="1" applyFont="1" applyBorder="1" applyAlignment="1">
      <alignment vertical="center"/>
    </xf>
    <xf numFmtId="166" fontId="2" fillId="0" borderId="8" xfId="1" applyFont="1" applyBorder="1" applyAlignment="1">
      <alignment vertical="center"/>
    </xf>
    <xf numFmtId="166" fontId="1" fillId="0" borderId="0" xfId="1" applyFont="1"/>
    <xf numFmtId="166" fontId="6" fillId="2" borderId="4" xfId="1" applyFont="1" applyFill="1" applyBorder="1" applyAlignment="1">
      <alignment horizontal="center" vertical="center"/>
    </xf>
    <xf numFmtId="166" fontId="6" fillId="0" borderId="4" xfId="1" applyFont="1" applyFill="1" applyBorder="1" applyAlignment="1">
      <alignment vertical="center"/>
    </xf>
    <xf numFmtId="3" fontId="8" fillId="0" borderId="4" xfId="1" applyNumberFormat="1" applyFont="1" applyFill="1" applyBorder="1" applyAlignment="1" applyProtection="1">
      <alignment horizontal="center" vertical="center" wrapText="1"/>
      <protection locked="0"/>
    </xf>
    <xf numFmtId="5" fontId="8" fillId="0" borderId="4" xfId="3" applyNumberFormat="1" applyFont="1" applyBorder="1" applyAlignment="1">
      <alignment horizontal="center" vertical="center"/>
    </xf>
    <xf numFmtId="166" fontId="1" fillId="0" borderId="0" xfId="1" applyFont="1" applyFill="1"/>
    <xf numFmtId="49" fontId="8" fillId="0" borderId="4" xfId="1" applyNumberFormat="1" applyFont="1" applyBorder="1" applyAlignment="1">
      <alignment vertical="center"/>
    </xf>
    <xf numFmtId="166" fontId="2" fillId="0" borderId="4" xfId="1" applyFont="1" applyBorder="1" applyAlignment="1">
      <alignment vertical="center"/>
    </xf>
    <xf numFmtId="3" fontId="6" fillId="0" borderId="4" xfId="2" applyNumberFormat="1" applyFont="1" applyBorder="1" applyAlignment="1">
      <alignment horizontal="center" vertical="center"/>
    </xf>
    <xf numFmtId="5" fontId="6" fillId="0" borderId="4" xfId="3" applyNumberFormat="1" applyFont="1" applyBorder="1" applyAlignment="1">
      <alignment horizontal="center" vertical="center"/>
    </xf>
    <xf numFmtId="165" fontId="6" fillId="0" borderId="4" xfId="2" applyNumberFormat="1" applyFont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/>
    </xf>
    <xf numFmtId="5" fontId="6" fillId="2" borderId="4" xfId="3" applyNumberFormat="1" applyFont="1" applyFill="1" applyBorder="1" applyAlignment="1">
      <alignment horizontal="center" vertical="center"/>
    </xf>
    <xf numFmtId="165" fontId="6" fillId="0" borderId="4" xfId="3" applyNumberFormat="1" applyFont="1" applyBorder="1" applyAlignment="1">
      <alignment horizontal="center" vertical="center"/>
    </xf>
    <xf numFmtId="166" fontId="8" fillId="0" borderId="0" xfId="1" applyFont="1" applyBorder="1" applyAlignment="1" applyProtection="1">
      <alignment vertical="center"/>
      <protection locked="0"/>
    </xf>
    <xf numFmtId="166" fontId="6" fillId="0" borderId="0" xfId="1" applyFont="1" applyBorder="1" applyAlignment="1" applyProtection="1">
      <alignment horizontal="right" vertical="center" wrapText="1"/>
      <protection locked="0"/>
    </xf>
    <xf numFmtId="5" fontId="8" fillId="0" borderId="0" xfId="3" applyNumberFormat="1" applyFont="1" applyBorder="1" applyAlignment="1">
      <alignment horizontal="center" vertical="center"/>
    </xf>
    <xf numFmtId="49" fontId="6" fillId="0" borderId="8" xfId="1" applyNumberFormat="1" applyFont="1" applyBorder="1" applyAlignment="1" applyProtection="1">
      <alignment horizontal="left" vertical="center" wrapText="1"/>
      <protection locked="0"/>
    </xf>
    <xf numFmtId="49" fontId="6" fillId="0" borderId="8" xfId="1" applyNumberFormat="1" applyFont="1" applyBorder="1" applyAlignment="1" applyProtection="1">
      <alignment vertical="center" wrapText="1"/>
      <protection locked="0"/>
    </xf>
    <xf numFmtId="167" fontId="1" fillId="0" borderId="0" xfId="1" applyNumberFormat="1" applyFont="1" applyAlignment="1">
      <alignment wrapText="1"/>
    </xf>
    <xf numFmtId="166" fontId="1" fillId="0" borderId="0" xfId="1" applyFont="1" applyAlignment="1">
      <alignment wrapText="1"/>
    </xf>
    <xf numFmtId="9" fontId="1" fillId="0" borderId="0" xfId="1" applyNumberFormat="1" applyFont="1" applyAlignment="1">
      <alignment wrapText="1"/>
    </xf>
    <xf numFmtId="166" fontId="6" fillId="2" borderId="4" xfId="1" applyFont="1" applyFill="1" applyBorder="1" applyAlignment="1" applyProtection="1">
      <alignment horizontal="center" wrapText="1"/>
      <protection locked="0"/>
    </xf>
    <xf numFmtId="166" fontId="6" fillId="0" borderId="4" xfId="1" applyFont="1" applyFill="1" applyBorder="1" applyAlignment="1" applyProtection="1">
      <alignment vertical="center" wrapText="1"/>
      <protection locked="0"/>
    </xf>
    <xf numFmtId="166" fontId="10" fillId="0" borderId="4" xfId="1" applyFont="1" applyBorder="1" applyAlignment="1" applyProtection="1">
      <alignment wrapText="1"/>
      <protection locked="0"/>
    </xf>
    <xf numFmtId="167" fontId="8" fillId="0" borderId="4" xfId="1" applyNumberFormat="1" applyFont="1" applyFill="1" applyBorder="1" applyAlignment="1" applyProtection="1">
      <alignment horizontal="center" wrapText="1"/>
      <protection locked="0"/>
    </xf>
    <xf numFmtId="0" fontId="8" fillId="0" borderId="4" xfId="1" applyNumberFormat="1" applyFont="1" applyBorder="1" applyAlignment="1" applyProtection="1">
      <alignment horizontal="center" wrapText="1"/>
      <protection locked="0"/>
    </xf>
    <xf numFmtId="167" fontId="10" fillId="0" borderId="4" xfId="1" applyNumberFormat="1" applyFont="1" applyBorder="1" applyAlignment="1" applyProtection="1">
      <alignment horizontal="center" wrapText="1"/>
      <protection locked="0"/>
    </xf>
    <xf numFmtId="9" fontId="1" fillId="0" borderId="0" xfId="1" applyNumberFormat="1" applyFont="1" applyFill="1" applyAlignment="1">
      <alignment wrapText="1"/>
    </xf>
    <xf numFmtId="166" fontId="1" fillId="0" borderId="0" xfId="1" applyFont="1" applyFill="1" applyAlignment="1">
      <alignment wrapText="1"/>
    </xf>
    <xf numFmtId="166" fontId="8" fillId="0" borderId="9" xfId="1" applyFont="1" applyBorder="1" applyAlignment="1" applyProtection="1">
      <alignment horizontal="left" vertical="top"/>
      <protection locked="0"/>
    </xf>
    <xf numFmtId="166" fontId="8" fillId="0" borderId="0" xfId="1" applyFont="1" applyBorder="1" applyAlignment="1" applyProtection="1">
      <alignment wrapText="1"/>
      <protection locked="0"/>
    </xf>
    <xf numFmtId="166" fontId="6" fillId="0" borderId="0" xfId="1" applyFont="1" applyBorder="1" applyAlignment="1" applyProtection="1">
      <alignment vertical="center"/>
      <protection locked="0"/>
    </xf>
    <xf numFmtId="166" fontId="2" fillId="2" borderId="4" xfId="1" applyFont="1" applyFill="1" applyBorder="1" applyAlignment="1">
      <alignment horizontal="center" vertical="center"/>
    </xf>
    <xf numFmtId="166" fontId="0" fillId="0" borderId="4" xfId="1" applyFont="1" applyBorder="1" applyAlignment="1">
      <alignment horizontal="left" vertical="center"/>
    </xf>
    <xf numFmtId="5" fontId="1" fillId="0" borderId="4" xfId="1" applyNumberFormat="1" applyFont="1" applyBorder="1" applyAlignment="1">
      <alignment horizontal="center"/>
    </xf>
    <xf numFmtId="166" fontId="0" fillId="0" borderId="0" xfId="1" applyFont="1" applyBorder="1"/>
    <xf numFmtId="169" fontId="6" fillId="0" borderId="0" xfId="2" applyNumberFormat="1" applyFont="1" applyFill="1" applyBorder="1" applyAlignment="1">
      <alignment vertical="center"/>
    </xf>
    <xf numFmtId="166" fontId="1" fillId="0" borderId="0" xfId="1" applyFont="1" applyBorder="1"/>
    <xf numFmtId="166" fontId="1" fillId="0" borderId="0" xfId="1" applyFont="1" applyBorder="1" applyAlignment="1">
      <alignment horizontal="center" wrapText="1"/>
    </xf>
    <xf numFmtId="170" fontId="8" fillId="0" borderId="0" xfId="2" applyNumberFormat="1" applyFont="1" applyBorder="1"/>
    <xf numFmtId="44" fontId="8" fillId="0" borderId="0" xfId="3" applyFont="1" applyBorder="1"/>
    <xf numFmtId="170" fontId="1" fillId="0" borderId="0" xfId="1" applyNumberFormat="1" applyFont="1" applyBorder="1"/>
    <xf numFmtId="166" fontId="1" fillId="0" borderId="0" xfId="1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166" fontId="0" fillId="0" borderId="0" xfId="1" applyFont="1" applyFill="1" applyBorder="1" applyAlignment="1">
      <alignment vertical="center"/>
    </xf>
    <xf numFmtId="164" fontId="8" fillId="0" borderId="4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0" xfId="0" applyNumberFormat="1" applyFont="1" applyBorder="1" applyAlignment="1" applyProtection="1">
      <alignment wrapText="1"/>
      <protection locked="0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/>
    <xf numFmtId="0" fontId="0" fillId="0" borderId="4" xfId="0" applyFont="1" applyBorder="1" applyAlignment="1">
      <alignment horizontal="center"/>
    </xf>
    <xf numFmtId="166" fontId="1" fillId="0" borderId="4" xfId="1" applyFont="1" applyFill="1" applyBorder="1" applyAlignment="1">
      <alignment horizontal="center" vertical="center" wrapText="1"/>
    </xf>
    <xf numFmtId="166" fontId="0" fillId="0" borderId="4" xfId="1" applyFont="1" applyFill="1" applyBorder="1" applyAlignment="1">
      <alignment vertical="center" wrapText="1"/>
    </xf>
    <xf numFmtId="3" fontId="1" fillId="0" borderId="4" xfId="1" applyNumberFormat="1" applyFont="1" applyFill="1" applyBorder="1" applyAlignment="1">
      <alignment horizontal="center" vertical="center" wrapText="1"/>
    </xf>
    <xf numFmtId="166" fontId="8" fillId="0" borderId="4" xfId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vertical="center" wrapText="1"/>
      <protection locked="0"/>
    </xf>
    <xf numFmtId="165" fontId="0" fillId="0" borderId="4" xfId="0" applyNumberFormat="1" applyFont="1" applyBorder="1" applyAlignment="1">
      <alignment horizontal="center"/>
    </xf>
    <xf numFmtId="3" fontId="0" fillId="0" borderId="4" xfId="1" quotePrefix="1" applyNumberFormat="1" applyFont="1" applyBorder="1" applyAlignment="1">
      <alignment horizontal="center" vertical="center"/>
    </xf>
    <xf numFmtId="166" fontId="6" fillId="2" borderId="1" xfId="1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4" xfId="1" quotePrefix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>
      <alignment horizontal="center"/>
    </xf>
    <xf numFmtId="3" fontId="8" fillId="0" borderId="4" xfId="0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65" fontId="0" fillId="0" borderId="4" xfId="1" quotePrefix="1" applyNumberFormat="1" applyFont="1" applyBorder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/>
    <xf numFmtId="0" fontId="3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1" fontId="8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8" xfId="0" applyNumberFormat="1" applyFont="1" applyBorder="1" applyAlignment="1" applyProtection="1">
      <alignment horizontal="left" vertical="center" wrapText="1"/>
      <protection locked="0"/>
    </xf>
    <xf numFmtId="49" fontId="6" fillId="0" borderId="8" xfId="0" applyNumberFormat="1" applyFont="1" applyBorder="1" applyAlignment="1" applyProtection="1">
      <alignment vertical="center" wrapText="1"/>
      <protection locked="0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166" fontId="8" fillId="0" borderId="0" xfId="1" applyFont="1" applyAlignment="1">
      <alignment wrapText="1"/>
    </xf>
    <xf numFmtId="166" fontId="6" fillId="0" borderId="0" xfId="1" applyFont="1" applyFill="1" applyBorder="1" applyAlignment="1">
      <alignment vertical="center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4" xfId="0" applyNumberFormat="1" applyFont="1" applyBorder="1" applyAlignment="1" applyProtection="1">
      <alignment horizontal="center" vertical="center" wrapText="1"/>
      <protection locked="0"/>
    </xf>
    <xf numFmtId="3" fontId="2" fillId="0" borderId="4" xfId="1" applyNumberFormat="1" applyFont="1" applyBorder="1" applyAlignment="1">
      <alignment horizontal="center" vertical="center"/>
    </xf>
    <xf numFmtId="0" fontId="6" fillId="0" borderId="0" xfId="1" applyNumberFormat="1" applyFont="1" applyFill="1" applyBorder="1" applyAlignment="1">
      <alignment vertical="center"/>
    </xf>
    <xf numFmtId="1" fontId="8" fillId="0" borderId="4" xfId="0" quotePrefix="1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49" fontId="8" fillId="0" borderId="4" xfId="0" applyNumberFormat="1" applyFont="1" applyFill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167" fontId="10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164" fontId="2" fillId="0" borderId="4" xfId="1" applyNumberFormat="1" applyFont="1" applyBorder="1" applyAlignment="1">
      <alignment horizontal="center" vertical="center"/>
    </xf>
    <xf numFmtId="166" fontId="8" fillId="2" borderId="4" xfId="1" applyFont="1" applyFill="1" applyBorder="1" applyAlignment="1">
      <alignment wrapText="1"/>
    </xf>
    <xf numFmtId="165" fontId="8" fillId="0" borderId="4" xfId="1" applyNumberFormat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center"/>
    </xf>
    <xf numFmtId="3" fontId="1" fillId="0" borderId="4" xfId="1" applyNumberFormat="1" applyFont="1" applyFill="1" applyBorder="1" applyAlignment="1">
      <alignment horizontal="center" vertical="center"/>
    </xf>
    <xf numFmtId="165" fontId="1" fillId="0" borderId="4" xfId="3" applyNumberFormat="1" applyFont="1" applyFill="1" applyBorder="1" applyAlignment="1">
      <alignment horizontal="center" vertical="center"/>
    </xf>
    <xf numFmtId="166" fontId="2" fillId="0" borderId="4" xfId="1" applyFont="1" applyFill="1" applyBorder="1" applyAlignment="1">
      <alignment vertical="center" wrapText="1"/>
    </xf>
    <xf numFmtId="166" fontId="2" fillId="0" borderId="4" xfId="1" applyFont="1" applyBorder="1" applyAlignment="1">
      <alignment vertical="center" wrapText="1"/>
    </xf>
    <xf numFmtId="166" fontId="2" fillId="0" borderId="4" xfId="1" applyFont="1" applyFill="1" applyBorder="1" applyAlignment="1">
      <alignment vertical="center"/>
    </xf>
    <xf numFmtId="0" fontId="0" fillId="0" borderId="0" xfId="0" applyFont="1" applyAlignment="1"/>
    <xf numFmtId="0" fontId="8" fillId="0" borderId="0" xfId="0" applyFont="1" applyBorder="1" applyAlignment="1" applyProtection="1">
      <alignment wrapText="1"/>
      <protection locked="0"/>
    </xf>
    <xf numFmtId="0" fontId="0" fillId="0" borderId="4" xfId="0" applyFont="1" applyBorder="1" applyAlignment="1">
      <alignment vertical="center"/>
    </xf>
    <xf numFmtId="167" fontId="8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0" fillId="0" borderId="0" xfId="0" applyFont="1" applyAlignment="1"/>
    <xf numFmtId="0" fontId="0" fillId="0" borderId="0" xfId="0" applyFont="1" applyFill="1" applyBorder="1" applyAlignment="1"/>
    <xf numFmtId="0" fontId="3" fillId="0" borderId="1" xfId="0" applyFont="1" applyBorder="1" applyAlignme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166" fontId="6" fillId="0" borderId="4" xfId="1" applyFont="1" applyBorder="1" applyAlignment="1" applyProtection="1">
      <alignment vertical="center"/>
      <protection locked="0"/>
    </xf>
    <xf numFmtId="166" fontId="6" fillId="0" borderId="1" xfId="1" applyFont="1" applyBorder="1" applyAlignment="1" applyProtection="1">
      <alignment vertical="center"/>
      <protection locked="0"/>
    </xf>
    <xf numFmtId="166" fontId="6" fillId="0" borderId="2" xfId="1" applyFont="1" applyBorder="1" applyAlignment="1" applyProtection="1">
      <alignment vertical="center"/>
      <protection locked="0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3" fontId="8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1" applyNumberFormat="1" applyFont="1" applyBorder="1" applyAlignment="1" applyProtection="1">
      <alignment horizontal="center" vertical="center" wrapText="1"/>
      <protection locked="0"/>
    </xf>
    <xf numFmtId="6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4" xfId="1" applyFont="1" applyFill="1" applyBorder="1" applyAlignment="1" applyProtection="1">
      <alignment horizontal="center" vertical="center" wrapText="1"/>
      <protection locked="0"/>
    </xf>
    <xf numFmtId="166" fontId="6" fillId="2" borderId="4" xfId="1" applyFont="1" applyFill="1" applyBorder="1" applyAlignment="1" applyProtection="1">
      <alignment horizontal="center" wrapText="1"/>
      <protection locked="0"/>
    </xf>
    <xf numFmtId="3" fontId="1" fillId="0" borderId="4" xfId="1" applyNumberFormat="1" applyFont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" xfId="1" applyFont="1" applyBorder="1" applyAlignment="1" applyProtection="1">
      <alignment vertical="center" wrapText="1"/>
      <protection locked="0"/>
    </xf>
    <xf numFmtId="0" fontId="0" fillId="0" borderId="0" xfId="0" applyFont="1" applyFill="1" applyBorder="1" applyAlignment="1"/>
    <xf numFmtId="3" fontId="4" fillId="2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4" fillId="0" borderId="1" xfId="0" applyFont="1" applyBorder="1" applyAlignment="1"/>
    <xf numFmtId="0" fontId="3" fillId="0" borderId="2" xfId="0" applyFont="1" applyBorder="1" applyAlignment="1"/>
    <xf numFmtId="0" fontId="4" fillId="0" borderId="3" xfId="0" applyFont="1" applyBorder="1" applyAlignment="1"/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4" fillId="0" borderId="2" xfId="0" applyFont="1" applyBorder="1" applyAlignment="1"/>
    <xf numFmtId="3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3" xfId="0" applyFont="1" applyBorder="1" applyAlignment="1"/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6" fontId="6" fillId="0" borderId="4" xfId="1" applyFont="1" applyBorder="1" applyAlignment="1" applyProtection="1">
      <protection locked="0"/>
    </xf>
    <xf numFmtId="0" fontId="6" fillId="2" borderId="4" xfId="1" applyNumberFormat="1" applyFont="1" applyFill="1" applyBorder="1" applyAlignment="1" applyProtection="1">
      <alignment horizontal="center" wrapText="1"/>
      <protection locked="0"/>
    </xf>
    <xf numFmtId="166" fontId="6" fillId="0" borderId="1" xfId="1" applyFont="1" applyBorder="1" applyAlignment="1" applyProtection="1">
      <protection locked="0"/>
    </xf>
    <xf numFmtId="166" fontId="6" fillId="0" borderId="2" xfId="1" applyFont="1" applyBorder="1" applyAlignment="1" applyProtection="1">
      <protection locked="0"/>
    </xf>
    <xf numFmtId="166" fontId="6" fillId="0" borderId="3" xfId="1" applyFont="1" applyBorder="1" applyAlignment="1" applyProtection="1">
      <alignment wrapText="1"/>
      <protection locked="0"/>
    </xf>
    <xf numFmtId="0" fontId="6" fillId="0" borderId="4" xfId="1" applyNumberFormat="1" applyFont="1" applyBorder="1" applyAlignment="1" applyProtection="1">
      <alignment horizontal="center" wrapText="1"/>
      <protection locked="0"/>
    </xf>
    <xf numFmtId="166" fontId="6" fillId="0" borderId="4" xfId="1" applyFont="1" applyFill="1" applyBorder="1" applyAlignment="1" applyProtection="1">
      <alignment horizontal="center" wrapText="1"/>
      <protection locked="0"/>
    </xf>
    <xf numFmtId="6" fontId="6" fillId="0" borderId="4" xfId="1" applyNumberFormat="1" applyFont="1" applyFill="1" applyBorder="1" applyAlignment="1" applyProtection="1">
      <alignment horizontal="center" wrapText="1"/>
      <protection locked="0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>
      <alignment horizontal="center"/>
    </xf>
    <xf numFmtId="165" fontId="0" fillId="0" borderId="0" xfId="1" quotePrefix="1" applyNumberFormat="1" applyFont="1" applyBorder="1" applyAlignment="1">
      <alignment horizontal="center" vertical="center"/>
    </xf>
    <xf numFmtId="165" fontId="1" fillId="0" borderId="0" xfId="1" applyNumberFormat="1" applyFont="1" applyBorder="1" applyAlignment="1">
      <alignment horizontal="center" vertical="center"/>
    </xf>
    <xf numFmtId="165" fontId="0" fillId="0" borderId="0" xfId="1" quotePrefix="1" applyNumberFormat="1" applyFont="1" applyFill="1" applyBorder="1" applyAlignment="1">
      <alignment horizontal="center" vertical="center"/>
    </xf>
    <xf numFmtId="166" fontId="8" fillId="0" borderId="0" xfId="1" applyFont="1" applyAlignment="1">
      <alignment wrapText="1"/>
    </xf>
    <xf numFmtId="165" fontId="1" fillId="0" borderId="0" xfId="1" applyNumberFormat="1" applyFont="1" applyBorder="1" applyAlignment="1">
      <alignment horizontal="center" vertical="center"/>
    </xf>
    <xf numFmtId="166" fontId="0" fillId="0" borderId="0" xfId="1" applyFont="1" applyBorder="1" applyAlignment="1"/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166" fontId="6" fillId="0" borderId="4" xfId="1" applyFont="1" applyFill="1" applyBorder="1" applyAlignment="1">
      <alignment horizontal="center" vertical="center" wrapText="1"/>
    </xf>
    <xf numFmtId="166" fontId="6" fillId="2" borderId="4" xfId="1" applyFont="1" applyFill="1" applyBorder="1" applyAlignment="1" applyProtection="1">
      <alignment horizontal="left" vertical="center" wrapText="1"/>
      <protection locked="0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166" fontId="6" fillId="0" borderId="1" xfId="1" applyFont="1" applyBorder="1" applyAlignment="1" applyProtection="1">
      <alignment horizontal="right" vertical="center" wrapText="1"/>
      <protection locked="0"/>
    </xf>
    <xf numFmtId="166" fontId="6" fillId="0" borderId="2" xfId="1" applyFont="1" applyBorder="1" applyAlignment="1" applyProtection="1">
      <alignment horizontal="right" vertical="center" wrapText="1"/>
      <protection locked="0"/>
    </xf>
    <xf numFmtId="166" fontId="6" fillId="0" borderId="3" xfId="1" applyFont="1" applyBorder="1" applyAlignment="1" applyProtection="1">
      <alignment horizontal="right" vertical="center" wrapText="1"/>
      <protection locked="0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166" fontId="8" fillId="0" borderId="0" xfId="1" applyFont="1" applyBorder="1" applyAlignment="1">
      <alignment horizontal="center" wrapText="1"/>
    </xf>
    <xf numFmtId="166" fontId="8" fillId="0" borderId="0" xfId="1" applyFont="1" applyBorder="1" applyAlignment="1">
      <alignment wrapText="1"/>
    </xf>
    <xf numFmtId="166" fontId="2" fillId="0" borderId="1" xfId="1" applyFont="1" applyBorder="1" applyAlignment="1">
      <alignment horizontal="right" vertical="center"/>
    </xf>
    <xf numFmtId="166" fontId="2" fillId="0" borderId="2" xfId="1" applyFont="1" applyBorder="1" applyAlignment="1">
      <alignment horizontal="right" vertical="center"/>
    </xf>
    <xf numFmtId="166" fontId="2" fillId="0" borderId="3" xfId="1" applyFont="1" applyBorder="1" applyAlignment="1">
      <alignment horizontal="right" vertical="center"/>
    </xf>
    <xf numFmtId="166" fontId="6" fillId="0" borderId="1" xfId="1" applyFont="1" applyBorder="1" applyAlignment="1">
      <alignment horizontal="right" wrapText="1"/>
    </xf>
    <xf numFmtId="166" fontId="6" fillId="0" borderId="2" xfId="1" applyFont="1" applyBorder="1" applyAlignment="1">
      <alignment horizontal="right" wrapText="1"/>
    </xf>
    <xf numFmtId="166" fontId="6" fillId="0" borderId="3" xfId="1" applyFont="1" applyBorder="1" applyAlignment="1">
      <alignment horizontal="right" wrapText="1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166" fontId="6" fillId="2" borderId="4" xfId="1" applyFont="1" applyFill="1" applyBorder="1" applyAlignment="1" applyProtection="1">
      <alignment horizontal="center"/>
      <protection locked="0"/>
    </xf>
    <xf numFmtId="166" fontId="6" fillId="0" borderId="1" xfId="1" applyFont="1" applyBorder="1" applyAlignment="1" applyProtection="1">
      <alignment horizontal="right" vertical="center" wrapText="1"/>
      <protection locked="0"/>
    </xf>
    <xf numFmtId="166" fontId="6" fillId="0" borderId="2" xfId="1" applyFont="1" applyBorder="1" applyAlignment="1" applyProtection="1">
      <alignment horizontal="right" vertical="center" wrapText="1"/>
      <protection locked="0"/>
    </xf>
    <xf numFmtId="166" fontId="6" fillId="0" borderId="3" xfId="1" applyFont="1" applyBorder="1" applyAlignment="1" applyProtection="1">
      <alignment horizontal="right" vertical="center" wrapText="1"/>
      <protection locked="0"/>
    </xf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zoomScale="85" zoomScaleNormal="85" workbookViewId="0">
      <selection activeCell="K25" sqref="K25"/>
    </sheetView>
  </sheetViews>
  <sheetFormatPr defaultRowHeight="15" x14ac:dyDescent="0.25"/>
  <cols>
    <col min="1" max="1" width="2.5703125" style="2" customWidth="1"/>
    <col min="2" max="2" width="2.7109375" style="2" customWidth="1"/>
    <col min="3" max="3" width="52.140625" style="2" customWidth="1"/>
    <col min="4" max="4" width="12.28515625" style="2" customWidth="1"/>
    <col min="5" max="5" width="20.85546875" style="2" customWidth="1"/>
    <col min="6" max="6" width="17.7109375" style="2" customWidth="1"/>
    <col min="7" max="7" width="14.42578125" style="2" customWidth="1"/>
    <col min="8" max="8" width="12" style="180" customWidth="1"/>
    <col min="9" max="10" width="12.5703125" style="2" customWidth="1"/>
    <col min="11" max="11" width="13.28515625" style="2" customWidth="1"/>
    <col min="12" max="12" width="14.42578125" style="2" customWidth="1"/>
    <col min="13" max="13" width="13.85546875" style="2" bestFit="1" customWidth="1"/>
    <col min="14" max="14" width="10.5703125" style="2" bestFit="1" customWidth="1"/>
    <col min="15" max="15" width="12.7109375" style="2" bestFit="1" customWidth="1"/>
    <col min="16" max="16" width="11.140625" style="2" customWidth="1"/>
    <col min="17" max="16384" width="9.140625" style="2"/>
  </cols>
  <sheetData>
    <row r="1" spans="1:12" x14ac:dyDescent="0.25">
      <c r="A1" s="1" t="s">
        <v>129</v>
      </c>
    </row>
    <row r="2" spans="1:12" x14ac:dyDescent="0.25">
      <c r="A2" s="1" t="s">
        <v>120</v>
      </c>
    </row>
    <row r="3" spans="1:12" ht="60" x14ac:dyDescent="0.25">
      <c r="A3" s="265" t="s">
        <v>0</v>
      </c>
      <c r="B3" s="266"/>
      <c r="C3" s="267"/>
      <c r="D3" s="3" t="s">
        <v>1</v>
      </c>
      <c r="E3" s="4" t="s">
        <v>2</v>
      </c>
      <c r="F3" s="3" t="s">
        <v>3</v>
      </c>
      <c r="G3" s="4" t="s">
        <v>4</v>
      </c>
      <c r="H3" s="179" t="s">
        <v>99</v>
      </c>
      <c r="I3" s="178" t="s">
        <v>95</v>
      </c>
      <c r="J3" s="178" t="s">
        <v>96</v>
      </c>
      <c r="K3" s="178" t="s">
        <v>97</v>
      </c>
      <c r="L3" s="5" t="s">
        <v>98</v>
      </c>
    </row>
    <row r="4" spans="1:12" x14ac:dyDescent="0.25">
      <c r="A4" s="186" t="s">
        <v>19</v>
      </c>
      <c r="B4" s="181"/>
      <c r="C4" s="182"/>
      <c r="D4" s="195"/>
      <c r="E4" s="197"/>
      <c r="F4" s="195"/>
      <c r="G4" s="189"/>
      <c r="H4" s="189"/>
      <c r="I4" s="195"/>
      <c r="J4" s="195"/>
      <c r="K4" s="195"/>
      <c r="L4" s="190"/>
    </row>
    <row r="5" spans="1:12" ht="17.25" x14ac:dyDescent="0.25">
      <c r="A5" s="184"/>
      <c r="B5" s="187" t="s">
        <v>20</v>
      </c>
      <c r="C5" s="183"/>
      <c r="D5" s="194" t="s">
        <v>28</v>
      </c>
      <c r="E5" s="196"/>
      <c r="F5" s="194"/>
      <c r="G5" s="209"/>
      <c r="H5" s="209"/>
      <c r="I5" s="194"/>
      <c r="J5" s="194"/>
      <c r="K5" s="194"/>
      <c r="L5" s="198"/>
    </row>
    <row r="6" spans="1:12" x14ac:dyDescent="0.25">
      <c r="A6" s="184"/>
      <c r="B6" s="187" t="s">
        <v>21</v>
      </c>
      <c r="C6" s="183"/>
      <c r="D6" s="195"/>
      <c r="E6" s="197"/>
      <c r="F6" s="195"/>
      <c r="G6" s="189"/>
      <c r="H6" s="189"/>
      <c r="I6" s="195"/>
      <c r="J6" s="195"/>
      <c r="K6" s="195"/>
      <c r="L6" s="190"/>
    </row>
    <row r="7" spans="1:12" ht="17.25" x14ac:dyDescent="0.25">
      <c r="A7" s="184"/>
      <c r="B7" s="185"/>
      <c r="C7" s="185" t="s">
        <v>26</v>
      </c>
      <c r="D7" s="210">
        <f>2*8*5*52</f>
        <v>4160</v>
      </c>
      <c r="E7" s="196">
        <v>1</v>
      </c>
      <c r="F7" s="194">
        <f>D7*E7</f>
        <v>4160</v>
      </c>
      <c r="G7" s="209">
        <f>D23</f>
        <v>43</v>
      </c>
      <c r="H7" s="196">
        <f t="shared" ref="H7" si="0">F7*G7</f>
        <v>178880</v>
      </c>
      <c r="I7" s="194">
        <f>F7*G7*0.79</f>
        <v>141315.20000000001</v>
      </c>
      <c r="J7" s="194">
        <f>F7*G7*0.09</f>
        <v>16099.199999999999</v>
      </c>
      <c r="K7" s="194">
        <f>F7*G7*0.12</f>
        <v>21465.599999999999</v>
      </c>
      <c r="L7" s="198">
        <f>I7*$F$30+J7*$F$31+K7*$F$32</f>
        <v>14581453.286400003</v>
      </c>
    </row>
    <row r="8" spans="1:12" x14ac:dyDescent="0.25">
      <c r="A8" s="184"/>
      <c r="B8" s="187" t="s">
        <v>22</v>
      </c>
      <c r="C8" s="183"/>
      <c r="D8" s="194" t="s">
        <v>24</v>
      </c>
      <c r="E8" s="196"/>
      <c r="F8" s="194"/>
      <c r="G8" s="6"/>
      <c r="H8" s="6"/>
      <c r="I8" s="194"/>
      <c r="J8" s="194"/>
      <c r="K8" s="194"/>
      <c r="L8" s="7"/>
    </row>
    <row r="9" spans="1:12" x14ac:dyDescent="0.25">
      <c r="A9" s="184"/>
      <c r="B9" s="187" t="s">
        <v>23</v>
      </c>
      <c r="C9" s="183"/>
      <c r="D9" s="194" t="s">
        <v>24</v>
      </c>
      <c r="E9" s="196"/>
      <c r="F9" s="194"/>
      <c r="G9" s="6"/>
      <c r="H9" s="6"/>
      <c r="I9" s="194"/>
      <c r="J9" s="194"/>
      <c r="K9" s="194"/>
      <c r="L9" s="7"/>
    </row>
    <row r="10" spans="1:12" x14ac:dyDescent="0.25">
      <c r="A10" s="184"/>
      <c r="B10" s="187" t="s">
        <v>25</v>
      </c>
      <c r="C10" s="183"/>
      <c r="D10" s="194" t="s">
        <v>28</v>
      </c>
      <c r="E10" s="196"/>
      <c r="F10" s="194"/>
      <c r="G10" s="209"/>
      <c r="H10" s="209"/>
      <c r="I10" s="194"/>
      <c r="J10" s="194"/>
      <c r="K10" s="194"/>
      <c r="L10" s="198"/>
    </row>
    <row r="11" spans="1:12" x14ac:dyDescent="0.25">
      <c r="A11" s="186" t="s">
        <v>5</v>
      </c>
      <c r="B11" s="187"/>
      <c r="C11" s="188"/>
      <c r="D11" s="193"/>
      <c r="E11" s="193"/>
      <c r="F11" s="193"/>
      <c r="G11" s="191"/>
      <c r="H11" s="193">
        <f>SUM(H4:H10)</f>
        <v>178880</v>
      </c>
      <c r="I11" s="193">
        <f>SUM(I4:I10)</f>
        <v>141315.20000000001</v>
      </c>
      <c r="J11" s="193">
        <f>SUM(J4:J10)</f>
        <v>16099.199999999999</v>
      </c>
      <c r="K11" s="193">
        <f>SUM(K4:K10)</f>
        <v>21465.599999999999</v>
      </c>
      <c r="L11" s="192">
        <f>SUM(L4:L10)</f>
        <v>14581453.286400003</v>
      </c>
    </row>
    <row r="12" spans="1:12" x14ac:dyDescent="0.25">
      <c r="A12" s="199" t="s">
        <v>84</v>
      </c>
      <c r="B12" s="199"/>
      <c r="C12" s="199"/>
      <c r="D12" s="211"/>
      <c r="E12" s="211"/>
      <c r="F12" s="211"/>
      <c r="G12" s="211"/>
      <c r="H12" s="211"/>
      <c r="I12" s="202"/>
      <c r="J12" s="202"/>
      <c r="K12" s="202"/>
      <c r="L12" s="202"/>
    </row>
    <row r="13" spans="1:12" x14ac:dyDescent="0.25">
      <c r="A13" s="200"/>
      <c r="B13" s="201"/>
      <c r="C13" s="212" t="s">
        <v>85</v>
      </c>
      <c r="D13" s="204"/>
      <c r="E13" s="204"/>
      <c r="F13" s="204"/>
      <c r="G13" s="204"/>
      <c r="H13" s="204"/>
      <c r="I13" s="206"/>
      <c r="J13" s="206"/>
      <c r="K13" s="206"/>
      <c r="L13" s="205">
        <f>SUM(G41:G42)</f>
        <v>31605</v>
      </c>
    </row>
    <row r="14" spans="1:12" ht="17.25" x14ac:dyDescent="0.25">
      <c r="A14" s="2" t="s">
        <v>93</v>
      </c>
    </row>
    <row r="15" spans="1:12" s="129" customFormat="1" x14ac:dyDescent="0.25">
      <c r="A15" s="129" t="s">
        <v>94</v>
      </c>
      <c r="H15" s="180"/>
    </row>
    <row r="16" spans="1:12" ht="17.25" x14ac:dyDescent="0.25">
      <c r="A16" s="173" t="s">
        <v>115</v>
      </c>
    </row>
    <row r="17" spans="1:16" s="167" customFormat="1" x14ac:dyDescent="0.25">
      <c r="A17" s="174" t="s">
        <v>114</v>
      </c>
      <c r="H17" s="180"/>
    </row>
    <row r="18" spans="1:16" x14ac:dyDescent="0.25">
      <c r="M18" s="213"/>
      <c r="N18" s="213"/>
      <c r="O18" s="213"/>
      <c r="P18" s="213"/>
    </row>
    <row r="19" spans="1:16" x14ac:dyDescent="0.25">
      <c r="C19" s="10" t="s">
        <v>74</v>
      </c>
      <c r="D19" s="11"/>
      <c r="E19" s="12"/>
      <c r="F19" s="12"/>
      <c r="G19" s="12"/>
      <c r="H19" s="133"/>
      <c r="I19" s="13"/>
      <c r="J19" s="13"/>
      <c r="M19" s="260"/>
      <c r="N19" s="260"/>
      <c r="O19" s="260"/>
      <c r="P19" s="260"/>
    </row>
    <row r="20" spans="1:16" x14ac:dyDescent="0.25">
      <c r="C20" s="14" t="s">
        <v>75</v>
      </c>
      <c r="D20" s="15" t="s">
        <v>6</v>
      </c>
      <c r="E20" s="16" t="s">
        <v>7</v>
      </c>
      <c r="F20" s="13"/>
      <c r="M20" s="260"/>
      <c r="N20" s="260"/>
      <c r="O20" s="260"/>
      <c r="P20" s="260"/>
    </row>
    <row r="21" spans="1:16" x14ac:dyDescent="0.25">
      <c r="C21" s="17" t="s">
        <v>76</v>
      </c>
      <c r="D21" s="144">
        <v>48</v>
      </c>
      <c r="E21" s="157"/>
      <c r="F21" s="13"/>
      <c r="M21" s="254"/>
      <c r="N21" s="255"/>
      <c r="O21" s="256"/>
      <c r="P21" s="254"/>
    </row>
    <row r="22" spans="1:16" x14ac:dyDescent="0.25">
      <c r="C22" s="18" t="s">
        <v>8</v>
      </c>
      <c r="D22" s="144">
        <v>5</v>
      </c>
      <c r="E22" s="169" t="s">
        <v>146</v>
      </c>
      <c r="M22" s="255"/>
      <c r="N22" s="257"/>
      <c r="O22" s="255"/>
      <c r="P22" s="257"/>
    </row>
    <row r="23" spans="1:16" x14ac:dyDescent="0.25">
      <c r="C23" s="19" t="s">
        <v>9</v>
      </c>
      <c r="D23" s="148">
        <f>D21-D22</f>
        <v>43</v>
      </c>
      <c r="E23" s="169"/>
      <c r="M23" s="255"/>
      <c r="N23" s="257"/>
      <c r="O23" s="255"/>
      <c r="P23" s="254"/>
    </row>
    <row r="24" spans="1:16" x14ac:dyDescent="0.25">
      <c r="M24" s="257"/>
      <c r="N24" s="254"/>
      <c r="O24" s="255"/>
      <c r="P24" s="257"/>
    </row>
    <row r="25" spans="1:16" x14ac:dyDescent="0.25">
      <c r="C25" s="180"/>
      <c r="D25" s="180"/>
      <c r="E25" s="180"/>
      <c r="M25" s="255"/>
      <c r="N25" s="257"/>
      <c r="O25" s="255"/>
      <c r="P25" s="255"/>
    </row>
    <row r="26" spans="1:16" x14ac:dyDescent="0.25">
      <c r="C26" s="138" t="s">
        <v>10</v>
      </c>
      <c r="D26" s="139"/>
      <c r="E26" s="139"/>
      <c r="F26" s="139"/>
      <c r="G26" s="168"/>
      <c r="M26" s="254"/>
      <c r="N26" s="257"/>
      <c r="O26" s="255"/>
      <c r="P26" s="258"/>
    </row>
    <row r="27" spans="1:16" x14ac:dyDescent="0.25">
      <c r="C27" s="271" t="s">
        <v>11</v>
      </c>
      <c r="D27" s="268" t="s">
        <v>127</v>
      </c>
      <c r="E27" s="269"/>
      <c r="F27" s="270"/>
      <c r="G27" s="168"/>
      <c r="H27" s="168"/>
      <c r="M27" s="254"/>
      <c r="N27" s="255"/>
      <c r="O27" s="258"/>
      <c r="P27" s="258"/>
    </row>
    <row r="28" spans="1:16" ht="30" x14ac:dyDescent="0.25">
      <c r="C28" s="272"/>
      <c r="D28" s="152" t="s">
        <v>82</v>
      </c>
      <c r="E28" s="152" t="s">
        <v>13</v>
      </c>
      <c r="F28" s="152" t="s">
        <v>14</v>
      </c>
      <c r="G28" s="180"/>
      <c r="H28" s="168"/>
      <c r="M28" s="254"/>
      <c r="N28" s="255"/>
      <c r="O28" s="254"/>
      <c r="P28" s="258"/>
    </row>
    <row r="29" spans="1:16" ht="17.25" x14ac:dyDescent="0.25">
      <c r="C29" s="124" t="s">
        <v>81</v>
      </c>
      <c r="D29" s="152"/>
      <c r="E29" s="152"/>
      <c r="F29" s="152"/>
      <c r="G29" s="180"/>
      <c r="M29" s="254"/>
      <c r="N29" s="255"/>
      <c r="O29" s="254"/>
      <c r="P29" s="258"/>
    </row>
    <row r="30" spans="1:16" x14ac:dyDescent="0.25">
      <c r="C30" s="154" t="s">
        <v>78</v>
      </c>
      <c r="D30" s="170">
        <v>40.840000000000003</v>
      </c>
      <c r="E30" s="155">
        <v>2.1</v>
      </c>
      <c r="F30" s="156">
        <f>D30*E30</f>
        <v>85.76400000000001</v>
      </c>
      <c r="G30" s="180"/>
      <c r="M30" s="259"/>
      <c r="N30" s="255"/>
      <c r="O30" s="254"/>
      <c r="P30" s="258"/>
    </row>
    <row r="31" spans="1:16" x14ac:dyDescent="0.25">
      <c r="C31" s="154" t="s">
        <v>79</v>
      </c>
      <c r="D31" s="170">
        <v>47.48</v>
      </c>
      <c r="E31" s="155">
        <v>2.1</v>
      </c>
      <c r="F31" s="156">
        <f>D31*E31</f>
        <v>99.707999999999998</v>
      </c>
      <c r="G31" s="180"/>
      <c r="M31" s="255"/>
      <c r="N31" s="254"/>
      <c r="O31" s="254"/>
      <c r="P31" s="258"/>
    </row>
    <row r="32" spans="1:16" x14ac:dyDescent="0.25">
      <c r="C32" s="154" t="s">
        <v>80</v>
      </c>
      <c r="D32" s="170">
        <v>19</v>
      </c>
      <c r="E32" s="155">
        <v>2.1</v>
      </c>
      <c r="F32" s="156">
        <f>D32*E32</f>
        <v>39.9</v>
      </c>
      <c r="G32" s="180"/>
      <c r="I32" s="13"/>
      <c r="M32" s="255"/>
      <c r="N32" s="255"/>
      <c r="O32" s="254"/>
      <c r="P32" s="258"/>
    </row>
    <row r="33" spans="3:16" x14ac:dyDescent="0.25">
      <c r="C33" s="112" t="s">
        <v>83</v>
      </c>
      <c r="D33" s="112"/>
      <c r="E33" s="112"/>
      <c r="F33" s="125">
        <f>F30+F31*0.2+F32*0.1</f>
        <v>109.6956</v>
      </c>
      <c r="G33" s="168"/>
      <c r="I33" s="13"/>
      <c r="M33" s="257"/>
      <c r="N33" s="257"/>
      <c r="O33" s="257"/>
      <c r="P33" s="258"/>
    </row>
    <row r="34" spans="3:16" ht="17.25" x14ac:dyDescent="0.25">
      <c r="C34" s="172" t="s">
        <v>89</v>
      </c>
      <c r="D34" s="168"/>
      <c r="E34" s="168"/>
      <c r="F34" s="168"/>
      <c r="G34" s="168"/>
      <c r="H34" s="168"/>
      <c r="I34" s="13"/>
      <c r="M34" s="255"/>
      <c r="N34" s="254"/>
      <c r="O34" s="254"/>
      <c r="P34" s="258"/>
    </row>
    <row r="35" spans="3:16" x14ac:dyDescent="0.25">
      <c r="C35" s="171" t="s">
        <v>147</v>
      </c>
      <c r="D35" s="168"/>
      <c r="E35" s="168"/>
      <c r="F35" s="168"/>
      <c r="G35" s="180"/>
      <c r="H35" s="168"/>
      <c r="I35" s="13"/>
      <c r="M35" s="254"/>
      <c r="N35" s="255"/>
      <c r="O35" s="254"/>
      <c r="P35" s="258"/>
    </row>
    <row r="36" spans="3:16" x14ac:dyDescent="0.25">
      <c r="C36" s="171" t="s">
        <v>128</v>
      </c>
      <c r="D36" s="168"/>
      <c r="E36" s="168"/>
      <c r="F36" s="168"/>
      <c r="G36" s="180"/>
      <c r="I36" s="13"/>
      <c r="M36" s="258"/>
      <c r="N36" s="254"/>
      <c r="O36" s="258"/>
      <c r="P36" s="258"/>
    </row>
    <row r="37" spans="3:16" x14ac:dyDescent="0.25">
      <c r="C37" s="171"/>
      <c r="D37" s="180"/>
      <c r="E37" s="180"/>
      <c r="F37" s="180"/>
      <c r="G37" s="180"/>
      <c r="I37" s="13"/>
      <c r="M37" s="254"/>
      <c r="N37" s="255"/>
      <c r="O37" s="254"/>
      <c r="P37" s="258"/>
    </row>
    <row r="38" spans="3:16" x14ac:dyDescent="0.25">
      <c r="C38" s="171"/>
      <c r="D38" s="180"/>
      <c r="E38" s="180"/>
      <c r="F38" s="180"/>
      <c r="G38" s="180"/>
      <c r="I38" s="13"/>
      <c r="J38" s="13"/>
      <c r="K38" s="13"/>
      <c r="L38" s="13"/>
      <c r="M38" s="254"/>
      <c r="N38" s="257"/>
      <c r="O38" s="254"/>
      <c r="P38" s="258"/>
    </row>
    <row r="39" spans="3:16" x14ac:dyDescent="0.25">
      <c r="C39" s="118" t="s">
        <v>100</v>
      </c>
      <c r="D39" s="180"/>
      <c r="E39" s="180"/>
      <c r="F39" s="180"/>
      <c r="G39" s="180"/>
      <c r="I39" s="13"/>
      <c r="J39" s="13"/>
      <c r="K39" s="13"/>
      <c r="L39" s="13"/>
      <c r="M39" s="254"/>
      <c r="N39" s="255"/>
      <c r="O39" s="254"/>
      <c r="P39" s="258"/>
    </row>
    <row r="40" spans="3:16" ht="30" x14ac:dyDescent="0.25">
      <c r="C40" s="143" t="s">
        <v>15</v>
      </c>
      <c r="D40" s="143" t="s">
        <v>16</v>
      </c>
      <c r="E40" s="143" t="s">
        <v>69</v>
      </c>
      <c r="F40" s="143" t="s">
        <v>17</v>
      </c>
      <c r="G40" s="143" t="s">
        <v>18</v>
      </c>
      <c r="I40" s="13"/>
      <c r="J40" s="13"/>
      <c r="K40" s="13"/>
      <c r="L40" s="13"/>
      <c r="M40" s="254"/>
      <c r="N40" s="255"/>
      <c r="O40" s="254"/>
      <c r="P40" s="258"/>
    </row>
    <row r="41" spans="3:16" s="129" customFormat="1" ht="17.25" x14ac:dyDescent="0.25">
      <c r="C41" s="157" t="s">
        <v>111</v>
      </c>
      <c r="D41" s="145">
        <v>235</v>
      </c>
      <c r="E41" s="137">
        <v>1</v>
      </c>
      <c r="F41" s="126">
        <f>'Exhibit 1a'!D21-'Exhibit 1a'!D22+'Exhibit 1a'!D25</f>
        <v>43</v>
      </c>
      <c r="G41" s="122">
        <f>+D41*E41*F41</f>
        <v>10105</v>
      </c>
      <c r="H41" s="180"/>
      <c r="I41" s="134"/>
      <c r="J41" s="134"/>
      <c r="K41" s="134"/>
      <c r="L41" s="134"/>
      <c r="M41" s="254"/>
      <c r="N41" s="255"/>
      <c r="O41" s="254"/>
      <c r="P41" s="258"/>
    </row>
    <row r="42" spans="3:16" s="129" customFormat="1" ht="17.25" x14ac:dyDescent="0.25">
      <c r="C42" s="157" t="s">
        <v>112</v>
      </c>
      <c r="D42" s="145">
        <v>500</v>
      </c>
      <c r="E42" s="137">
        <v>1</v>
      </c>
      <c r="F42" s="126">
        <f>'Exhibit 1a'!D21-'Exhibit 1a'!D22+'Exhibit 1a'!D25</f>
        <v>43</v>
      </c>
      <c r="G42" s="122">
        <f>+D42*E42*F42</f>
        <v>21500</v>
      </c>
      <c r="H42" s="180"/>
      <c r="I42" s="134"/>
      <c r="J42" s="134"/>
      <c r="K42" s="134"/>
      <c r="L42" s="134"/>
      <c r="M42" s="254"/>
      <c r="N42" s="257"/>
      <c r="O42" s="254"/>
      <c r="P42" s="258"/>
    </row>
    <row r="43" spans="3:16" ht="17.25" x14ac:dyDescent="0.25">
      <c r="C43" s="180" t="s">
        <v>150</v>
      </c>
      <c r="D43" s="180"/>
      <c r="E43" s="180"/>
      <c r="F43" s="180"/>
      <c r="G43" s="180"/>
      <c r="I43" s="13"/>
      <c r="J43" s="13"/>
      <c r="K43" s="13"/>
      <c r="L43" s="13"/>
      <c r="M43" s="254"/>
      <c r="N43" s="254"/>
      <c r="O43" s="254"/>
      <c r="P43" s="258"/>
    </row>
    <row r="44" spans="3:16" s="129" customFormat="1" ht="17.25" x14ac:dyDescent="0.25">
      <c r="C44" s="127" t="s">
        <v>148</v>
      </c>
      <c r="D44" s="180"/>
      <c r="E44" s="180"/>
      <c r="F44" s="180"/>
      <c r="G44" s="180"/>
      <c r="H44" s="180"/>
      <c r="I44" s="134"/>
      <c r="J44" s="134"/>
      <c r="K44" s="134"/>
      <c r="L44" s="134"/>
      <c r="M44" s="254"/>
      <c r="N44" s="254"/>
      <c r="O44" s="254"/>
      <c r="P44" s="258"/>
    </row>
    <row r="45" spans="3:16" s="129" customFormat="1" x14ac:dyDescent="0.25">
      <c r="C45" s="180"/>
      <c r="D45" s="180"/>
      <c r="E45" s="180"/>
      <c r="F45" s="180"/>
      <c r="G45" s="180"/>
      <c r="H45" s="180"/>
      <c r="I45" s="134"/>
      <c r="J45" s="134"/>
      <c r="K45" s="134"/>
      <c r="L45" s="134"/>
      <c r="M45" s="254"/>
      <c r="N45" s="255"/>
      <c r="O45" s="254"/>
      <c r="P45" s="258"/>
    </row>
    <row r="46" spans="3:16" x14ac:dyDescent="0.25">
      <c r="C46" s="180"/>
      <c r="D46" s="180"/>
      <c r="E46" s="180"/>
      <c r="F46" s="180"/>
      <c r="G46" s="180"/>
      <c r="J46" s="13"/>
      <c r="K46" s="110"/>
      <c r="L46" s="13"/>
      <c r="M46" s="254"/>
      <c r="N46" s="254"/>
      <c r="O46" s="254"/>
      <c r="P46" s="258"/>
    </row>
    <row r="47" spans="3:16" x14ac:dyDescent="0.25">
      <c r="C47" s="180"/>
      <c r="D47" s="180"/>
      <c r="E47" s="180"/>
      <c r="F47" s="180"/>
      <c r="G47" s="180"/>
      <c r="J47" s="13"/>
      <c r="K47" s="13"/>
      <c r="L47" s="13"/>
      <c r="M47" s="254"/>
      <c r="N47" s="254"/>
      <c r="O47" s="254"/>
      <c r="P47" s="258"/>
    </row>
    <row r="48" spans="3:16" x14ac:dyDescent="0.25">
      <c r="C48" s="180"/>
      <c r="D48" s="180"/>
      <c r="E48" s="180"/>
      <c r="F48" s="180"/>
      <c r="G48" s="180"/>
      <c r="M48" s="254"/>
      <c r="N48" s="255"/>
      <c r="O48" s="254"/>
      <c r="P48" s="258"/>
    </row>
    <row r="49" spans="3:16" x14ac:dyDescent="0.25">
      <c r="C49" s="180"/>
      <c r="D49" s="180"/>
      <c r="E49" s="180"/>
      <c r="F49" s="180"/>
      <c r="G49" s="180"/>
      <c r="H49" s="241"/>
      <c r="M49" s="254"/>
      <c r="N49" s="254"/>
      <c r="O49" s="254"/>
      <c r="P49" s="258"/>
    </row>
    <row r="50" spans="3:16" x14ac:dyDescent="0.25">
      <c r="C50" s="180"/>
      <c r="D50" s="180"/>
      <c r="E50" s="180"/>
      <c r="F50" s="180"/>
      <c r="G50" s="180"/>
      <c r="H50" s="242"/>
      <c r="M50" s="254"/>
      <c r="N50" s="257"/>
      <c r="O50" s="254"/>
      <c r="P50" s="258"/>
    </row>
    <row r="51" spans="3:16" x14ac:dyDescent="0.25">
      <c r="C51" s="180"/>
      <c r="D51" s="180"/>
      <c r="E51" s="180"/>
      <c r="F51" s="180"/>
      <c r="G51" s="180"/>
      <c r="H51" s="242"/>
      <c r="M51" s="254"/>
      <c r="N51" s="255"/>
      <c r="O51" s="254"/>
      <c r="P51" s="258"/>
    </row>
    <row r="52" spans="3:16" x14ac:dyDescent="0.25">
      <c r="C52" s="180"/>
      <c r="D52" s="180"/>
      <c r="E52" s="180"/>
      <c r="F52" s="180"/>
      <c r="G52" s="180"/>
      <c r="M52" s="254"/>
      <c r="N52" s="257"/>
      <c r="O52" s="254"/>
      <c r="P52" s="258"/>
    </row>
    <row r="53" spans="3:16" x14ac:dyDescent="0.25">
      <c r="C53" s="180"/>
      <c r="D53" s="180"/>
      <c r="E53" s="180"/>
      <c r="F53" s="180"/>
      <c r="G53" s="180"/>
      <c r="M53" s="254"/>
      <c r="N53" s="254"/>
      <c r="O53" s="254"/>
      <c r="P53" s="258"/>
    </row>
    <row r="54" spans="3:16" x14ac:dyDescent="0.25">
      <c r="C54" s="180"/>
      <c r="D54" s="180"/>
      <c r="E54" s="180"/>
      <c r="F54" s="180"/>
      <c r="G54" s="180"/>
      <c r="M54" s="254"/>
      <c r="N54" s="255"/>
      <c r="O54" s="254"/>
      <c r="P54" s="258"/>
    </row>
    <row r="55" spans="3:16" x14ac:dyDescent="0.25">
      <c r="C55" s="180"/>
      <c r="D55" s="180"/>
      <c r="E55" s="180"/>
      <c r="F55" s="180"/>
      <c r="G55" s="180"/>
      <c r="M55" s="254"/>
      <c r="N55" s="255"/>
      <c r="O55" s="254"/>
      <c r="P55" s="258"/>
    </row>
    <row r="56" spans="3:16" x14ac:dyDescent="0.25">
      <c r="C56" s="180"/>
      <c r="D56" s="180"/>
      <c r="E56" s="180"/>
      <c r="F56" s="180"/>
      <c r="G56" s="180"/>
      <c r="M56" s="254"/>
      <c r="N56" s="255"/>
      <c r="O56" s="254"/>
      <c r="P56" s="258"/>
    </row>
    <row r="57" spans="3:16" x14ac:dyDescent="0.25">
      <c r="C57" s="180"/>
      <c r="D57" s="180"/>
      <c r="E57" s="180"/>
      <c r="F57" s="180"/>
      <c r="G57" s="180"/>
      <c r="M57" s="254"/>
      <c r="N57" s="255"/>
      <c r="O57" s="254"/>
      <c r="P57" s="258"/>
    </row>
    <row r="58" spans="3:16" x14ac:dyDescent="0.25">
      <c r="C58" s="180"/>
      <c r="D58" s="180"/>
      <c r="E58" s="180"/>
      <c r="F58" s="180"/>
      <c r="G58" s="180"/>
      <c r="M58" s="254"/>
      <c r="N58" s="255"/>
      <c r="O58" s="254"/>
      <c r="P58" s="258"/>
    </row>
    <row r="59" spans="3:16" x14ac:dyDescent="0.25">
      <c r="C59" s="180"/>
      <c r="D59" s="180"/>
      <c r="E59" s="180"/>
      <c r="F59" s="180"/>
      <c r="G59" s="180"/>
      <c r="M59" s="254"/>
      <c r="N59" s="257"/>
      <c r="O59" s="254"/>
      <c r="P59" s="258"/>
    </row>
    <row r="60" spans="3:16" x14ac:dyDescent="0.25">
      <c r="C60" s="180"/>
      <c r="D60" s="180"/>
      <c r="E60" s="180"/>
      <c r="F60" s="180"/>
      <c r="G60" s="180"/>
      <c r="M60" s="260"/>
      <c r="N60" s="260"/>
      <c r="O60" s="260"/>
      <c r="P60" s="260"/>
    </row>
    <row r="61" spans="3:16" x14ac:dyDescent="0.25">
      <c r="C61" s="180"/>
      <c r="D61" s="180"/>
      <c r="E61" s="180"/>
      <c r="F61" s="180"/>
      <c r="G61" s="180"/>
      <c r="M61" s="213"/>
      <c r="N61" s="213"/>
      <c r="O61" s="213"/>
      <c r="P61" s="213"/>
    </row>
    <row r="62" spans="3:16" x14ac:dyDescent="0.25">
      <c r="C62" s="180"/>
      <c r="D62" s="180"/>
      <c r="E62" s="180"/>
      <c r="F62" s="180"/>
      <c r="G62" s="180"/>
      <c r="M62" s="213"/>
      <c r="N62" s="213"/>
      <c r="O62" s="213"/>
      <c r="P62" s="213"/>
    </row>
    <row r="63" spans="3:16" x14ac:dyDescent="0.25">
      <c r="C63" s="180"/>
      <c r="D63" s="180"/>
      <c r="E63" s="180"/>
      <c r="F63" s="180"/>
      <c r="G63" s="180"/>
    </row>
  </sheetData>
  <mergeCells count="3">
    <mergeCell ref="A3:C3"/>
    <mergeCell ref="D27:F27"/>
    <mergeCell ref="C27:C28"/>
  </mergeCells>
  <pageMargins left="0.5" right="0.5" top="0.5" bottom="0.75" header="0.3" footer="0.3"/>
  <pageSetup scale="45" orientation="landscape" r:id="rId1"/>
  <headerFooter>
    <oddFooter>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F21" sqref="F21"/>
    </sheetView>
  </sheetViews>
  <sheetFormatPr defaultRowHeight="15" x14ac:dyDescent="0.25"/>
  <cols>
    <col min="1" max="1" width="54.85546875" style="63" customWidth="1"/>
    <col min="2" max="10" width="12.7109375" style="63" customWidth="1"/>
    <col min="11" max="16384" width="9.140625" style="63"/>
  </cols>
  <sheetData>
    <row r="1" spans="1:10" x14ac:dyDescent="0.25">
      <c r="A1" s="61" t="s">
        <v>142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75" x14ac:dyDescent="0.25">
      <c r="A2" s="64" t="s">
        <v>42</v>
      </c>
      <c r="B2" s="253" t="s">
        <v>43</v>
      </c>
      <c r="C2" s="253" t="s">
        <v>44</v>
      </c>
      <c r="D2" s="253" t="s">
        <v>45</v>
      </c>
      <c r="E2" s="253" t="s">
        <v>46</v>
      </c>
      <c r="F2" s="253" t="s">
        <v>101</v>
      </c>
      <c r="G2" s="253" t="s">
        <v>105</v>
      </c>
      <c r="H2" s="253" t="s">
        <v>104</v>
      </c>
      <c r="I2" s="253" t="s">
        <v>103</v>
      </c>
      <c r="J2" s="37" t="s">
        <v>102</v>
      </c>
    </row>
    <row r="3" spans="1:10" x14ac:dyDescent="0.25">
      <c r="A3" s="65" t="s">
        <v>88</v>
      </c>
      <c r="B3" s="109" t="s">
        <v>28</v>
      </c>
      <c r="C3" s="203"/>
      <c r="D3" s="208"/>
      <c r="E3" s="203"/>
      <c r="F3" s="203"/>
      <c r="G3" s="203"/>
      <c r="H3" s="203"/>
      <c r="I3" s="203"/>
      <c r="J3" s="160"/>
    </row>
    <row r="4" spans="1:10" s="68" customFormat="1" x14ac:dyDescent="0.25">
      <c r="A4" s="65" t="s">
        <v>123</v>
      </c>
      <c r="B4" s="253"/>
      <c r="C4" s="253"/>
      <c r="D4" s="253"/>
      <c r="E4" s="253"/>
      <c r="F4" s="253"/>
      <c r="G4" s="253"/>
      <c r="H4" s="253"/>
      <c r="I4" s="253"/>
      <c r="J4" s="37"/>
    </row>
    <row r="5" spans="1:10" s="68" customFormat="1" ht="17.25" x14ac:dyDescent="0.25">
      <c r="A5" s="69" t="s">
        <v>108</v>
      </c>
      <c r="B5" s="203">
        <f>2*8*5*52</f>
        <v>4160</v>
      </c>
      <c r="C5" s="203">
        <v>1</v>
      </c>
      <c r="D5" s="208">
        <f>B5*C5</f>
        <v>4160</v>
      </c>
      <c r="E5" s="203">
        <v>1</v>
      </c>
      <c r="F5" s="203">
        <f>D5*E5</f>
        <v>4160</v>
      </c>
      <c r="G5" s="194">
        <f t="shared" ref="G5:G6" si="0">D5*E5*0.79</f>
        <v>3286.4</v>
      </c>
      <c r="H5" s="194">
        <f t="shared" ref="H5:H6" si="1">D5*E5*0.09</f>
        <v>374.4</v>
      </c>
      <c r="I5" s="194">
        <f t="shared" ref="I5:I6" si="2">D5*E5*0.12</f>
        <v>499.2</v>
      </c>
      <c r="J5" s="67">
        <f>G5*$D$18+H5*$D$19+I5*$D$20</f>
        <v>269180.62080000003</v>
      </c>
    </row>
    <row r="6" spans="1:10" s="68" customFormat="1" ht="17.25" x14ac:dyDescent="0.25">
      <c r="A6" s="69" t="s">
        <v>107</v>
      </c>
      <c r="B6" s="203">
        <f>10*1*8*5*52</f>
        <v>20800</v>
      </c>
      <c r="C6" s="203">
        <v>1</v>
      </c>
      <c r="D6" s="208">
        <f>B6*C6</f>
        <v>20800</v>
      </c>
      <c r="E6" s="203">
        <v>1</v>
      </c>
      <c r="F6" s="203">
        <f>D6*E6</f>
        <v>20800</v>
      </c>
      <c r="G6" s="194">
        <f t="shared" si="0"/>
        <v>16432</v>
      </c>
      <c r="H6" s="194">
        <f t="shared" si="1"/>
        <v>1872</v>
      </c>
      <c r="I6" s="194">
        <f t="shared" si="2"/>
        <v>2496</v>
      </c>
      <c r="J6" s="67">
        <f>G6*$D$22+H6*$D$23+I6*$D$24</f>
        <v>1156849.4080000001</v>
      </c>
    </row>
    <row r="7" spans="1:10" x14ac:dyDescent="0.25">
      <c r="A7" s="70" t="s">
        <v>5</v>
      </c>
      <c r="B7" s="146"/>
      <c r="C7" s="146"/>
      <c r="D7" s="146"/>
      <c r="E7" s="146"/>
      <c r="F7" s="71">
        <f>SUM(F3:F6)</f>
        <v>24960</v>
      </c>
      <c r="G7" s="71">
        <f>SUM(G3:G6)</f>
        <v>19718.400000000001</v>
      </c>
      <c r="H7" s="71">
        <f t="shared" ref="H7:I7" si="3">SUM(H3:H6)</f>
        <v>2246.4</v>
      </c>
      <c r="I7" s="71">
        <f t="shared" si="3"/>
        <v>2995.2</v>
      </c>
      <c r="J7" s="73">
        <f>SUM(J3:J6)</f>
        <v>1426030.0288</v>
      </c>
    </row>
    <row r="8" spans="1:10" x14ac:dyDescent="0.25">
      <c r="A8" s="70" t="s">
        <v>67</v>
      </c>
      <c r="B8" s="74"/>
      <c r="C8" s="74"/>
      <c r="D8" s="74"/>
      <c r="E8" s="74"/>
      <c r="F8" s="74"/>
      <c r="G8" s="74"/>
      <c r="H8" s="74"/>
      <c r="I8" s="74"/>
      <c r="J8" s="75"/>
    </row>
    <row r="9" spans="1:10" x14ac:dyDescent="0.25">
      <c r="A9" s="70" t="s">
        <v>47</v>
      </c>
      <c r="B9" s="146"/>
      <c r="C9" s="146"/>
      <c r="D9" s="146"/>
      <c r="E9" s="146"/>
      <c r="F9" s="146"/>
      <c r="G9" s="146"/>
      <c r="H9" s="146"/>
      <c r="I9" s="146"/>
      <c r="J9" s="76">
        <f>B29</f>
        <v>1000</v>
      </c>
    </row>
    <row r="10" spans="1:10" x14ac:dyDescent="0.25">
      <c r="A10" s="283" t="s">
        <v>48</v>
      </c>
      <c r="B10" s="284"/>
      <c r="C10" s="284"/>
      <c r="D10" s="284"/>
      <c r="E10" s="284"/>
      <c r="F10" s="284"/>
      <c r="G10" s="284"/>
      <c r="H10" s="284"/>
      <c r="I10" s="285"/>
      <c r="J10" s="72">
        <f>SUM(J7:J9)</f>
        <v>1427030.0288</v>
      </c>
    </row>
    <row r="11" spans="1:10" ht="17.25" x14ac:dyDescent="0.25">
      <c r="A11" s="108" t="s">
        <v>110</v>
      </c>
      <c r="B11" s="78"/>
      <c r="C11" s="78"/>
      <c r="D11" s="78"/>
      <c r="E11" s="78"/>
      <c r="F11" s="78"/>
      <c r="G11" s="78"/>
      <c r="H11" s="78"/>
      <c r="I11" s="78"/>
      <c r="J11" s="79"/>
    </row>
    <row r="12" spans="1:10" ht="17.25" x14ac:dyDescent="0.25">
      <c r="A12" s="108" t="s">
        <v>109</v>
      </c>
      <c r="B12" s="78"/>
      <c r="C12" s="78"/>
      <c r="D12" s="78"/>
      <c r="E12" s="78"/>
      <c r="F12" s="78"/>
      <c r="G12" s="78"/>
      <c r="H12" s="78"/>
      <c r="I12" s="78"/>
      <c r="J12" s="79"/>
    </row>
    <row r="13" spans="1:10" x14ac:dyDescent="0.25">
      <c r="B13" s="78"/>
      <c r="C13" s="78"/>
      <c r="D13" s="78"/>
      <c r="E13" s="78"/>
      <c r="F13" s="78"/>
      <c r="G13" s="78"/>
      <c r="H13" s="78"/>
      <c r="I13" s="78"/>
      <c r="J13" s="79"/>
    </row>
    <row r="14" spans="1:10" x14ac:dyDescent="0.25">
      <c r="A14" s="80" t="s">
        <v>49</v>
      </c>
      <c r="B14" s="81"/>
      <c r="C14" s="81"/>
      <c r="D14" s="81"/>
      <c r="E14" s="82"/>
      <c r="F14" s="82"/>
      <c r="H14" s="83"/>
    </row>
    <row r="15" spans="1:10" x14ac:dyDescent="0.25">
      <c r="A15" s="281" t="s">
        <v>11</v>
      </c>
      <c r="B15" s="282" t="s">
        <v>125</v>
      </c>
      <c r="C15" s="282"/>
      <c r="D15" s="282"/>
      <c r="E15" s="84"/>
      <c r="F15" s="84"/>
      <c r="H15" s="83"/>
    </row>
    <row r="16" spans="1:10" ht="45" x14ac:dyDescent="0.25">
      <c r="A16" s="281"/>
      <c r="B16" s="207" t="s">
        <v>12</v>
      </c>
      <c r="C16" s="207" t="s">
        <v>50</v>
      </c>
      <c r="D16" s="207" t="s">
        <v>14</v>
      </c>
      <c r="G16" s="84"/>
      <c r="H16" s="83"/>
    </row>
    <row r="17" spans="1:8" x14ac:dyDescent="0.25">
      <c r="A17" s="86" t="s">
        <v>51</v>
      </c>
      <c r="B17" s="207"/>
      <c r="C17" s="207"/>
      <c r="D17" s="207"/>
      <c r="G17" s="84"/>
      <c r="H17" s="83"/>
    </row>
    <row r="18" spans="1:8" s="68" customFormat="1" x14ac:dyDescent="0.25">
      <c r="A18" s="87" t="s">
        <v>52</v>
      </c>
      <c r="B18" s="88">
        <v>41.07</v>
      </c>
      <c r="C18" s="89">
        <v>1.6</v>
      </c>
      <c r="D18" s="90">
        <f>B18*C18</f>
        <v>65.712000000000003</v>
      </c>
      <c r="G18" s="91"/>
      <c r="H18" s="92"/>
    </row>
    <row r="19" spans="1:8" s="68" customFormat="1" x14ac:dyDescent="0.25">
      <c r="A19" s="87" t="s">
        <v>53</v>
      </c>
      <c r="B19" s="88">
        <v>57.09</v>
      </c>
      <c r="C19" s="89">
        <v>1.6</v>
      </c>
      <c r="D19" s="90">
        <f>B19*C19</f>
        <v>91.344000000000008</v>
      </c>
      <c r="G19" s="91"/>
      <c r="H19" s="92"/>
    </row>
    <row r="20" spans="1:8" s="68" customFormat="1" x14ac:dyDescent="0.25">
      <c r="A20" s="87" t="s">
        <v>54</v>
      </c>
      <c r="B20" s="88">
        <v>23.82</v>
      </c>
      <c r="C20" s="89">
        <v>1.6</v>
      </c>
      <c r="D20" s="90">
        <f>B20*C20</f>
        <v>38.112000000000002</v>
      </c>
      <c r="G20" s="91"/>
      <c r="H20" s="92"/>
    </row>
    <row r="21" spans="1:8" x14ac:dyDescent="0.25">
      <c r="A21" s="86" t="s">
        <v>55</v>
      </c>
      <c r="B21" s="207"/>
      <c r="C21" s="207"/>
      <c r="D21" s="207"/>
      <c r="G21" s="84"/>
      <c r="H21" s="83"/>
    </row>
    <row r="22" spans="1:8" x14ac:dyDescent="0.25">
      <c r="A22" s="87" t="s">
        <v>56</v>
      </c>
      <c r="B22" s="88">
        <v>34.54</v>
      </c>
      <c r="C22" s="89">
        <v>1.6</v>
      </c>
      <c r="D22" s="90">
        <f>B22*C22</f>
        <v>55.264000000000003</v>
      </c>
      <c r="G22" s="83"/>
      <c r="H22" s="83"/>
    </row>
    <row r="23" spans="1:8" x14ac:dyDescent="0.25">
      <c r="A23" s="87" t="s">
        <v>53</v>
      </c>
      <c r="B23" s="88">
        <v>57.09</v>
      </c>
      <c r="C23" s="89">
        <v>1.6</v>
      </c>
      <c r="D23" s="90">
        <f>B23*C23</f>
        <v>91.344000000000008</v>
      </c>
      <c r="G23" s="83"/>
      <c r="H23" s="83"/>
    </row>
    <row r="24" spans="1:8" x14ac:dyDescent="0.25">
      <c r="A24" s="87" t="s">
        <v>57</v>
      </c>
      <c r="B24" s="88">
        <v>19.47</v>
      </c>
      <c r="C24" s="89">
        <v>1.6</v>
      </c>
      <c r="D24" s="90">
        <f>B24*C24</f>
        <v>31.152000000000001</v>
      </c>
      <c r="G24" s="83"/>
      <c r="H24" s="83"/>
    </row>
    <row r="25" spans="1:8" ht="17.25" x14ac:dyDescent="0.25">
      <c r="A25" s="93" t="s">
        <v>126</v>
      </c>
      <c r="B25" s="94"/>
      <c r="C25" s="94"/>
      <c r="D25" s="94"/>
    </row>
    <row r="27" spans="1:8" x14ac:dyDescent="0.25">
      <c r="A27" s="95" t="s">
        <v>58</v>
      </c>
    </row>
    <row r="28" spans="1:8" x14ac:dyDescent="0.25">
      <c r="A28" s="96" t="s">
        <v>59</v>
      </c>
      <c r="B28" s="253" t="s">
        <v>68</v>
      </c>
    </row>
    <row r="29" spans="1:8" x14ac:dyDescent="0.25">
      <c r="A29" s="97" t="s">
        <v>60</v>
      </c>
      <c r="B29" s="98">
        <f>1000</f>
        <v>1000</v>
      </c>
    </row>
    <row r="30" spans="1:8" x14ac:dyDescent="0.25">
      <c r="A30" s="99"/>
    </row>
  </sheetData>
  <mergeCells count="3">
    <mergeCell ref="A10:I10"/>
    <mergeCell ref="A15:A16"/>
    <mergeCell ref="B15:D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Normal="100" workbookViewId="0">
      <selection activeCell="F11" sqref="F11"/>
    </sheetView>
  </sheetViews>
  <sheetFormatPr defaultRowHeight="15" x14ac:dyDescent="0.25"/>
  <cols>
    <col min="1" max="1" width="25.42578125" style="63" customWidth="1"/>
    <col min="2" max="2" width="22.7109375" style="63" customWidth="1"/>
    <col min="3" max="3" width="17.5703125" style="63" customWidth="1"/>
    <col min="4" max="4" width="11" style="63" customWidth="1"/>
    <col min="5" max="5" width="12.140625" style="63" customWidth="1"/>
    <col min="6" max="6" width="12.7109375" style="63" customWidth="1"/>
    <col min="7" max="7" width="12" style="63" customWidth="1"/>
    <col min="8" max="8" width="15.140625" style="63" customWidth="1"/>
    <col min="9" max="16384" width="9.140625" style="63"/>
  </cols>
  <sheetData>
    <row r="1" spans="1:8" x14ac:dyDescent="0.25">
      <c r="A1" s="23" t="s">
        <v>144</v>
      </c>
      <c r="B1" s="100"/>
      <c r="C1" s="100"/>
    </row>
    <row r="2" spans="1:8" s="101" customFormat="1" x14ac:dyDescent="0.25">
      <c r="A2" s="23" t="s">
        <v>124</v>
      </c>
      <c r="B2" s="100"/>
      <c r="C2" s="100"/>
    </row>
    <row r="3" spans="1:8" ht="30" x14ac:dyDescent="0.25">
      <c r="A3" s="96" t="s">
        <v>30</v>
      </c>
      <c r="B3" s="29" t="s">
        <v>31</v>
      </c>
      <c r="C3" s="29" t="s">
        <v>61</v>
      </c>
      <c r="D3" s="102"/>
      <c r="E3" s="102"/>
      <c r="F3" s="102"/>
      <c r="G3" s="102"/>
      <c r="H3" s="102"/>
    </row>
    <row r="4" spans="1:8" x14ac:dyDescent="0.25">
      <c r="A4" s="166" t="s">
        <v>18</v>
      </c>
      <c r="B4" s="29"/>
      <c r="C4" s="29"/>
      <c r="D4" s="102"/>
      <c r="E4" s="102"/>
      <c r="F4" s="102"/>
      <c r="G4" s="102"/>
      <c r="H4" s="102"/>
    </row>
    <row r="5" spans="1:8" x14ac:dyDescent="0.25">
      <c r="A5" s="115" t="s">
        <v>131</v>
      </c>
      <c r="B5" s="161">
        <f>'Exhibit 2a'!F7</f>
        <v>24960</v>
      </c>
      <c r="C5" s="114">
        <f>'Exhibit 2a'!J10</f>
        <v>1427030.0288</v>
      </c>
      <c r="D5" s="102"/>
      <c r="E5" s="102"/>
      <c r="F5" s="102"/>
      <c r="G5" s="102"/>
      <c r="H5" s="102"/>
    </row>
    <row r="6" spans="1:8" x14ac:dyDescent="0.25">
      <c r="A6" s="115" t="s">
        <v>72</v>
      </c>
      <c r="B6" s="161">
        <f>'Exhibit 2b'!F7</f>
        <v>24960</v>
      </c>
      <c r="C6" s="114">
        <f>'Exhibit 2b'!J10</f>
        <v>1427030.0288</v>
      </c>
      <c r="D6" s="102"/>
      <c r="E6" s="102"/>
      <c r="F6" s="102"/>
      <c r="G6" s="102"/>
      <c r="H6" s="102"/>
    </row>
    <row r="7" spans="1:8" x14ac:dyDescent="0.25">
      <c r="A7" s="115" t="s">
        <v>73</v>
      </c>
      <c r="B7" s="161">
        <f>'Exhibit 2c'!F7</f>
        <v>24960</v>
      </c>
      <c r="C7" s="114">
        <f>'Exhibit 2c'!J10</f>
        <v>1427030.0288</v>
      </c>
      <c r="D7" s="102"/>
      <c r="E7" s="102"/>
      <c r="F7" s="102"/>
      <c r="G7" s="102"/>
      <c r="H7" s="102"/>
    </row>
    <row r="8" spans="1:8" x14ac:dyDescent="0.25">
      <c r="A8" s="115" t="s">
        <v>132</v>
      </c>
      <c r="B8" s="116">
        <f>'Exhibit 2d'!F7</f>
        <v>24960</v>
      </c>
      <c r="C8" s="114">
        <f>'Exhibit 2d'!J10</f>
        <v>1427030.0288</v>
      </c>
      <c r="D8" s="102"/>
      <c r="E8" s="102"/>
      <c r="F8" s="102"/>
      <c r="G8" s="102"/>
      <c r="H8" s="102"/>
    </row>
    <row r="9" spans="1:8" x14ac:dyDescent="0.25">
      <c r="A9" s="166" t="s">
        <v>77</v>
      </c>
      <c r="B9" s="29"/>
      <c r="C9" s="29"/>
      <c r="D9" s="102"/>
      <c r="E9" s="102"/>
      <c r="F9" s="102"/>
      <c r="G9" s="102"/>
      <c r="H9" s="102"/>
    </row>
    <row r="10" spans="1:8" x14ac:dyDescent="0.25">
      <c r="A10" s="115" t="s">
        <v>131</v>
      </c>
      <c r="B10" s="162">
        <f>B5/'Exhibit 1e'!$E$26</f>
        <v>580.46511627906978</v>
      </c>
      <c r="C10" s="163">
        <f>C5/'Exhibit 1e'!$E$26</f>
        <v>33186.744855813951</v>
      </c>
      <c r="D10" s="102"/>
      <c r="E10" s="102"/>
      <c r="F10" s="102"/>
      <c r="G10" s="102"/>
      <c r="H10" s="102"/>
    </row>
    <row r="11" spans="1:8" x14ac:dyDescent="0.25">
      <c r="A11" s="115" t="s">
        <v>72</v>
      </c>
      <c r="B11" s="162">
        <f>B6/'Exhibit 1e'!$E$26</f>
        <v>580.46511627906978</v>
      </c>
      <c r="C11" s="163">
        <f>C6/'Exhibit 1e'!$E$26</f>
        <v>33186.744855813951</v>
      </c>
      <c r="D11" s="102"/>
      <c r="E11" s="102"/>
      <c r="F11" s="102"/>
      <c r="G11" s="102"/>
      <c r="H11" s="102"/>
    </row>
    <row r="12" spans="1:8" x14ac:dyDescent="0.25">
      <c r="A12" s="115" t="s">
        <v>73</v>
      </c>
      <c r="B12" s="162">
        <f>B7/'Exhibit 1e'!$E$26</f>
        <v>580.46511627906978</v>
      </c>
      <c r="C12" s="163">
        <f>C7/'Exhibit 1e'!$E$26</f>
        <v>33186.744855813951</v>
      </c>
      <c r="D12" s="102"/>
      <c r="E12" s="102"/>
      <c r="F12" s="102"/>
      <c r="G12" s="102"/>
      <c r="H12" s="102"/>
    </row>
    <row r="13" spans="1:8" x14ac:dyDescent="0.25">
      <c r="A13" s="115" t="s">
        <v>132</v>
      </c>
      <c r="B13" s="162">
        <f>B8/'Exhibit 1e'!E26</f>
        <v>580.46511627906978</v>
      </c>
      <c r="C13" s="163">
        <f>C8/'Exhibit 1e'!E26</f>
        <v>33186.744855813951</v>
      </c>
      <c r="D13" s="103"/>
      <c r="E13" s="103"/>
      <c r="F13" s="103"/>
      <c r="G13" s="103"/>
      <c r="H13" s="104"/>
    </row>
    <row r="14" spans="1:8" x14ac:dyDescent="0.25">
      <c r="A14" s="101"/>
      <c r="B14" s="101"/>
      <c r="C14" s="101"/>
      <c r="D14" s="103"/>
      <c r="E14" s="103"/>
      <c r="F14" s="103"/>
      <c r="G14" s="103"/>
      <c r="H14" s="104"/>
    </row>
    <row r="15" spans="1:8" x14ac:dyDescent="0.25">
      <c r="A15" s="101"/>
      <c r="B15" s="101"/>
      <c r="C15" s="101"/>
      <c r="D15" s="103"/>
      <c r="E15" s="103"/>
      <c r="F15" s="103"/>
      <c r="G15" s="103"/>
      <c r="H15" s="104"/>
    </row>
    <row r="16" spans="1:8" x14ac:dyDescent="0.25">
      <c r="A16" s="101"/>
      <c r="B16" s="101"/>
      <c r="C16" s="101"/>
      <c r="D16" s="103"/>
      <c r="E16" s="103"/>
      <c r="F16" s="103"/>
      <c r="G16" s="103"/>
      <c r="H16" s="104"/>
    </row>
    <row r="17" spans="1:8" x14ac:dyDescent="0.25">
      <c r="A17" s="101"/>
      <c r="B17" s="101"/>
      <c r="C17" s="101"/>
      <c r="D17" s="103"/>
      <c r="E17" s="103"/>
      <c r="F17" s="103"/>
      <c r="G17" s="103"/>
      <c r="H17" s="104"/>
    </row>
    <row r="18" spans="1:8" x14ac:dyDescent="0.25">
      <c r="A18" s="101"/>
      <c r="B18" s="101"/>
      <c r="C18" s="101"/>
      <c r="D18" s="103"/>
      <c r="E18" s="103"/>
      <c r="F18" s="103"/>
      <c r="G18" s="103"/>
      <c r="H18" s="104"/>
    </row>
    <row r="19" spans="1:8" x14ac:dyDescent="0.25">
      <c r="A19" s="101"/>
      <c r="B19" s="101"/>
      <c r="C19" s="101"/>
      <c r="D19" s="103"/>
      <c r="E19" s="103"/>
      <c r="F19" s="103"/>
      <c r="G19" s="103"/>
      <c r="H19" s="104"/>
    </row>
    <row r="20" spans="1:8" x14ac:dyDescent="0.25">
      <c r="A20" s="101"/>
      <c r="B20" s="101"/>
      <c r="C20" s="101"/>
      <c r="D20" s="103"/>
      <c r="E20" s="103"/>
      <c r="F20" s="103"/>
      <c r="G20" s="103"/>
      <c r="H20" s="104"/>
    </row>
    <row r="21" spans="1:8" x14ac:dyDescent="0.25">
      <c r="A21" s="101"/>
      <c r="B21" s="101"/>
      <c r="C21" s="101"/>
      <c r="D21" s="101"/>
      <c r="E21" s="101"/>
      <c r="F21" s="105"/>
      <c r="G21" s="101"/>
      <c r="H21" s="104"/>
    </row>
    <row r="22" spans="1:8" x14ac:dyDescent="0.25">
      <c r="A22" s="101"/>
      <c r="B22" s="101"/>
      <c r="C22" s="101"/>
      <c r="D22" s="101"/>
      <c r="E22" s="101"/>
      <c r="F22" s="101"/>
      <c r="G22" s="101"/>
      <c r="H22" s="104"/>
    </row>
    <row r="23" spans="1:8" x14ac:dyDescent="0.25">
      <c r="A23" s="101"/>
      <c r="B23" s="101"/>
      <c r="C23" s="101"/>
      <c r="D23" s="101"/>
      <c r="E23" s="101"/>
      <c r="F23" s="101"/>
      <c r="G23" s="101"/>
      <c r="H23" s="104"/>
    </row>
    <row r="24" spans="1:8" x14ac:dyDescent="0.25">
      <c r="A24" s="101"/>
      <c r="B24" s="101"/>
      <c r="C24" s="101"/>
      <c r="D24" s="101"/>
      <c r="E24" s="101"/>
      <c r="F24" s="101"/>
      <c r="G24" s="101"/>
      <c r="H24" s="101"/>
    </row>
    <row r="25" spans="1:8" x14ac:dyDescent="0.25">
      <c r="A25" s="101"/>
      <c r="B25" s="101"/>
      <c r="C25" s="101"/>
      <c r="D25" s="101"/>
      <c r="E25" s="101"/>
      <c r="F25" s="101"/>
      <c r="G25" s="101"/>
      <c r="H25" s="101"/>
    </row>
    <row r="26" spans="1:8" x14ac:dyDescent="0.25">
      <c r="A26" s="51"/>
      <c r="B26" s="51"/>
      <c r="C26" s="51"/>
      <c r="D26" s="101"/>
      <c r="E26" s="101"/>
      <c r="F26" s="101"/>
      <c r="G26" s="101"/>
      <c r="H26" s="101"/>
    </row>
    <row r="27" spans="1:8" x14ac:dyDescent="0.25">
      <c r="A27" s="51"/>
      <c r="B27" s="53"/>
      <c r="C27" s="57"/>
      <c r="D27" s="101"/>
      <c r="E27" s="101"/>
      <c r="F27" s="101"/>
      <c r="G27" s="101"/>
      <c r="H27" s="101"/>
    </row>
    <row r="28" spans="1:8" x14ac:dyDescent="0.25">
      <c r="A28" s="51"/>
      <c r="B28" s="53"/>
      <c r="C28" s="57"/>
      <c r="D28" s="106"/>
      <c r="E28" s="106"/>
      <c r="F28" s="106"/>
      <c r="G28" s="101"/>
      <c r="H28" s="101"/>
    </row>
    <row r="29" spans="1:8" x14ac:dyDescent="0.25">
      <c r="A29" s="51"/>
      <c r="B29" s="53"/>
      <c r="C29" s="57"/>
      <c r="D29" s="106"/>
      <c r="E29" s="106"/>
      <c r="F29" s="106"/>
      <c r="G29" s="101"/>
      <c r="H29" s="101"/>
    </row>
    <row r="30" spans="1:8" x14ac:dyDescent="0.25">
      <c r="A30" s="51"/>
      <c r="B30" s="53"/>
      <c r="C30" s="57"/>
      <c r="D30" s="106"/>
      <c r="E30" s="106"/>
      <c r="F30" s="106"/>
      <c r="G30" s="101"/>
      <c r="H30" s="101"/>
    </row>
    <row r="31" spans="1:8" x14ac:dyDescent="0.25">
      <c r="A31" s="101"/>
      <c r="B31" s="106"/>
      <c r="C31" s="106"/>
      <c r="D31" s="106"/>
      <c r="E31" s="106"/>
      <c r="F31" s="106"/>
      <c r="G31" s="101"/>
      <c r="H31" s="101"/>
    </row>
    <row r="32" spans="1:8" x14ac:dyDescent="0.25">
      <c r="A32" s="101"/>
      <c r="B32" s="106"/>
      <c r="C32" s="106"/>
      <c r="D32" s="106"/>
      <c r="E32" s="106"/>
      <c r="F32" s="106"/>
      <c r="G32" s="101"/>
      <c r="H32" s="101"/>
    </row>
    <row r="33" spans="1:8" x14ac:dyDescent="0.25">
      <c r="A33" s="101"/>
      <c r="B33" s="106"/>
      <c r="C33" s="106"/>
      <c r="D33" s="106"/>
      <c r="E33" s="106"/>
      <c r="F33" s="106"/>
      <c r="G33" s="101"/>
      <c r="H33" s="101"/>
    </row>
    <row r="34" spans="1:8" x14ac:dyDescent="0.25">
      <c r="A34" s="101"/>
      <c r="B34" s="106"/>
      <c r="C34" s="106"/>
      <c r="D34" s="106"/>
      <c r="E34" s="106"/>
      <c r="F34" s="106"/>
      <c r="G34" s="101"/>
      <c r="H34" s="101"/>
    </row>
    <row r="35" spans="1:8" x14ac:dyDescent="0.25">
      <c r="A35" s="101"/>
      <c r="B35" s="101"/>
      <c r="C35" s="101"/>
      <c r="D35" s="101"/>
      <c r="E35" s="101"/>
      <c r="F35" s="101"/>
      <c r="G35" s="101"/>
      <c r="H35" s="101"/>
    </row>
  </sheetData>
  <pageMargins left="0.5" right="0.5" top="0.5" bottom="0.75" header="0.3" footer="0.5"/>
  <pageSetup orientation="landscape" r:id="rId1"/>
  <headerFooter>
    <oddFooter>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zoomScale="85" zoomScaleNormal="85" workbookViewId="0">
      <selection activeCell="A20" sqref="A20"/>
    </sheetView>
  </sheetViews>
  <sheetFormatPr defaultRowHeight="15" x14ac:dyDescent="0.25"/>
  <cols>
    <col min="1" max="1" width="2.5703125" style="180" customWidth="1"/>
    <col min="2" max="2" width="2.7109375" style="180" customWidth="1"/>
    <col min="3" max="3" width="52.140625" style="180" customWidth="1"/>
    <col min="4" max="4" width="12.28515625" style="180" customWidth="1"/>
    <col min="5" max="5" width="20.85546875" style="180" customWidth="1"/>
    <col min="6" max="6" width="17.7109375" style="180" customWidth="1"/>
    <col min="7" max="7" width="14.42578125" style="180" customWidth="1"/>
    <col min="8" max="8" width="13" style="180" customWidth="1"/>
    <col min="9" max="9" width="12.85546875" style="180" customWidth="1"/>
    <col min="10" max="10" width="12.5703125" style="180" customWidth="1"/>
    <col min="11" max="11" width="13.28515625" style="180" customWidth="1"/>
    <col min="12" max="12" width="14.42578125" style="180" customWidth="1"/>
    <col min="13" max="13" width="13.85546875" style="180" bestFit="1" customWidth="1"/>
    <col min="14" max="14" width="10.5703125" style="180" bestFit="1" customWidth="1"/>
    <col min="15" max="15" width="12.7109375" style="180" bestFit="1" customWidth="1"/>
    <col min="16" max="16" width="11.140625" style="180" customWidth="1"/>
    <col min="17" max="16384" width="9.140625" style="180"/>
  </cols>
  <sheetData>
    <row r="1" spans="1:12" x14ac:dyDescent="0.25">
      <c r="A1" s="130" t="s">
        <v>130</v>
      </c>
    </row>
    <row r="2" spans="1:12" x14ac:dyDescent="0.25">
      <c r="A2" s="130" t="s">
        <v>120</v>
      </c>
    </row>
    <row r="3" spans="1:12" ht="60" x14ac:dyDescent="0.25">
      <c r="A3" s="265" t="s">
        <v>0</v>
      </c>
      <c r="B3" s="266"/>
      <c r="C3" s="267"/>
      <c r="D3" s="179" t="s">
        <v>1</v>
      </c>
      <c r="E3" s="131" t="s">
        <v>2</v>
      </c>
      <c r="F3" s="179" t="s">
        <v>3</v>
      </c>
      <c r="G3" s="131" t="s">
        <v>4</v>
      </c>
      <c r="H3" s="179" t="s">
        <v>99</v>
      </c>
      <c r="I3" s="179" t="s">
        <v>95</v>
      </c>
      <c r="J3" s="179" t="s">
        <v>96</v>
      </c>
      <c r="K3" s="179" t="s">
        <v>97</v>
      </c>
      <c r="L3" s="132" t="s">
        <v>98</v>
      </c>
    </row>
    <row r="4" spans="1:12" x14ac:dyDescent="0.25">
      <c r="A4" s="175" t="s">
        <v>19</v>
      </c>
      <c r="B4" s="177"/>
      <c r="C4" s="176"/>
      <c r="D4" s="214"/>
      <c r="E4" s="215"/>
      <c r="F4" s="214"/>
      <c r="G4" s="216"/>
      <c r="H4" s="216"/>
      <c r="I4" s="214"/>
      <c r="J4" s="214"/>
      <c r="K4" s="214"/>
      <c r="L4" s="217"/>
    </row>
    <row r="5" spans="1:12" x14ac:dyDescent="0.25">
      <c r="A5" s="218"/>
      <c r="B5" s="219" t="s">
        <v>20</v>
      </c>
      <c r="C5" s="220"/>
      <c r="D5" s="221" t="s">
        <v>28</v>
      </c>
      <c r="E5" s="222"/>
      <c r="F5" s="221"/>
      <c r="G5" s="223"/>
      <c r="H5" s="223"/>
      <c r="I5" s="221"/>
      <c r="J5" s="221"/>
      <c r="K5" s="221"/>
      <c r="L5" s="119"/>
    </row>
    <row r="6" spans="1:12" x14ac:dyDescent="0.25">
      <c r="A6" s="218"/>
      <c r="B6" s="219" t="s">
        <v>21</v>
      </c>
      <c r="C6" s="220"/>
      <c r="D6" s="214"/>
      <c r="E6" s="215"/>
      <c r="F6" s="214"/>
      <c r="G6" s="216"/>
      <c r="H6" s="216"/>
      <c r="I6" s="214"/>
      <c r="J6" s="214"/>
      <c r="K6" s="214"/>
      <c r="L6" s="217"/>
    </row>
    <row r="7" spans="1:12" ht="17.25" x14ac:dyDescent="0.25">
      <c r="A7" s="218"/>
      <c r="B7" s="224"/>
      <c r="C7" s="224" t="s">
        <v>26</v>
      </c>
      <c r="D7" s="225">
        <f>2*8*5*52</f>
        <v>4160</v>
      </c>
      <c r="E7" s="222">
        <v>1</v>
      </c>
      <c r="F7" s="221">
        <f>D7*E7</f>
        <v>4160</v>
      </c>
      <c r="G7" s="226">
        <f>D28</f>
        <v>43</v>
      </c>
      <c r="H7" s="243">
        <f>F7*G7</f>
        <v>178880</v>
      </c>
      <c r="I7" s="221">
        <f>F7*G7*0.79</f>
        <v>141315.20000000001</v>
      </c>
      <c r="J7" s="221">
        <f>F7*G7*0.09</f>
        <v>16099.199999999999</v>
      </c>
      <c r="K7" s="221">
        <f>F7*G7*0.12</f>
        <v>21465.599999999999</v>
      </c>
      <c r="L7" s="119">
        <f>I7*$F$35+J7*$F$36+K7*$F$37</f>
        <v>14581453.286400003</v>
      </c>
    </row>
    <row r="8" spans="1:12" x14ac:dyDescent="0.25">
      <c r="A8" s="218"/>
      <c r="B8" s="219" t="s">
        <v>22</v>
      </c>
      <c r="C8" s="220"/>
      <c r="D8" s="221" t="s">
        <v>24</v>
      </c>
      <c r="E8" s="222"/>
      <c r="F8" s="221"/>
      <c r="G8" s="227"/>
      <c r="H8" s="227"/>
      <c r="I8" s="221"/>
      <c r="J8" s="221"/>
      <c r="K8" s="221"/>
      <c r="L8" s="113"/>
    </row>
    <row r="9" spans="1:12" x14ac:dyDescent="0.25">
      <c r="A9" s="218"/>
      <c r="B9" s="219" t="s">
        <v>23</v>
      </c>
      <c r="C9" s="220"/>
      <c r="D9" s="221" t="s">
        <v>24</v>
      </c>
      <c r="E9" s="222"/>
      <c r="F9" s="221"/>
      <c r="G9" s="227"/>
      <c r="H9" s="227"/>
      <c r="I9" s="221"/>
      <c r="J9" s="221"/>
      <c r="K9" s="221"/>
      <c r="L9" s="113"/>
    </row>
    <row r="10" spans="1:12" x14ac:dyDescent="0.25">
      <c r="A10" s="218"/>
      <c r="B10" s="219" t="s">
        <v>25</v>
      </c>
      <c r="C10" s="220"/>
      <c r="D10" s="214"/>
      <c r="E10" s="215"/>
      <c r="F10" s="214"/>
      <c r="G10" s="216"/>
      <c r="H10" s="216"/>
      <c r="I10" s="214"/>
      <c r="J10" s="214"/>
      <c r="K10" s="214"/>
      <c r="L10" s="217"/>
    </row>
    <row r="11" spans="1:12" ht="17.25" x14ac:dyDescent="0.25">
      <c r="A11" s="218"/>
      <c r="B11" s="224"/>
      <c r="C11" s="224" t="s">
        <v>91</v>
      </c>
      <c r="D11" s="221">
        <f>2*8*5*4</f>
        <v>320</v>
      </c>
      <c r="E11" s="222">
        <v>1</v>
      </c>
      <c r="F11" s="221">
        <f>D11*E11</f>
        <v>320</v>
      </c>
      <c r="G11" s="226">
        <f>D28</f>
        <v>43</v>
      </c>
      <c r="H11" s="243">
        <f>F11*G11</f>
        <v>13760</v>
      </c>
      <c r="I11" s="221">
        <f>F11*G11*0.79</f>
        <v>10870.4</v>
      </c>
      <c r="J11" s="221">
        <f>F11*G11*0.09</f>
        <v>1238.3999999999999</v>
      </c>
      <c r="K11" s="221">
        <f>F11*G11*0.12</f>
        <v>1651.2</v>
      </c>
      <c r="L11" s="119">
        <f>I11*$F$35+J11*$F$36+K11*$F$37</f>
        <v>1121650.2527999999</v>
      </c>
    </row>
    <row r="12" spans="1:12" x14ac:dyDescent="0.25">
      <c r="A12" s="175" t="s">
        <v>5</v>
      </c>
      <c r="B12" s="219"/>
      <c r="C12" s="228"/>
      <c r="D12" s="229"/>
      <c r="E12" s="229"/>
      <c r="F12" s="229"/>
      <c r="G12" s="230"/>
      <c r="H12" s="229">
        <f>SUM(H4:H11)</f>
        <v>192640</v>
      </c>
      <c r="I12" s="229">
        <f>SUM(I4:I11)</f>
        <v>152185.60000000001</v>
      </c>
      <c r="J12" s="229">
        <f>SUM(J4:J11)</f>
        <v>17337.599999999999</v>
      </c>
      <c r="K12" s="229">
        <f>SUM(K4:K11)</f>
        <v>23116.799999999999</v>
      </c>
      <c r="L12" s="231">
        <f>SUM(L4:L11)</f>
        <v>15703103.539200004</v>
      </c>
    </row>
    <row r="13" spans="1:12" x14ac:dyDescent="0.25">
      <c r="A13" s="232" t="s">
        <v>84</v>
      </c>
      <c r="B13" s="232"/>
      <c r="C13" s="232"/>
      <c r="D13" s="233"/>
      <c r="E13" s="233"/>
      <c r="F13" s="233"/>
      <c r="G13" s="233"/>
      <c r="H13" s="233"/>
      <c r="I13" s="207"/>
      <c r="J13" s="207"/>
      <c r="K13" s="207"/>
      <c r="L13" s="207"/>
    </row>
    <row r="14" spans="1:12" x14ac:dyDescent="0.25">
      <c r="A14" s="234"/>
      <c r="B14" s="235"/>
      <c r="C14" s="236" t="s">
        <v>85</v>
      </c>
      <c r="D14" s="237"/>
      <c r="E14" s="237"/>
      <c r="F14" s="237"/>
      <c r="G14" s="237"/>
      <c r="H14" s="237"/>
      <c r="I14" s="238"/>
      <c r="J14" s="238"/>
      <c r="K14" s="238"/>
      <c r="L14" s="239">
        <f>G46</f>
        <v>21500</v>
      </c>
    </row>
    <row r="15" spans="1:12" ht="17.25" x14ac:dyDescent="0.25">
      <c r="A15" s="180" t="s">
        <v>93</v>
      </c>
    </row>
    <row r="16" spans="1:12" x14ac:dyDescent="0.25">
      <c r="A16" s="180" t="s">
        <v>94</v>
      </c>
    </row>
    <row r="17" spans="1:16" ht="17.25" x14ac:dyDescent="0.25">
      <c r="A17" s="180" t="s">
        <v>115</v>
      </c>
    </row>
    <row r="18" spans="1:16" x14ac:dyDescent="0.25">
      <c r="A18" s="213" t="s">
        <v>114</v>
      </c>
    </row>
    <row r="19" spans="1:16" ht="17.25" x14ac:dyDescent="0.25">
      <c r="A19" s="180" t="s">
        <v>27</v>
      </c>
    </row>
    <row r="20" spans="1:16" ht="17.25" x14ac:dyDescent="0.25">
      <c r="A20" s="180" t="s">
        <v>151</v>
      </c>
    </row>
    <row r="24" spans="1:16" x14ac:dyDescent="0.25">
      <c r="C24" s="149" t="s">
        <v>74</v>
      </c>
      <c r="D24" s="150"/>
      <c r="E24" s="133"/>
      <c r="F24" s="133"/>
      <c r="G24" s="133"/>
      <c r="H24" s="133"/>
      <c r="I24" s="168"/>
      <c r="J24" s="168"/>
      <c r="M24" s="260"/>
      <c r="N24" s="260"/>
      <c r="O24" s="260"/>
      <c r="P24" s="260"/>
    </row>
    <row r="25" spans="1:16" x14ac:dyDescent="0.25">
      <c r="C25" s="151" t="s">
        <v>75</v>
      </c>
      <c r="D25" s="143" t="s">
        <v>6</v>
      </c>
      <c r="E25" s="152" t="s">
        <v>7</v>
      </c>
      <c r="F25" s="168"/>
      <c r="M25" s="260"/>
      <c r="N25" s="260"/>
      <c r="O25" s="260"/>
      <c r="P25" s="260"/>
    </row>
    <row r="26" spans="1:16" x14ac:dyDescent="0.25">
      <c r="C26" s="153" t="s">
        <v>76</v>
      </c>
      <c r="D26" s="144">
        <v>48</v>
      </c>
      <c r="E26" s="157"/>
      <c r="F26" s="168"/>
      <c r="M26" s="254"/>
      <c r="N26" s="255"/>
      <c r="O26" s="256"/>
      <c r="P26" s="254"/>
    </row>
    <row r="27" spans="1:16" x14ac:dyDescent="0.25">
      <c r="C27" s="135" t="s">
        <v>8</v>
      </c>
      <c r="D27" s="144">
        <v>5</v>
      </c>
      <c r="E27" s="169" t="s">
        <v>146</v>
      </c>
      <c r="M27" s="255"/>
      <c r="N27" s="257"/>
      <c r="O27" s="255"/>
      <c r="P27" s="257"/>
    </row>
    <row r="28" spans="1:16" x14ac:dyDescent="0.25">
      <c r="C28" s="136" t="s">
        <v>9</v>
      </c>
      <c r="D28" s="148">
        <f>D26-D27</f>
        <v>43</v>
      </c>
      <c r="E28" s="169"/>
      <c r="M28" s="255"/>
      <c r="N28" s="257"/>
      <c r="O28" s="255"/>
      <c r="P28" s="254"/>
    </row>
    <row r="29" spans="1:16" x14ac:dyDescent="0.25">
      <c r="M29" s="257"/>
      <c r="N29" s="254"/>
      <c r="O29" s="255"/>
      <c r="P29" s="257"/>
    </row>
    <row r="30" spans="1:16" x14ac:dyDescent="0.25">
      <c r="M30" s="255"/>
      <c r="N30" s="257"/>
      <c r="O30" s="255"/>
      <c r="P30" s="255"/>
    </row>
    <row r="31" spans="1:16" x14ac:dyDescent="0.25">
      <c r="C31" s="138" t="s">
        <v>10</v>
      </c>
      <c r="D31" s="139"/>
      <c r="E31" s="139"/>
      <c r="F31" s="139"/>
      <c r="G31" s="168"/>
      <c r="M31" s="254"/>
      <c r="N31" s="257"/>
      <c r="O31" s="255"/>
      <c r="P31" s="258"/>
    </row>
    <row r="32" spans="1:16" x14ac:dyDescent="0.25">
      <c r="C32" s="271" t="s">
        <v>11</v>
      </c>
      <c r="D32" s="268" t="s">
        <v>127</v>
      </c>
      <c r="E32" s="269"/>
      <c r="F32" s="270"/>
      <c r="G32" s="168"/>
      <c r="H32" s="168"/>
      <c r="M32" s="254"/>
      <c r="N32" s="255"/>
      <c r="O32" s="258"/>
      <c r="P32" s="258"/>
    </row>
    <row r="33" spans="3:16" ht="30" x14ac:dyDescent="0.25">
      <c r="C33" s="272"/>
      <c r="D33" s="152" t="s">
        <v>82</v>
      </c>
      <c r="E33" s="152" t="s">
        <v>13</v>
      </c>
      <c r="F33" s="152" t="s">
        <v>14</v>
      </c>
      <c r="H33" s="168"/>
      <c r="M33" s="254"/>
      <c r="N33" s="255"/>
      <c r="O33" s="254"/>
      <c r="P33" s="258"/>
    </row>
    <row r="34" spans="3:16" ht="17.25" x14ac:dyDescent="0.25">
      <c r="C34" s="124" t="s">
        <v>81</v>
      </c>
      <c r="D34" s="152"/>
      <c r="E34" s="152"/>
      <c r="F34" s="152"/>
      <c r="M34" s="254"/>
      <c r="N34" s="255"/>
      <c r="O34" s="254"/>
      <c r="P34" s="258"/>
    </row>
    <row r="35" spans="3:16" x14ac:dyDescent="0.25">
      <c r="C35" s="154" t="s">
        <v>78</v>
      </c>
      <c r="D35" s="170">
        <v>40.840000000000003</v>
      </c>
      <c r="E35" s="155">
        <v>2.1</v>
      </c>
      <c r="F35" s="156">
        <f>D35*E35</f>
        <v>85.76400000000001</v>
      </c>
      <c r="M35" s="259"/>
      <c r="N35" s="255"/>
      <c r="O35" s="254"/>
      <c r="P35" s="258"/>
    </row>
    <row r="36" spans="3:16" x14ac:dyDescent="0.25">
      <c r="C36" s="154" t="s">
        <v>79</v>
      </c>
      <c r="D36" s="170">
        <v>47.48</v>
      </c>
      <c r="E36" s="155">
        <v>2.1</v>
      </c>
      <c r="F36" s="156">
        <f>D36*E36</f>
        <v>99.707999999999998</v>
      </c>
      <c r="M36" s="255"/>
      <c r="N36" s="254"/>
      <c r="O36" s="254"/>
      <c r="P36" s="258"/>
    </row>
    <row r="37" spans="3:16" x14ac:dyDescent="0.25">
      <c r="C37" s="154" t="s">
        <v>80</v>
      </c>
      <c r="D37" s="170">
        <v>19</v>
      </c>
      <c r="E37" s="155">
        <v>2.1</v>
      </c>
      <c r="F37" s="156">
        <f>D37*E37</f>
        <v>39.9</v>
      </c>
      <c r="I37" s="168"/>
      <c r="M37" s="255"/>
      <c r="N37" s="255"/>
      <c r="O37" s="254"/>
      <c r="P37" s="258"/>
    </row>
    <row r="38" spans="3:16" x14ac:dyDescent="0.25">
      <c r="C38" s="112" t="s">
        <v>83</v>
      </c>
      <c r="D38" s="112"/>
      <c r="E38" s="112"/>
      <c r="F38" s="125">
        <f>F35+F36*0.2+F37*0.1</f>
        <v>109.6956</v>
      </c>
      <c r="G38" s="168"/>
      <c r="I38" s="168"/>
      <c r="M38" s="257"/>
      <c r="N38" s="257"/>
      <c r="O38" s="257"/>
      <c r="P38" s="258"/>
    </row>
    <row r="39" spans="3:16" ht="17.25" x14ac:dyDescent="0.25">
      <c r="C39" s="172" t="s">
        <v>89</v>
      </c>
      <c r="D39" s="168"/>
      <c r="E39" s="168"/>
      <c r="F39" s="168"/>
      <c r="G39" s="168"/>
      <c r="H39" s="168"/>
      <c r="I39" s="168"/>
      <c r="M39" s="255"/>
      <c r="N39" s="254"/>
      <c r="O39" s="254"/>
      <c r="P39" s="258"/>
    </row>
    <row r="40" spans="3:16" x14ac:dyDescent="0.25">
      <c r="C40" s="171" t="s">
        <v>147</v>
      </c>
      <c r="D40" s="168"/>
      <c r="E40" s="168"/>
      <c r="F40" s="168"/>
      <c r="H40" s="168"/>
      <c r="I40" s="168"/>
      <c r="M40" s="254"/>
      <c r="N40" s="255"/>
      <c r="O40" s="254"/>
      <c r="P40" s="258"/>
    </row>
    <row r="41" spans="3:16" x14ac:dyDescent="0.25">
      <c r="C41" s="171" t="s">
        <v>128</v>
      </c>
      <c r="D41" s="168"/>
      <c r="E41" s="168"/>
      <c r="F41" s="168"/>
      <c r="I41" s="168"/>
      <c r="M41" s="258"/>
      <c r="N41" s="254"/>
      <c r="O41" s="258"/>
      <c r="P41" s="258"/>
    </row>
    <row r="42" spans="3:16" x14ac:dyDescent="0.25">
      <c r="C42" s="171"/>
      <c r="I42" s="168"/>
      <c r="M42" s="254"/>
      <c r="N42" s="255"/>
      <c r="O42" s="254"/>
      <c r="P42" s="258"/>
    </row>
    <row r="43" spans="3:16" x14ac:dyDescent="0.25">
      <c r="C43" s="171"/>
      <c r="I43" s="168"/>
      <c r="J43" s="168"/>
      <c r="K43" s="168"/>
      <c r="L43" s="168"/>
      <c r="M43" s="254"/>
      <c r="N43" s="257"/>
      <c r="O43" s="254"/>
      <c r="P43" s="258"/>
    </row>
    <row r="44" spans="3:16" x14ac:dyDescent="0.25">
      <c r="C44" s="118" t="s">
        <v>100</v>
      </c>
      <c r="I44" s="168"/>
      <c r="J44" s="168"/>
      <c r="K44" s="168"/>
      <c r="L44" s="168"/>
      <c r="M44" s="254"/>
      <c r="N44" s="255"/>
      <c r="O44" s="254"/>
      <c r="P44" s="258"/>
    </row>
    <row r="45" spans="3:16" ht="30" x14ac:dyDescent="0.25">
      <c r="C45" s="143" t="s">
        <v>15</v>
      </c>
      <c r="D45" s="143" t="s">
        <v>16</v>
      </c>
      <c r="E45" s="143" t="s">
        <v>69</v>
      </c>
      <c r="F45" s="143" t="s">
        <v>17</v>
      </c>
      <c r="G45" s="143" t="s">
        <v>18</v>
      </c>
      <c r="I45" s="168"/>
      <c r="J45" s="168"/>
      <c r="K45" s="168"/>
      <c r="L45" s="168"/>
      <c r="M45" s="254"/>
      <c r="N45" s="255"/>
      <c r="O45" s="254"/>
      <c r="P45" s="258"/>
    </row>
    <row r="46" spans="3:16" ht="17.25" x14ac:dyDescent="0.25">
      <c r="C46" s="157" t="s">
        <v>86</v>
      </c>
      <c r="D46" s="145">
        <v>500</v>
      </c>
      <c r="E46" s="137">
        <v>1</v>
      </c>
      <c r="F46" s="126">
        <f>'Exhibit 1b'!D26-'Exhibit 1b'!D27</f>
        <v>43</v>
      </c>
      <c r="G46" s="122">
        <f>+D46*E46*F46</f>
        <v>21500</v>
      </c>
      <c r="I46" s="168"/>
      <c r="J46" s="168"/>
      <c r="K46" s="168"/>
      <c r="L46" s="168"/>
      <c r="M46" s="254"/>
      <c r="N46" s="255"/>
      <c r="O46" s="254"/>
      <c r="P46" s="258"/>
    </row>
    <row r="47" spans="3:16" ht="17.25" x14ac:dyDescent="0.25">
      <c r="C47" s="127" t="s">
        <v>149</v>
      </c>
      <c r="I47" s="168"/>
      <c r="J47" s="168"/>
      <c r="K47" s="168"/>
      <c r="L47" s="168"/>
      <c r="M47" s="254"/>
      <c r="N47" s="255"/>
      <c r="O47" s="254"/>
      <c r="P47" s="258"/>
    </row>
    <row r="48" spans="3:16" x14ac:dyDescent="0.25">
      <c r="I48" s="168"/>
      <c r="J48" s="168"/>
      <c r="K48" s="168"/>
      <c r="L48" s="168"/>
      <c r="M48" s="254"/>
      <c r="N48" s="255"/>
      <c r="O48" s="254"/>
      <c r="P48" s="258"/>
    </row>
    <row r="49" spans="3:16" x14ac:dyDescent="0.25">
      <c r="I49" s="168"/>
      <c r="J49" s="168"/>
      <c r="K49" s="168"/>
      <c r="L49" s="168"/>
      <c r="M49" s="254"/>
      <c r="N49" s="255"/>
      <c r="O49" s="254"/>
      <c r="P49" s="258"/>
    </row>
    <row r="50" spans="3:16" x14ac:dyDescent="0.25">
      <c r="I50" s="168"/>
      <c r="J50" s="168"/>
      <c r="K50" s="168"/>
      <c r="L50" s="168"/>
      <c r="M50" s="254"/>
      <c r="N50" s="255"/>
      <c r="O50" s="254"/>
      <c r="P50" s="258"/>
    </row>
    <row r="51" spans="3:16" x14ac:dyDescent="0.25">
      <c r="J51" s="168"/>
      <c r="K51" s="110"/>
      <c r="L51" s="168"/>
      <c r="M51" s="254"/>
      <c r="N51" s="257"/>
      <c r="O51" s="254"/>
      <c r="P51" s="258"/>
    </row>
    <row r="52" spans="3:16" x14ac:dyDescent="0.25">
      <c r="J52" s="168"/>
      <c r="K52" s="168"/>
      <c r="L52" s="168"/>
      <c r="M52" s="254"/>
      <c r="N52" s="254"/>
      <c r="O52" s="254"/>
      <c r="P52" s="258"/>
    </row>
    <row r="53" spans="3:16" x14ac:dyDescent="0.25">
      <c r="M53" s="254"/>
      <c r="N53" s="254"/>
      <c r="O53" s="254"/>
      <c r="P53" s="258"/>
    </row>
    <row r="54" spans="3:16" x14ac:dyDescent="0.25">
      <c r="H54" s="242"/>
      <c r="M54" s="254"/>
      <c r="N54" s="255"/>
      <c r="O54" s="254"/>
      <c r="P54" s="258"/>
    </row>
    <row r="55" spans="3:16" x14ac:dyDescent="0.25">
      <c r="M55" s="254"/>
      <c r="N55" s="254"/>
      <c r="O55" s="254"/>
      <c r="P55" s="258"/>
    </row>
    <row r="56" spans="3:16" x14ac:dyDescent="0.25">
      <c r="C56" s="127"/>
      <c r="M56" s="254"/>
      <c r="N56" s="254"/>
      <c r="O56" s="254"/>
      <c r="P56" s="258"/>
    </row>
    <row r="57" spans="3:16" x14ac:dyDescent="0.25">
      <c r="M57" s="254"/>
      <c r="N57" s="255"/>
      <c r="O57" s="254"/>
      <c r="P57" s="258"/>
    </row>
    <row r="58" spans="3:16" x14ac:dyDescent="0.25">
      <c r="M58" s="254"/>
      <c r="N58" s="254"/>
      <c r="O58" s="254"/>
      <c r="P58" s="258"/>
    </row>
    <row r="59" spans="3:16" x14ac:dyDescent="0.25">
      <c r="M59" s="254"/>
      <c r="N59" s="257"/>
      <c r="O59" s="254"/>
      <c r="P59" s="258"/>
    </row>
    <row r="60" spans="3:16" x14ac:dyDescent="0.25">
      <c r="M60" s="254"/>
      <c r="N60" s="255"/>
      <c r="O60" s="254"/>
      <c r="P60" s="258"/>
    </row>
    <row r="61" spans="3:16" x14ac:dyDescent="0.25">
      <c r="M61" s="254"/>
      <c r="N61" s="257"/>
      <c r="O61" s="254"/>
      <c r="P61" s="258"/>
    </row>
    <row r="62" spans="3:16" x14ac:dyDescent="0.25">
      <c r="M62" s="254"/>
      <c r="N62" s="254"/>
      <c r="O62" s="254"/>
      <c r="P62" s="258"/>
    </row>
    <row r="63" spans="3:16" x14ac:dyDescent="0.25">
      <c r="M63" s="254"/>
      <c r="N63" s="255"/>
      <c r="O63" s="254"/>
      <c r="P63" s="258"/>
    </row>
    <row r="64" spans="3:16" x14ac:dyDescent="0.25">
      <c r="M64" s="254"/>
      <c r="N64" s="255"/>
      <c r="O64" s="254"/>
      <c r="P64" s="258"/>
    </row>
    <row r="65" spans="13:16" x14ac:dyDescent="0.25">
      <c r="M65" s="254"/>
      <c r="N65" s="255"/>
      <c r="O65" s="254"/>
      <c r="P65" s="258"/>
    </row>
    <row r="66" spans="13:16" x14ac:dyDescent="0.25">
      <c r="M66" s="254"/>
      <c r="N66" s="255"/>
      <c r="O66" s="254"/>
      <c r="P66" s="258"/>
    </row>
    <row r="67" spans="13:16" x14ac:dyDescent="0.25">
      <c r="M67" s="254"/>
      <c r="N67" s="255"/>
      <c r="O67" s="254"/>
      <c r="P67" s="258"/>
    </row>
    <row r="68" spans="13:16" x14ac:dyDescent="0.25">
      <c r="M68" s="254"/>
      <c r="N68" s="257"/>
      <c r="O68" s="254"/>
      <c r="P68" s="258"/>
    </row>
    <row r="69" spans="13:16" x14ac:dyDescent="0.25">
      <c r="M69" s="260"/>
      <c r="N69" s="260"/>
      <c r="O69" s="260"/>
      <c r="P69" s="260"/>
    </row>
  </sheetData>
  <mergeCells count="3">
    <mergeCell ref="A3:C3"/>
    <mergeCell ref="D32:F32"/>
    <mergeCell ref="C32:C33"/>
  </mergeCells>
  <pageMargins left="0.5" right="0.5" top="0.5" bottom="0.75" header="0.3" footer="0.3"/>
  <pageSetup scale="50" orientation="landscape" r:id="rId1"/>
  <headerFooter>
    <oddFooter>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opLeftCell="A10" zoomScale="85" zoomScaleNormal="85" workbookViewId="0">
      <selection activeCell="A21" sqref="A21:A22"/>
    </sheetView>
  </sheetViews>
  <sheetFormatPr defaultRowHeight="15" x14ac:dyDescent="0.25"/>
  <cols>
    <col min="1" max="1" width="2.5703125" style="180" customWidth="1"/>
    <col min="2" max="2" width="2.7109375" style="180" customWidth="1"/>
    <col min="3" max="3" width="52.140625" style="180" customWidth="1"/>
    <col min="4" max="4" width="12.28515625" style="180" customWidth="1"/>
    <col min="5" max="5" width="20.85546875" style="180" customWidth="1"/>
    <col min="6" max="6" width="17.7109375" style="180" customWidth="1"/>
    <col min="7" max="7" width="14.42578125" style="180" customWidth="1"/>
    <col min="8" max="8" width="13" style="180" customWidth="1"/>
    <col min="9" max="9" width="12.85546875" style="180" customWidth="1"/>
    <col min="10" max="10" width="12.5703125" style="180" customWidth="1"/>
    <col min="11" max="11" width="13.28515625" style="180" customWidth="1"/>
    <col min="12" max="12" width="14.42578125" style="180" customWidth="1"/>
    <col min="13" max="13" width="13.85546875" style="180" bestFit="1" customWidth="1"/>
    <col min="14" max="14" width="10.5703125" style="180" bestFit="1" customWidth="1"/>
    <col min="15" max="15" width="12.7109375" style="180" bestFit="1" customWidth="1"/>
    <col min="16" max="16" width="11.140625" style="180" customWidth="1"/>
    <col min="17" max="16384" width="9.140625" style="180"/>
  </cols>
  <sheetData>
    <row r="1" spans="1:12" x14ac:dyDescent="0.25">
      <c r="A1" s="130" t="s">
        <v>138</v>
      </c>
    </row>
    <row r="2" spans="1:12" x14ac:dyDescent="0.25">
      <c r="A2" s="130" t="s">
        <v>120</v>
      </c>
    </row>
    <row r="3" spans="1:12" ht="60" x14ac:dyDescent="0.25">
      <c r="A3" s="265" t="s">
        <v>0</v>
      </c>
      <c r="B3" s="266"/>
      <c r="C3" s="267"/>
      <c r="D3" s="179" t="s">
        <v>1</v>
      </c>
      <c r="E3" s="131" t="s">
        <v>2</v>
      </c>
      <c r="F3" s="179" t="s">
        <v>3</v>
      </c>
      <c r="G3" s="131" t="s">
        <v>4</v>
      </c>
      <c r="H3" s="179" t="s">
        <v>99</v>
      </c>
      <c r="I3" s="179" t="s">
        <v>95</v>
      </c>
      <c r="J3" s="179" t="s">
        <v>96</v>
      </c>
      <c r="K3" s="179" t="s">
        <v>97</v>
      </c>
      <c r="L3" s="132" t="s">
        <v>98</v>
      </c>
    </row>
    <row r="4" spans="1:12" x14ac:dyDescent="0.25">
      <c r="A4" s="175" t="s">
        <v>19</v>
      </c>
      <c r="B4" s="177"/>
      <c r="C4" s="176"/>
      <c r="D4" s="214"/>
      <c r="E4" s="215"/>
      <c r="F4" s="214"/>
      <c r="G4" s="216"/>
      <c r="H4" s="216"/>
      <c r="I4" s="214"/>
      <c r="J4" s="214"/>
      <c r="K4" s="214"/>
      <c r="L4" s="217"/>
    </row>
    <row r="5" spans="1:12" x14ac:dyDescent="0.25">
      <c r="A5" s="218"/>
      <c r="B5" s="219" t="s">
        <v>20</v>
      </c>
      <c r="C5" s="220"/>
      <c r="D5" s="221" t="s">
        <v>28</v>
      </c>
      <c r="E5" s="222"/>
      <c r="F5" s="221"/>
      <c r="G5" s="223"/>
      <c r="H5" s="223"/>
      <c r="I5" s="221"/>
      <c r="J5" s="221"/>
      <c r="K5" s="221"/>
      <c r="L5" s="119"/>
    </row>
    <row r="6" spans="1:12" x14ac:dyDescent="0.25">
      <c r="A6" s="218"/>
      <c r="B6" s="219" t="s">
        <v>21</v>
      </c>
      <c r="C6" s="220"/>
      <c r="D6" s="214"/>
      <c r="E6" s="215"/>
      <c r="F6" s="214"/>
      <c r="G6" s="216"/>
      <c r="H6" s="216"/>
      <c r="I6" s="214"/>
      <c r="J6" s="214"/>
      <c r="K6" s="214"/>
      <c r="L6" s="217"/>
    </row>
    <row r="7" spans="1:12" ht="17.25" x14ac:dyDescent="0.25">
      <c r="A7" s="218"/>
      <c r="B7" s="224"/>
      <c r="C7" s="224" t="s">
        <v>26</v>
      </c>
      <c r="D7" s="225">
        <f>2*8*5*52</f>
        <v>4160</v>
      </c>
      <c r="E7" s="222">
        <v>1</v>
      </c>
      <c r="F7" s="221">
        <f>D7*E7</f>
        <v>4160</v>
      </c>
      <c r="G7" s="226">
        <f>D28</f>
        <v>43</v>
      </c>
      <c r="H7" s="243">
        <f>F7*G7</f>
        <v>178880</v>
      </c>
      <c r="I7" s="221">
        <f>F7*G7*0.79</f>
        <v>141315.20000000001</v>
      </c>
      <c r="J7" s="221">
        <f>F7*G7*0.09</f>
        <v>16099.199999999999</v>
      </c>
      <c r="K7" s="221">
        <f>F7*G7*0.12</f>
        <v>21465.599999999999</v>
      </c>
      <c r="L7" s="119">
        <f>I7*$F$35+J7*$F$36+K7*$F$37</f>
        <v>14581453.286400003</v>
      </c>
    </row>
    <row r="8" spans="1:12" x14ac:dyDescent="0.25">
      <c r="A8" s="218"/>
      <c r="B8" s="219" t="s">
        <v>22</v>
      </c>
      <c r="C8" s="220"/>
      <c r="D8" s="221" t="s">
        <v>24</v>
      </c>
      <c r="E8" s="222"/>
      <c r="F8" s="221"/>
      <c r="G8" s="227"/>
      <c r="H8" s="227"/>
      <c r="I8" s="221"/>
      <c r="J8" s="221"/>
      <c r="K8" s="221"/>
      <c r="L8" s="113"/>
    </row>
    <row r="9" spans="1:12" x14ac:dyDescent="0.25">
      <c r="A9" s="218"/>
      <c r="B9" s="219" t="s">
        <v>23</v>
      </c>
      <c r="C9" s="220"/>
      <c r="D9" s="221" t="s">
        <v>24</v>
      </c>
      <c r="E9" s="222"/>
      <c r="F9" s="221"/>
      <c r="G9" s="227"/>
      <c r="H9" s="227"/>
      <c r="I9" s="221"/>
      <c r="J9" s="221"/>
      <c r="K9" s="221"/>
      <c r="L9" s="113"/>
    </row>
    <row r="10" spans="1:12" x14ac:dyDescent="0.25">
      <c r="A10" s="218"/>
      <c r="B10" s="219" t="s">
        <v>25</v>
      </c>
      <c r="C10" s="220"/>
      <c r="D10" s="214"/>
      <c r="E10" s="215"/>
      <c r="F10" s="214"/>
      <c r="G10" s="216"/>
      <c r="H10" s="216"/>
      <c r="I10" s="214"/>
      <c r="J10" s="214"/>
      <c r="K10" s="214"/>
      <c r="L10" s="217"/>
    </row>
    <row r="11" spans="1:12" ht="17.25" x14ac:dyDescent="0.25">
      <c r="A11" s="218"/>
      <c r="B11" s="224"/>
      <c r="C11" s="224" t="s">
        <v>91</v>
      </c>
      <c r="D11" s="221">
        <f>2*8*5*4</f>
        <v>320</v>
      </c>
      <c r="E11" s="222">
        <v>1</v>
      </c>
      <c r="F11" s="221">
        <f>D11*E11</f>
        <v>320</v>
      </c>
      <c r="G11" s="226">
        <f>D28</f>
        <v>43</v>
      </c>
      <c r="H11" s="243">
        <f>F11*G11</f>
        <v>13760</v>
      </c>
      <c r="I11" s="221">
        <f>F11*G11*0.79</f>
        <v>10870.4</v>
      </c>
      <c r="J11" s="221">
        <f>F11*G11*0.09</f>
        <v>1238.3999999999999</v>
      </c>
      <c r="K11" s="221">
        <f>F11*G11*0.12</f>
        <v>1651.2</v>
      </c>
      <c r="L11" s="119">
        <f>I11*$F$35+J11*$F$36+K11*$F$37</f>
        <v>1121650.2527999999</v>
      </c>
    </row>
    <row r="12" spans="1:12" x14ac:dyDescent="0.25">
      <c r="A12" s="175" t="s">
        <v>5</v>
      </c>
      <c r="B12" s="219"/>
      <c r="C12" s="228"/>
      <c r="D12" s="229"/>
      <c r="E12" s="229"/>
      <c r="F12" s="229"/>
      <c r="G12" s="230"/>
      <c r="H12" s="229">
        <f>SUM(H4:H11)</f>
        <v>192640</v>
      </c>
      <c r="I12" s="229">
        <f>SUM(I4:I11)</f>
        <v>152185.60000000001</v>
      </c>
      <c r="J12" s="229">
        <f>SUM(J4:J11)</f>
        <v>17337.599999999999</v>
      </c>
      <c r="K12" s="229">
        <f>SUM(K4:K11)</f>
        <v>23116.799999999999</v>
      </c>
      <c r="L12" s="231">
        <f>SUM(L4:L11)</f>
        <v>15703103.539200004</v>
      </c>
    </row>
    <row r="13" spans="1:12" x14ac:dyDescent="0.25">
      <c r="A13" s="232" t="s">
        <v>84</v>
      </c>
      <c r="B13" s="232"/>
      <c r="C13" s="232"/>
      <c r="D13" s="233"/>
      <c r="E13" s="233"/>
      <c r="F13" s="233"/>
      <c r="G13" s="233"/>
      <c r="H13" s="233"/>
      <c r="I13" s="207"/>
      <c r="J13" s="207"/>
      <c r="K13" s="207"/>
      <c r="L13" s="207"/>
    </row>
    <row r="14" spans="1:12" x14ac:dyDescent="0.25">
      <c r="A14" s="234"/>
      <c r="B14" s="235"/>
      <c r="C14" s="236" t="s">
        <v>85</v>
      </c>
      <c r="D14" s="237"/>
      <c r="E14" s="237"/>
      <c r="F14" s="237"/>
      <c r="G14" s="237"/>
      <c r="H14" s="237"/>
      <c r="I14" s="238"/>
      <c r="J14" s="238"/>
      <c r="K14" s="238"/>
      <c r="L14" s="239">
        <f>G46</f>
        <v>21500</v>
      </c>
    </row>
    <row r="15" spans="1:12" ht="17.25" x14ac:dyDescent="0.25">
      <c r="A15" s="180" t="s">
        <v>93</v>
      </c>
    </row>
    <row r="16" spans="1:12" x14ac:dyDescent="0.25">
      <c r="A16" s="180" t="s">
        <v>94</v>
      </c>
    </row>
    <row r="17" spans="1:16" ht="17.25" x14ac:dyDescent="0.25">
      <c r="A17" s="180" t="s">
        <v>115</v>
      </c>
    </row>
    <row r="18" spans="1:16" x14ac:dyDescent="0.25">
      <c r="A18" s="213" t="s">
        <v>114</v>
      </c>
    </row>
    <row r="19" spans="1:16" ht="17.25" x14ac:dyDescent="0.25">
      <c r="A19" s="180" t="s">
        <v>27</v>
      </c>
    </row>
    <row r="20" spans="1:16" ht="17.25" x14ac:dyDescent="0.25">
      <c r="A20" s="180" t="s">
        <v>151</v>
      </c>
    </row>
    <row r="23" spans="1:16" x14ac:dyDescent="0.25">
      <c r="M23" s="213"/>
      <c r="N23" s="213"/>
      <c r="O23" s="213"/>
      <c r="P23" s="213"/>
    </row>
    <row r="24" spans="1:16" x14ac:dyDescent="0.25">
      <c r="C24" s="149" t="s">
        <v>74</v>
      </c>
      <c r="D24" s="150"/>
      <c r="E24" s="133"/>
      <c r="F24" s="133"/>
      <c r="G24" s="133"/>
      <c r="H24" s="133"/>
      <c r="I24" s="168"/>
      <c r="J24" s="168"/>
      <c r="M24" s="260"/>
      <c r="N24" s="260"/>
      <c r="O24" s="260"/>
      <c r="P24" s="260"/>
    </row>
    <row r="25" spans="1:16" x14ac:dyDescent="0.25">
      <c r="C25" s="151" t="s">
        <v>75</v>
      </c>
      <c r="D25" s="143" t="s">
        <v>6</v>
      </c>
      <c r="E25" s="152" t="s">
        <v>7</v>
      </c>
      <c r="F25" s="168"/>
      <c r="M25" s="260"/>
      <c r="N25" s="260"/>
      <c r="O25" s="260"/>
      <c r="P25" s="260"/>
    </row>
    <row r="26" spans="1:16" x14ac:dyDescent="0.25">
      <c r="C26" s="153" t="s">
        <v>76</v>
      </c>
      <c r="D26" s="144">
        <v>48</v>
      </c>
      <c r="E26" s="157"/>
      <c r="F26" s="168"/>
      <c r="M26" s="254"/>
      <c r="N26" s="255"/>
      <c r="O26" s="256"/>
      <c r="P26" s="254"/>
    </row>
    <row r="27" spans="1:16" x14ac:dyDescent="0.25">
      <c r="C27" s="135" t="s">
        <v>8</v>
      </c>
      <c r="D27" s="144">
        <v>5</v>
      </c>
      <c r="E27" s="169" t="s">
        <v>146</v>
      </c>
      <c r="M27" s="255"/>
      <c r="N27" s="257"/>
      <c r="O27" s="255"/>
      <c r="P27" s="257"/>
    </row>
    <row r="28" spans="1:16" x14ac:dyDescent="0.25">
      <c r="C28" s="136" t="s">
        <v>9</v>
      </c>
      <c r="D28" s="148">
        <f>D26-D27</f>
        <v>43</v>
      </c>
      <c r="E28" s="169"/>
      <c r="M28" s="255"/>
      <c r="N28" s="257"/>
      <c r="O28" s="255"/>
      <c r="P28" s="254"/>
    </row>
    <row r="29" spans="1:16" x14ac:dyDescent="0.25">
      <c r="M29" s="257"/>
      <c r="N29" s="254"/>
      <c r="O29" s="255"/>
      <c r="P29" s="257"/>
    </row>
    <row r="30" spans="1:16" x14ac:dyDescent="0.25">
      <c r="M30" s="255"/>
      <c r="N30" s="257"/>
      <c r="O30" s="255"/>
      <c r="P30" s="255"/>
    </row>
    <row r="31" spans="1:16" x14ac:dyDescent="0.25">
      <c r="C31" s="138" t="s">
        <v>10</v>
      </c>
      <c r="D31" s="139"/>
      <c r="E31" s="139"/>
      <c r="F31" s="139"/>
      <c r="G31" s="168"/>
      <c r="M31" s="254"/>
      <c r="N31" s="257"/>
      <c r="O31" s="255"/>
      <c r="P31" s="258"/>
    </row>
    <row r="32" spans="1:16" x14ac:dyDescent="0.25">
      <c r="C32" s="271" t="s">
        <v>11</v>
      </c>
      <c r="D32" s="268" t="s">
        <v>127</v>
      </c>
      <c r="E32" s="269"/>
      <c r="F32" s="270"/>
      <c r="G32" s="168"/>
      <c r="H32" s="168"/>
      <c r="M32" s="254"/>
      <c r="N32" s="255"/>
      <c r="O32" s="258"/>
      <c r="P32" s="258"/>
    </row>
    <row r="33" spans="3:16" ht="30" x14ac:dyDescent="0.25">
      <c r="C33" s="272"/>
      <c r="D33" s="152" t="s">
        <v>82</v>
      </c>
      <c r="E33" s="152" t="s">
        <v>13</v>
      </c>
      <c r="F33" s="152" t="s">
        <v>14</v>
      </c>
      <c r="H33" s="168"/>
      <c r="M33" s="254"/>
      <c r="N33" s="255"/>
      <c r="O33" s="254"/>
      <c r="P33" s="258"/>
    </row>
    <row r="34" spans="3:16" ht="17.25" x14ac:dyDescent="0.25">
      <c r="C34" s="124" t="s">
        <v>81</v>
      </c>
      <c r="D34" s="152"/>
      <c r="E34" s="152"/>
      <c r="F34" s="152"/>
      <c r="M34" s="254"/>
      <c r="N34" s="255"/>
      <c r="O34" s="254"/>
      <c r="P34" s="258"/>
    </row>
    <row r="35" spans="3:16" x14ac:dyDescent="0.25">
      <c r="C35" s="154" t="s">
        <v>78</v>
      </c>
      <c r="D35" s="170">
        <v>40.840000000000003</v>
      </c>
      <c r="E35" s="155">
        <v>2.1</v>
      </c>
      <c r="F35" s="156">
        <f>D35*E35</f>
        <v>85.76400000000001</v>
      </c>
      <c r="M35" s="259"/>
      <c r="N35" s="255"/>
      <c r="O35" s="254"/>
      <c r="P35" s="258"/>
    </row>
    <row r="36" spans="3:16" x14ac:dyDescent="0.25">
      <c r="C36" s="154" t="s">
        <v>79</v>
      </c>
      <c r="D36" s="170">
        <v>47.48</v>
      </c>
      <c r="E36" s="155">
        <v>2.1</v>
      </c>
      <c r="F36" s="156">
        <f>D36*E36</f>
        <v>99.707999999999998</v>
      </c>
      <c r="M36" s="255"/>
      <c r="N36" s="254"/>
      <c r="O36" s="254"/>
      <c r="P36" s="258"/>
    </row>
    <row r="37" spans="3:16" x14ac:dyDescent="0.25">
      <c r="C37" s="154" t="s">
        <v>80</v>
      </c>
      <c r="D37" s="170">
        <v>19</v>
      </c>
      <c r="E37" s="155">
        <v>2.1</v>
      </c>
      <c r="F37" s="156">
        <f>D37*E37</f>
        <v>39.9</v>
      </c>
      <c r="I37" s="168"/>
      <c r="M37" s="255"/>
      <c r="N37" s="255"/>
      <c r="O37" s="254"/>
      <c r="P37" s="258"/>
    </row>
    <row r="38" spans="3:16" x14ac:dyDescent="0.25">
      <c r="C38" s="112" t="s">
        <v>83</v>
      </c>
      <c r="D38" s="112"/>
      <c r="E38" s="112"/>
      <c r="F38" s="125">
        <f>F35+F36*0.2+F37*0.1</f>
        <v>109.6956</v>
      </c>
      <c r="G38" s="168"/>
      <c r="I38" s="168"/>
      <c r="M38" s="257"/>
      <c r="N38" s="257"/>
      <c r="O38" s="257"/>
      <c r="P38" s="258"/>
    </row>
    <row r="39" spans="3:16" ht="17.25" x14ac:dyDescent="0.25">
      <c r="C39" s="172" t="s">
        <v>89</v>
      </c>
      <c r="D39" s="168"/>
      <c r="E39" s="168"/>
      <c r="F39" s="168"/>
      <c r="G39" s="168"/>
      <c r="H39" s="168"/>
      <c r="I39" s="168"/>
      <c r="M39" s="255"/>
      <c r="N39" s="254"/>
      <c r="O39" s="254"/>
      <c r="P39" s="258"/>
    </row>
    <row r="40" spans="3:16" x14ac:dyDescent="0.25">
      <c r="C40" s="171" t="s">
        <v>147</v>
      </c>
      <c r="D40" s="168"/>
      <c r="E40" s="168"/>
      <c r="F40" s="168"/>
      <c r="H40" s="168"/>
      <c r="I40" s="168"/>
      <c r="M40" s="254"/>
      <c r="N40" s="255"/>
      <c r="O40" s="254"/>
      <c r="P40" s="258"/>
    </row>
    <row r="41" spans="3:16" x14ac:dyDescent="0.25">
      <c r="C41" s="171" t="s">
        <v>128</v>
      </c>
      <c r="D41" s="168"/>
      <c r="E41" s="168"/>
      <c r="F41" s="168"/>
      <c r="I41" s="168"/>
      <c r="M41" s="258"/>
      <c r="N41" s="254"/>
      <c r="O41" s="258"/>
      <c r="P41" s="258"/>
    </row>
    <row r="42" spans="3:16" x14ac:dyDescent="0.25">
      <c r="C42" s="171"/>
      <c r="I42" s="168"/>
      <c r="M42" s="254"/>
      <c r="N42" s="255"/>
      <c r="O42" s="254"/>
      <c r="P42" s="258"/>
    </row>
    <row r="43" spans="3:16" x14ac:dyDescent="0.25">
      <c r="C43" s="171"/>
      <c r="I43" s="168"/>
      <c r="J43" s="168"/>
      <c r="K43" s="168"/>
      <c r="L43" s="168"/>
      <c r="M43" s="254"/>
      <c r="N43" s="257"/>
      <c r="O43" s="254"/>
      <c r="P43" s="258"/>
    </row>
    <row r="44" spans="3:16" x14ac:dyDescent="0.25">
      <c r="C44" s="118" t="s">
        <v>100</v>
      </c>
      <c r="I44" s="168"/>
      <c r="J44" s="168"/>
      <c r="K44" s="168"/>
      <c r="L44" s="168"/>
      <c r="M44" s="254"/>
      <c r="N44" s="255"/>
      <c r="O44" s="254"/>
      <c r="P44" s="258"/>
    </row>
    <row r="45" spans="3:16" ht="30" x14ac:dyDescent="0.25">
      <c r="C45" s="143" t="s">
        <v>15</v>
      </c>
      <c r="D45" s="143" t="s">
        <v>16</v>
      </c>
      <c r="E45" s="143" t="s">
        <v>69</v>
      </c>
      <c r="F45" s="143" t="s">
        <v>17</v>
      </c>
      <c r="G45" s="143" t="s">
        <v>18</v>
      </c>
      <c r="I45" s="168"/>
      <c r="J45" s="168"/>
      <c r="K45" s="168"/>
      <c r="L45" s="168"/>
      <c r="M45" s="254"/>
      <c r="N45" s="255"/>
      <c r="O45" s="254"/>
      <c r="P45" s="258"/>
    </row>
    <row r="46" spans="3:16" ht="17.25" x14ac:dyDescent="0.25">
      <c r="C46" s="157" t="s">
        <v>86</v>
      </c>
      <c r="D46" s="145">
        <v>500</v>
      </c>
      <c r="E46" s="137">
        <v>1</v>
      </c>
      <c r="F46" s="126">
        <f>'Exhibit 1b'!D26-'Exhibit 1b'!D27</f>
        <v>43</v>
      </c>
      <c r="G46" s="122">
        <f>+D46*E46*F46</f>
        <v>21500</v>
      </c>
      <c r="I46" s="168"/>
      <c r="J46" s="168"/>
      <c r="K46" s="168"/>
      <c r="L46" s="168"/>
      <c r="M46" s="254"/>
      <c r="N46" s="255"/>
      <c r="O46" s="254"/>
      <c r="P46" s="258"/>
    </row>
    <row r="47" spans="3:16" ht="17.25" x14ac:dyDescent="0.25">
      <c r="C47" s="127" t="s">
        <v>149</v>
      </c>
      <c r="I47" s="168"/>
      <c r="J47" s="168"/>
      <c r="K47" s="168"/>
      <c r="L47" s="168"/>
      <c r="M47" s="254"/>
      <c r="N47" s="255"/>
      <c r="O47" s="254"/>
      <c r="P47" s="258"/>
    </row>
    <row r="48" spans="3:16" x14ac:dyDescent="0.25">
      <c r="I48" s="168"/>
      <c r="J48" s="168"/>
      <c r="K48" s="168"/>
      <c r="L48" s="168"/>
      <c r="M48" s="254"/>
      <c r="N48" s="255"/>
      <c r="O48" s="254"/>
      <c r="P48" s="258"/>
    </row>
    <row r="49" spans="3:16" x14ac:dyDescent="0.25">
      <c r="I49" s="168"/>
      <c r="J49" s="168"/>
      <c r="K49" s="168"/>
      <c r="L49" s="168"/>
      <c r="M49" s="254"/>
      <c r="N49" s="255"/>
      <c r="O49" s="254"/>
      <c r="P49" s="258"/>
    </row>
    <row r="50" spans="3:16" x14ac:dyDescent="0.25">
      <c r="I50" s="168"/>
      <c r="J50" s="168"/>
      <c r="K50" s="168"/>
      <c r="L50" s="168"/>
      <c r="M50" s="254"/>
      <c r="N50" s="255"/>
      <c r="O50" s="254"/>
      <c r="P50" s="258"/>
    </row>
    <row r="51" spans="3:16" x14ac:dyDescent="0.25">
      <c r="J51" s="168"/>
      <c r="K51" s="110"/>
      <c r="L51" s="168"/>
      <c r="M51" s="254"/>
      <c r="N51" s="257"/>
      <c r="O51" s="254"/>
      <c r="P51" s="258"/>
    </row>
    <row r="52" spans="3:16" x14ac:dyDescent="0.25">
      <c r="J52" s="168"/>
      <c r="K52" s="168"/>
      <c r="L52" s="168"/>
      <c r="M52" s="254"/>
      <c r="N52" s="254"/>
      <c r="O52" s="254"/>
      <c r="P52" s="258"/>
    </row>
    <row r="53" spans="3:16" x14ac:dyDescent="0.25">
      <c r="M53" s="254"/>
      <c r="N53" s="254"/>
      <c r="O53" s="254"/>
      <c r="P53" s="258"/>
    </row>
    <row r="54" spans="3:16" x14ac:dyDescent="0.25">
      <c r="H54" s="242"/>
      <c r="M54" s="254"/>
      <c r="N54" s="255"/>
      <c r="O54" s="254"/>
      <c r="P54" s="258"/>
    </row>
    <row r="55" spans="3:16" x14ac:dyDescent="0.25">
      <c r="M55" s="254"/>
      <c r="N55" s="254"/>
      <c r="O55" s="254"/>
      <c r="P55" s="258"/>
    </row>
    <row r="56" spans="3:16" x14ac:dyDescent="0.25">
      <c r="C56" s="127"/>
      <c r="M56" s="254"/>
      <c r="N56" s="254"/>
      <c r="O56" s="254"/>
      <c r="P56" s="258"/>
    </row>
    <row r="57" spans="3:16" x14ac:dyDescent="0.25">
      <c r="M57" s="254"/>
      <c r="N57" s="255"/>
      <c r="O57" s="254"/>
      <c r="P57" s="258"/>
    </row>
    <row r="58" spans="3:16" x14ac:dyDescent="0.25">
      <c r="M58" s="254"/>
      <c r="N58" s="254"/>
      <c r="O58" s="254"/>
      <c r="P58" s="258"/>
    </row>
    <row r="59" spans="3:16" x14ac:dyDescent="0.25">
      <c r="M59" s="254"/>
      <c r="N59" s="257"/>
      <c r="O59" s="254"/>
      <c r="P59" s="258"/>
    </row>
    <row r="60" spans="3:16" x14ac:dyDescent="0.25">
      <c r="M60" s="254"/>
      <c r="N60" s="255"/>
      <c r="O60" s="254"/>
      <c r="P60" s="258"/>
    </row>
    <row r="61" spans="3:16" x14ac:dyDescent="0.25">
      <c r="M61" s="254"/>
      <c r="N61" s="257"/>
      <c r="O61" s="254"/>
      <c r="P61" s="258"/>
    </row>
    <row r="62" spans="3:16" x14ac:dyDescent="0.25">
      <c r="M62" s="254"/>
      <c r="N62" s="254"/>
      <c r="O62" s="254"/>
      <c r="P62" s="258"/>
    </row>
    <row r="63" spans="3:16" x14ac:dyDescent="0.25">
      <c r="M63" s="254"/>
      <c r="N63" s="255"/>
      <c r="O63" s="254"/>
      <c r="P63" s="258"/>
    </row>
    <row r="64" spans="3:16" x14ac:dyDescent="0.25">
      <c r="M64" s="254"/>
      <c r="N64" s="255"/>
      <c r="O64" s="254"/>
      <c r="P64" s="258"/>
    </row>
    <row r="65" spans="13:16" x14ac:dyDescent="0.25">
      <c r="M65" s="254"/>
      <c r="N65" s="255"/>
      <c r="O65" s="254"/>
      <c r="P65" s="258"/>
    </row>
    <row r="66" spans="13:16" x14ac:dyDescent="0.25">
      <c r="M66" s="254"/>
      <c r="N66" s="255"/>
      <c r="O66" s="254"/>
      <c r="P66" s="258"/>
    </row>
    <row r="67" spans="13:16" x14ac:dyDescent="0.25">
      <c r="M67" s="254"/>
      <c r="N67" s="255"/>
      <c r="O67" s="254"/>
      <c r="P67" s="258"/>
    </row>
    <row r="68" spans="13:16" x14ac:dyDescent="0.25">
      <c r="M68" s="254"/>
      <c r="N68" s="257"/>
      <c r="O68" s="254"/>
      <c r="P68" s="258"/>
    </row>
    <row r="69" spans="13:16" x14ac:dyDescent="0.25">
      <c r="M69" s="260"/>
      <c r="N69" s="260"/>
      <c r="O69" s="260"/>
      <c r="P69" s="260"/>
    </row>
    <row r="70" spans="13:16" x14ac:dyDescent="0.25">
      <c r="M70" s="213"/>
      <c r="N70" s="213"/>
      <c r="O70" s="213"/>
      <c r="P70" s="213"/>
    </row>
    <row r="71" spans="13:16" x14ac:dyDescent="0.25">
      <c r="M71" s="213"/>
      <c r="N71" s="213"/>
      <c r="O71" s="213"/>
      <c r="P71" s="213"/>
    </row>
    <row r="72" spans="13:16" x14ac:dyDescent="0.25">
      <c r="M72" s="213"/>
      <c r="N72" s="213"/>
      <c r="O72" s="213"/>
      <c r="P72" s="213"/>
    </row>
    <row r="73" spans="13:16" x14ac:dyDescent="0.25">
      <c r="M73" s="213"/>
      <c r="N73" s="213"/>
      <c r="O73" s="213"/>
      <c r="P73" s="213"/>
    </row>
    <row r="74" spans="13:16" x14ac:dyDescent="0.25">
      <c r="M74" s="213"/>
      <c r="N74" s="213"/>
      <c r="O74" s="213"/>
      <c r="P74" s="213"/>
    </row>
    <row r="75" spans="13:16" x14ac:dyDescent="0.25">
      <c r="M75" s="213"/>
      <c r="N75" s="213"/>
      <c r="O75" s="213"/>
      <c r="P75" s="213"/>
    </row>
    <row r="76" spans="13:16" x14ac:dyDescent="0.25">
      <c r="M76" s="213"/>
      <c r="N76" s="213"/>
      <c r="O76" s="213"/>
      <c r="P76" s="213"/>
    </row>
    <row r="77" spans="13:16" x14ac:dyDescent="0.25">
      <c r="M77" s="213"/>
      <c r="N77" s="213"/>
      <c r="O77" s="213"/>
      <c r="P77" s="213"/>
    </row>
    <row r="78" spans="13:16" x14ac:dyDescent="0.25">
      <c r="M78" s="213"/>
      <c r="N78" s="213"/>
      <c r="O78" s="213"/>
      <c r="P78" s="213"/>
    </row>
    <row r="79" spans="13:16" x14ac:dyDescent="0.25">
      <c r="M79" s="213"/>
      <c r="N79" s="213"/>
      <c r="O79" s="213"/>
      <c r="P79" s="213"/>
    </row>
    <row r="80" spans="13:16" x14ac:dyDescent="0.25">
      <c r="M80" s="213"/>
      <c r="N80" s="213"/>
      <c r="O80" s="213"/>
      <c r="P80" s="213"/>
    </row>
    <row r="81" spans="13:16" x14ac:dyDescent="0.25">
      <c r="M81" s="213"/>
      <c r="N81" s="213"/>
      <c r="O81" s="213"/>
      <c r="P81" s="213"/>
    </row>
    <row r="82" spans="13:16" x14ac:dyDescent="0.25">
      <c r="M82" s="213"/>
      <c r="N82" s="213"/>
      <c r="O82" s="213"/>
      <c r="P82" s="213"/>
    </row>
    <row r="83" spans="13:16" x14ac:dyDescent="0.25">
      <c r="M83" s="213"/>
      <c r="N83" s="213"/>
      <c r="O83" s="213"/>
      <c r="P83" s="213"/>
    </row>
    <row r="84" spans="13:16" x14ac:dyDescent="0.25">
      <c r="M84" s="213"/>
      <c r="N84" s="213"/>
      <c r="O84" s="213"/>
      <c r="P84" s="213"/>
    </row>
    <row r="85" spans="13:16" x14ac:dyDescent="0.25">
      <c r="M85" s="213"/>
      <c r="N85" s="213"/>
      <c r="O85" s="213"/>
      <c r="P85" s="213"/>
    </row>
    <row r="86" spans="13:16" x14ac:dyDescent="0.25">
      <c r="M86" s="213"/>
      <c r="N86" s="213"/>
      <c r="O86" s="213"/>
      <c r="P86" s="213"/>
    </row>
    <row r="87" spans="13:16" x14ac:dyDescent="0.25">
      <c r="M87" s="213"/>
      <c r="N87" s="213"/>
      <c r="O87" s="213"/>
      <c r="P87" s="213"/>
    </row>
    <row r="88" spans="13:16" x14ac:dyDescent="0.25">
      <c r="M88" s="213"/>
      <c r="N88" s="213"/>
      <c r="O88" s="213"/>
      <c r="P88" s="213"/>
    </row>
    <row r="89" spans="13:16" x14ac:dyDescent="0.25">
      <c r="M89" s="213"/>
      <c r="N89" s="213"/>
      <c r="O89" s="213"/>
      <c r="P89" s="213"/>
    </row>
    <row r="90" spans="13:16" x14ac:dyDescent="0.25">
      <c r="M90" s="213"/>
      <c r="N90" s="213"/>
      <c r="O90" s="213"/>
      <c r="P90" s="213"/>
    </row>
    <row r="91" spans="13:16" x14ac:dyDescent="0.25">
      <c r="M91" s="213"/>
      <c r="N91" s="213"/>
      <c r="O91" s="213"/>
      <c r="P91" s="213"/>
    </row>
    <row r="92" spans="13:16" x14ac:dyDescent="0.25">
      <c r="M92" s="213"/>
      <c r="N92" s="213"/>
      <c r="O92" s="213"/>
      <c r="P92" s="213"/>
    </row>
    <row r="93" spans="13:16" x14ac:dyDescent="0.25">
      <c r="M93" s="213"/>
      <c r="N93" s="213"/>
      <c r="O93" s="213"/>
      <c r="P93" s="213"/>
    </row>
    <row r="94" spans="13:16" x14ac:dyDescent="0.25">
      <c r="M94" s="213"/>
      <c r="N94" s="213"/>
      <c r="O94" s="213"/>
      <c r="P94" s="213"/>
    </row>
    <row r="95" spans="13:16" x14ac:dyDescent="0.25">
      <c r="M95" s="213"/>
      <c r="N95" s="213"/>
      <c r="O95" s="213"/>
      <c r="P95" s="213"/>
    </row>
    <row r="96" spans="13:16" x14ac:dyDescent="0.25">
      <c r="M96" s="213"/>
      <c r="N96" s="213"/>
      <c r="O96" s="213"/>
      <c r="P96" s="213"/>
    </row>
    <row r="97" spans="13:16" x14ac:dyDescent="0.25">
      <c r="M97" s="213"/>
      <c r="N97" s="213"/>
      <c r="O97" s="213"/>
      <c r="P97" s="213"/>
    </row>
    <row r="98" spans="13:16" x14ac:dyDescent="0.25">
      <c r="M98" s="213"/>
      <c r="N98" s="213"/>
      <c r="O98" s="213"/>
      <c r="P98" s="213"/>
    </row>
    <row r="99" spans="13:16" x14ac:dyDescent="0.25">
      <c r="M99" s="213"/>
      <c r="N99" s="213"/>
      <c r="O99" s="213"/>
      <c r="P99" s="213"/>
    </row>
  </sheetData>
  <mergeCells count="3">
    <mergeCell ref="A3:C3"/>
    <mergeCell ref="C32:C33"/>
    <mergeCell ref="D32:F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A16" workbookViewId="0">
      <selection activeCell="A21" sqref="A21"/>
    </sheetView>
  </sheetViews>
  <sheetFormatPr defaultRowHeight="15" x14ac:dyDescent="0.25"/>
  <cols>
    <col min="1" max="1" width="2.5703125" style="180" customWidth="1"/>
    <col min="2" max="2" width="2.7109375" style="180" customWidth="1"/>
    <col min="3" max="3" width="52.140625" style="180" customWidth="1"/>
    <col min="4" max="4" width="12.28515625" style="180" customWidth="1"/>
    <col min="5" max="5" width="20.85546875" style="180" customWidth="1"/>
    <col min="6" max="6" width="17.7109375" style="180" customWidth="1"/>
    <col min="7" max="7" width="14.42578125" style="180" customWidth="1"/>
    <col min="8" max="8" width="13" style="180" customWidth="1"/>
    <col min="9" max="9" width="12.85546875" style="180" customWidth="1"/>
    <col min="10" max="10" width="12.5703125" style="180" customWidth="1"/>
    <col min="11" max="11" width="13.28515625" style="180" customWidth="1"/>
    <col min="12" max="12" width="14.42578125" style="180" customWidth="1"/>
    <col min="13" max="13" width="13.85546875" style="180" bestFit="1" customWidth="1"/>
    <col min="14" max="14" width="10.5703125" style="180" bestFit="1" customWidth="1"/>
    <col min="15" max="15" width="12.7109375" style="180" bestFit="1" customWidth="1"/>
    <col min="16" max="16" width="11.140625" style="180" customWidth="1"/>
    <col min="17" max="16384" width="9.140625" style="180"/>
  </cols>
  <sheetData>
    <row r="1" spans="1:12" x14ac:dyDescent="0.25">
      <c r="A1" s="130" t="s">
        <v>139</v>
      </c>
    </row>
    <row r="2" spans="1:12" x14ac:dyDescent="0.25">
      <c r="A2" s="130" t="s">
        <v>120</v>
      </c>
    </row>
    <row r="3" spans="1:12" ht="60" x14ac:dyDescent="0.25">
      <c r="A3" s="265" t="s">
        <v>0</v>
      </c>
      <c r="B3" s="266"/>
      <c r="C3" s="267"/>
      <c r="D3" s="179" t="s">
        <v>1</v>
      </c>
      <c r="E3" s="131" t="s">
        <v>2</v>
      </c>
      <c r="F3" s="179" t="s">
        <v>3</v>
      </c>
      <c r="G3" s="131" t="s">
        <v>4</v>
      </c>
      <c r="H3" s="179" t="s">
        <v>99</v>
      </c>
      <c r="I3" s="179" t="s">
        <v>95</v>
      </c>
      <c r="J3" s="179" t="s">
        <v>96</v>
      </c>
      <c r="K3" s="179" t="s">
        <v>97</v>
      </c>
      <c r="L3" s="132" t="s">
        <v>98</v>
      </c>
    </row>
    <row r="4" spans="1:12" x14ac:dyDescent="0.25">
      <c r="A4" s="175" t="s">
        <v>19</v>
      </c>
      <c r="B4" s="177"/>
      <c r="C4" s="176"/>
      <c r="D4" s="214"/>
      <c r="E4" s="215"/>
      <c r="F4" s="214"/>
      <c r="G4" s="216"/>
      <c r="H4" s="216"/>
      <c r="I4" s="214"/>
      <c r="J4" s="214"/>
      <c r="K4" s="214"/>
      <c r="L4" s="217"/>
    </row>
    <row r="5" spans="1:12" x14ac:dyDescent="0.25">
      <c r="A5" s="218"/>
      <c r="B5" s="219" t="s">
        <v>20</v>
      </c>
      <c r="C5" s="220"/>
      <c r="D5" s="221" t="s">
        <v>28</v>
      </c>
      <c r="E5" s="222"/>
      <c r="F5" s="221"/>
      <c r="G5" s="223"/>
      <c r="H5" s="223"/>
      <c r="I5" s="221"/>
      <c r="J5" s="221"/>
      <c r="K5" s="221"/>
      <c r="L5" s="119"/>
    </row>
    <row r="6" spans="1:12" x14ac:dyDescent="0.25">
      <c r="A6" s="218"/>
      <c r="B6" s="219" t="s">
        <v>21</v>
      </c>
      <c r="C6" s="220"/>
      <c r="D6" s="214"/>
      <c r="E6" s="215"/>
      <c r="F6" s="214"/>
      <c r="G6" s="216"/>
      <c r="H6" s="216"/>
      <c r="I6" s="214"/>
      <c r="J6" s="214"/>
      <c r="K6" s="214"/>
      <c r="L6" s="217"/>
    </row>
    <row r="7" spans="1:12" ht="17.25" x14ac:dyDescent="0.25">
      <c r="A7" s="218"/>
      <c r="B7" s="224"/>
      <c r="C7" s="224" t="s">
        <v>26</v>
      </c>
      <c r="D7" s="225">
        <f>2*8*5*52</f>
        <v>4160</v>
      </c>
      <c r="E7" s="222">
        <v>1</v>
      </c>
      <c r="F7" s="221">
        <f>D7*E7</f>
        <v>4160</v>
      </c>
      <c r="G7" s="226">
        <f>D28</f>
        <v>43</v>
      </c>
      <c r="H7" s="243">
        <f>F7*G7</f>
        <v>178880</v>
      </c>
      <c r="I7" s="221">
        <f>F7*G7*0.79</f>
        <v>141315.20000000001</v>
      </c>
      <c r="J7" s="221">
        <f>F7*G7*0.09</f>
        <v>16099.199999999999</v>
      </c>
      <c r="K7" s="221">
        <f>F7*G7*0.12</f>
        <v>21465.599999999999</v>
      </c>
      <c r="L7" s="119">
        <f>I7*$F$35+J7*$F$36+K7*$F$37</f>
        <v>14581453.286400003</v>
      </c>
    </row>
    <row r="8" spans="1:12" x14ac:dyDescent="0.25">
      <c r="A8" s="218"/>
      <c r="B8" s="219" t="s">
        <v>22</v>
      </c>
      <c r="C8" s="220"/>
      <c r="D8" s="221" t="s">
        <v>24</v>
      </c>
      <c r="E8" s="222"/>
      <c r="F8" s="221"/>
      <c r="G8" s="227"/>
      <c r="H8" s="227"/>
      <c r="I8" s="221"/>
      <c r="J8" s="221"/>
      <c r="K8" s="221"/>
      <c r="L8" s="113"/>
    </row>
    <row r="9" spans="1:12" x14ac:dyDescent="0.25">
      <c r="A9" s="218"/>
      <c r="B9" s="219" t="s">
        <v>23</v>
      </c>
      <c r="C9" s="220"/>
      <c r="D9" s="221" t="s">
        <v>24</v>
      </c>
      <c r="E9" s="222"/>
      <c r="F9" s="221"/>
      <c r="G9" s="227"/>
      <c r="H9" s="227"/>
      <c r="I9" s="221"/>
      <c r="J9" s="221"/>
      <c r="K9" s="221"/>
      <c r="L9" s="113"/>
    </row>
    <row r="10" spans="1:12" x14ac:dyDescent="0.25">
      <c r="A10" s="218"/>
      <c r="B10" s="219" t="s">
        <v>25</v>
      </c>
      <c r="C10" s="220"/>
      <c r="D10" s="214"/>
      <c r="E10" s="215"/>
      <c r="F10" s="214"/>
      <c r="G10" s="216"/>
      <c r="H10" s="216"/>
      <c r="I10" s="214"/>
      <c r="J10" s="214"/>
      <c r="K10" s="214"/>
      <c r="L10" s="217"/>
    </row>
    <row r="11" spans="1:12" ht="17.25" x14ac:dyDescent="0.25">
      <c r="A11" s="218"/>
      <c r="B11" s="224"/>
      <c r="C11" s="224" t="s">
        <v>91</v>
      </c>
      <c r="D11" s="221">
        <f>2*8*5*4</f>
        <v>320</v>
      </c>
      <c r="E11" s="222">
        <v>1</v>
      </c>
      <c r="F11" s="221">
        <f>D11*E11</f>
        <v>320</v>
      </c>
      <c r="G11" s="226">
        <f>D28</f>
        <v>43</v>
      </c>
      <c r="H11" s="243">
        <f>F11*G11</f>
        <v>13760</v>
      </c>
      <c r="I11" s="221">
        <f>F11*G11*0.79</f>
        <v>10870.4</v>
      </c>
      <c r="J11" s="221">
        <f>F11*G11*0.09</f>
        <v>1238.3999999999999</v>
      </c>
      <c r="K11" s="221">
        <f>F11*G11*0.12</f>
        <v>1651.2</v>
      </c>
      <c r="L11" s="119">
        <f>I11*$F$35+J11*$F$36+K11*$F$37</f>
        <v>1121650.2527999999</v>
      </c>
    </row>
    <row r="12" spans="1:12" x14ac:dyDescent="0.25">
      <c r="A12" s="175" t="s">
        <v>5</v>
      </c>
      <c r="B12" s="219"/>
      <c r="C12" s="228"/>
      <c r="D12" s="229"/>
      <c r="E12" s="229"/>
      <c r="F12" s="229"/>
      <c r="G12" s="230"/>
      <c r="H12" s="229">
        <f>SUM(H4:H11)</f>
        <v>192640</v>
      </c>
      <c r="I12" s="229">
        <f>SUM(I4:I11)</f>
        <v>152185.60000000001</v>
      </c>
      <c r="J12" s="229">
        <f>SUM(J4:J11)</f>
        <v>17337.599999999999</v>
      </c>
      <c r="K12" s="229">
        <f>SUM(K4:K11)</f>
        <v>23116.799999999999</v>
      </c>
      <c r="L12" s="231">
        <f>SUM(L4:L11)</f>
        <v>15703103.539200004</v>
      </c>
    </row>
    <row r="13" spans="1:12" x14ac:dyDescent="0.25">
      <c r="A13" s="232" t="s">
        <v>84</v>
      </c>
      <c r="B13" s="232"/>
      <c r="C13" s="232"/>
      <c r="D13" s="233"/>
      <c r="E13" s="233"/>
      <c r="F13" s="233"/>
      <c r="G13" s="233"/>
      <c r="H13" s="233"/>
      <c r="I13" s="207"/>
      <c r="J13" s="207"/>
      <c r="K13" s="207"/>
      <c r="L13" s="207"/>
    </row>
    <row r="14" spans="1:12" x14ac:dyDescent="0.25">
      <c r="A14" s="234"/>
      <c r="B14" s="235"/>
      <c r="C14" s="236" t="s">
        <v>85</v>
      </c>
      <c r="D14" s="237"/>
      <c r="E14" s="237"/>
      <c r="F14" s="237"/>
      <c r="G14" s="237"/>
      <c r="H14" s="237"/>
      <c r="I14" s="238"/>
      <c r="J14" s="238"/>
      <c r="K14" s="238"/>
      <c r="L14" s="239">
        <f>G46</f>
        <v>21500</v>
      </c>
    </row>
    <row r="15" spans="1:12" ht="17.25" x14ac:dyDescent="0.25">
      <c r="A15" s="180" t="s">
        <v>93</v>
      </c>
    </row>
    <row r="16" spans="1:12" x14ac:dyDescent="0.25">
      <c r="A16" s="180" t="s">
        <v>94</v>
      </c>
    </row>
    <row r="17" spans="1:16" ht="17.25" x14ac:dyDescent="0.25">
      <c r="A17" s="180" t="s">
        <v>115</v>
      </c>
    </row>
    <row r="18" spans="1:16" x14ac:dyDescent="0.25">
      <c r="A18" s="213" t="s">
        <v>114</v>
      </c>
    </row>
    <row r="19" spans="1:16" ht="17.25" x14ac:dyDescent="0.25">
      <c r="A19" s="180" t="s">
        <v>27</v>
      </c>
    </row>
    <row r="20" spans="1:16" ht="17.25" x14ac:dyDescent="0.25">
      <c r="A20" s="180" t="s">
        <v>152</v>
      </c>
    </row>
    <row r="24" spans="1:16" x14ac:dyDescent="0.25">
      <c r="C24" s="149" t="s">
        <v>74</v>
      </c>
      <c r="D24" s="150"/>
      <c r="E24" s="133"/>
      <c r="F24" s="133"/>
      <c r="G24" s="133"/>
      <c r="H24" s="133"/>
      <c r="I24" s="168"/>
      <c r="J24" s="168"/>
      <c r="M24" s="260"/>
      <c r="N24" s="260"/>
      <c r="O24" s="260"/>
      <c r="P24" s="260"/>
    </row>
    <row r="25" spans="1:16" x14ac:dyDescent="0.25">
      <c r="C25" s="151" t="s">
        <v>75</v>
      </c>
      <c r="D25" s="143" t="s">
        <v>6</v>
      </c>
      <c r="E25" s="152" t="s">
        <v>7</v>
      </c>
      <c r="F25" s="168"/>
      <c r="M25" s="260"/>
      <c r="N25" s="260"/>
      <c r="O25" s="260"/>
      <c r="P25" s="260"/>
    </row>
    <row r="26" spans="1:16" x14ac:dyDescent="0.25">
      <c r="C26" s="153" t="s">
        <v>76</v>
      </c>
      <c r="D26" s="144">
        <v>48</v>
      </c>
      <c r="E26" s="157"/>
      <c r="F26" s="168"/>
      <c r="M26" s="254"/>
      <c r="N26" s="255"/>
      <c r="O26" s="256"/>
      <c r="P26" s="254"/>
    </row>
    <row r="27" spans="1:16" x14ac:dyDescent="0.25">
      <c r="C27" s="135" t="s">
        <v>8</v>
      </c>
      <c r="D27" s="144">
        <v>5</v>
      </c>
      <c r="E27" s="169" t="s">
        <v>146</v>
      </c>
      <c r="M27" s="255"/>
      <c r="N27" s="257"/>
      <c r="O27" s="255"/>
      <c r="P27" s="257"/>
    </row>
    <row r="28" spans="1:16" x14ac:dyDescent="0.25">
      <c r="C28" s="136" t="s">
        <v>9</v>
      </c>
      <c r="D28" s="148">
        <f>D26-D27</f>
        <v>43</v>
      </c>
      <c r="E28" s="169"/>
      <c r="M28" s="255"/>
      <c r="N28" s="257"/>
      <c r="O28" s="255"/>
      <c r="P28" s="254"/>
    </row>
    <row r="29" spans="1:16" x14ac:dyDescent="0.25">
      <c r="M29" s="257"/>
      <c r="N29" s="254"/>
      <c r="O29" s="255"/>
      <c r="P29" s="257"/>
    </row>
    <row r="30" spans="1:16" x14ac:dyDescent="0.25">
      <c r="M30" s="255"/>
      <c r="N30" s="257"/>
      <c r="O30" s="255"/>
      <c r="P30" s="255"/>
    </row>
    <row r="31" spans="1:16" x14ac:dyDescent="0.25">
      <c r="C31" s="138" t="s">
        <v>10</v>
      </c>
      <c r="D31" s="139"/>
      <c r="E31" s="139"/>
      <c r="F31" s="139"/>
      <c r="G31" s="168"/>
      <c r="M31" s="254"/>
      <c r="N31" s="257"/>
      <c r="O31" s="255"/>
      <c r="P31" s="258"/>
    </row>
    <row r="32" spans="1:16" x14ac:dyDescent="0.25">
      <c r="C32" s="271" t="s">
        <v>11</v>
      </c>
      <c r="D32" s="268" t="s">
        <v>127</v>
      </c>
      <c r="E32" s="269"/>
      <c r="F32" s="270"/>
      <c r="G32" s="168"/>
      <c r="H32" s="168"/>
      <c r="M32" s="254"/>
      <c r="N32" s="255"/>
      <c r="O32" s="258"/>
      <c r="P32" s="258"/>
    </row>
    <row r="33" spans="3:16" ht="30" x14ac:dyDescent="0.25">
      <c r="C33" s="272"/>
      <c r="D33" s="152" t="s">
        <v>82</v>
      </c>
      <c r="E33" s="152" t="s">
        <v>13</v>
      </c>
      <c r="F33" s="152" t="s">
        <v>14</v>
      </c>
      <c r="H33" s="168"/>
      <c r="M33" s="254"/>
      <c r="N33" s="255"/>
      <c r="O33" s="254"/>
      <c r="P33" s="258"/>
    </row>
    <row r="34" spans="3:16" ht="17.25" x14ac:dyDescent="0.25">
      <c r="C34" s="124" t="s">
        <v>81</v>
      </c>
      <c r="D34" s="152"/>
      <c r="E34" s="152"/>
      <c r="F34" s="152"/>
      <c r="M34" s="254"/>
      <c r="N34" s="255"/>
      <c r="O34" s="254"/>
      <c r="P34" s="258"/>
    </row>
    <row r="35" spans="3:16" x14ac:dyDescent="0.25">
      <c r="C35" s="154" t="s">
        <v>78</v>
      </c>
      <c r="D35" s="170">
        <v>40.840000000000003</v>
      </c>
      <c r="E35" s="155">
        <v>2.1</v>
      </c>
      <c r="F35" s="156">
        <f>D35*E35</f>
        <v>85.76400000000001</v>
      </c>
      <c r="M35" s="259"/>
      <c r="N35" s="255"/>
      <c r="O35" s="254"/>
      <c r="P35" s="258"/>
    </row>
    <row r="36" spans="3:16" x14ac:dyDescent="0.25">
      <c r="C36" s="154" t="s">
        <v>79</v>
      </c>
      <c r="D36" s="170">
        <v>47.48</v>
      </c>
      <c r="E36" s="155">
        <v>2.1</v>
      </c>
      <c r="F36" s="156">
        <f>D36*E36</f>
        <v>99.707999999999998</v>
      </c>
      <c r="M36" s="255"/>
      <c r="N36" s="254"/>
      <c r="O36" s="254"/>
      <c r="P36" s="258"/>
    </row>
    <row r="37" spans="3:16" x14ac:dyDescent="0.25">
      <c r="C37" s="154" t="s">
        <v>80</v>
      </c>
      <c r="D37" s="170">
        <v>19</v>
      </c>
      <c r="E37" s="155">
        <v>2.1</v>
      </c>
      <c r="F37" s="156">
        <f>D37*E37</f>
        <v>39.9</v>
      </c>
      <c r="I37" s="168"/>
      <c r="M37" s="255"/>
      <c r="N37" s="255"/>
      <c r="O37" s="254"/>
      <c r="P37" s="258"/>
    </row>
    <row r="38" spans="3:16" x14ac:dyDescent="0.25">
      <c r="C38" s="112" t="s">
        <v>83</v>
      </c>
      <c r="D38" s="112"/>
      <c r="E38" s="112"/>
      <c r="F38" s="125">
        <f>F35+F36*0.2+F37*0.1</f>
        <v>109.6956</v>
      </c>
      <c r="G38" s="168"/>
      <c r="I38" s="168"/>
      <c r="M38" s="257"/>
      <c r="N38" s="257"/>
      <c r="O38" s="257"/>
      <c r="P38" s="258"/>
    </row>
    <row r="39" spans="3:16" ht="17.25" x14ac:dyDescent="0.25">
      <c r="C39" s="172" t="s">
        <v>89</v>
      </c>
      <c r="D39" s="168"/>
      <c r="E39" s="168"/>
      <c r="F39" s="168"/>
      <c r="G39" s="168"/>
      <c r="H39" s="168"/>
      <c r="I39" s="168"/>
      <c r="M39" s="255"/>
      <c r="N39" s="254"/>
      <c r="O39" s="254"/>
      <c r="P39" s="258"/>
    </row>
    <row r="40" spans="3:16" x14ac:dyDescent="0.25">
      <c r="C40" s="171" t="s">
        <v>90</v>
      </c>
      <c r="D40" s="168"/>
      <c r="E40" s="168"/>
      <c r="F40" s="168"/>
      <c r="H40" s="168"/>
      <c r="I40" s="168"/>
      <c r="M40" s="254"/>
      <c r="N40" s="255"/>
      <c r="O40" s="254"/>
      <c r="P40" s="258"/>
    </row>
    <row r="41" spans="3:16" x14ac:dyDescent="0.25">
      <c r="C41" s="171" t="s">
        <v>128</v>
      </c>
      <c r="D41" s="168"/>
      <c r="E41" s="168"/>
      <c r="F41" s="168"/>
      <c r="I41" s="168"/>
      <c r="M41" s="258"/>
      <c r="N41" s="254"/>
      <c r="O41" s="258"/>
      <c r="P41" s="258"/>
    </row>
    <row r="42" spans="3:16" x14ac:dyDescent="0.25">
      <c r="C42" s="171"/>
      <c r="I42" s="168"/>
      <c r="M42" s="254"/>
      <c r="N42" s="255"/>
      <c r="O42" s="254"/>
      <c r="P42" s="258"/>
    </row>
    <row r="43" spans="3:16" x14ac:dyDescent="0.25">
      <c r="C43" s="171"/>
      <c r="I43" s="168"/>
      <c r="J43" s="168"/>
      <c r="K43" s="168"/>
      <c r="L43" s="168"/>
      <c r="M43" s="254"/>
      <c r="N43" s="257"/>
      <c r="O43" s="254"/>
      <c r="P43" s="258"/>
    </row>
    <row r="44" spans="3:16" x14ac:dyDescent="0.25">
      <c r="C44" s="118" t="s">
        <v>100</v>
      </c>
      <c r="I44" s="168"/>
      <c r="J44" s="168"/>
      <c r="K44" s="168"/>
      <c r="L44" s="168"/>
      <c r="M44" s="254"/>
      <c r="N44" s="255"/>
      <c r="O44" s="254"/>
      <c r="P44" s="258"/>
    </row>
    <row r="45" spans="3:16" ht="30" x14ac:dyDescent="0.25">
      <c r="C45" s="143" t="s">
        <v>15</v>
      </c>
      <c r="D45" s="143" t="s">
        <v>16</v>
      </c>
      <c r="E45" s="143" t="s">
        <v>69</v>
      </c>
      <c r="F45" s="143" t="s">
        <v>17</v>
      </c>
      <c r="G45" s="143" t="s">
        <v>18</v>
      </c>
      <c r="I45" s="168"/>
      <c r="J45" s="168"/>
      <c r="K45" s="168"/>
      <c r="L45" s="168"/>
      <c r="M45" s="254"/>
      <c r="N45" s="255"/>
      <c r="O45" s="254"/>
      <c r="P45" s="258"/>
    </row>
    <row r="46" spans="3:16" ht="17.25" x14ac:dyDescent="0.25">
      <c r="C46" s="157" t="s">
        <v>86</v>
      </c>
      <c r="D46" s="145">
        <v>500</v>
      </c>
      <c r="E46" s="137">
        <v>1</v>
      </c>
      <c r="F46" s="126">
        <f>'Exhibit 1b'!D26-'Exhibit 1b'!D27</f>
        <v>43</v>
      </c>
      <c r="G46" s="122">
        <f>+D46*E46*F46</f>
        <v>21500</v>
      </c>
      <c r="I46" s="168"/>
      <c r="J46" s="168"/>
      <c r="K46" s="168"/>
      <c r="L46" s="168"/>
      <c r="M46" s="254"/>
      <c r="N46" s="255"/>
      <c r="O46" s="254"/>
      <c r="P46" s="258"/>
    </row>
    <row r="47" spans="3:16" ht="17.25" x14ac:dyDescent="0.25">
      <c r="C47" s="127" t="s">
        <v>149</v>
      </c>
      <c r="I47" s="168"/>
      <c r="J47" s="168"/>
      <c r="K47" s="168"/>
      <c r="L47" s="168"/>
      <c r="M47" s="254"/>
      <c r="N47" s="255"/>
      <c r="O47" s="254"/>
      <c r="P47" s="258"/>
    </row>
    <row r="48" spans="3:16" x14ac:dyDescent="0.25">
      <c r="I48" s="168"/>
      <c r="J48" s="168"/>
      <c r="K48" s="168"/>
      <c r="L48" s="168"/>
      <c r="M48" s="254"/>
      <c r="N48" s="255"/>
      <c r="O48" s="254"/>
      <c r="P48" s="258"/>
    </row>
    <row r="49" spans="3:16" x14ac:dyDescent="0.25">
      <c r="I49" s="168"/>
      <c r="J49" s="168"/>
      <c r="K49" s="168"/>
      <c r="L49" s="168"/>
      <c r="M49" s="254"/>
      <c r="N49" s="255"/>
      <c r="O49" s="254"/>
      <c r="P49" s="258"/>
    </row>
    <row r="50" spans="3:16" x14ac:dyDescent="0.25">
      <c r="I50" s="168"/>
      <c r="J50" s="168"/>
      <c r="K50" s="168"/>
      <c r="L50" s="168"/>
      <c r="M50" s="254"/>
      <c r="N50" s="255"/>
      <c r="O50" s="254"/>
      <c r="P50" s="258"/>
    </row>
    <row r="51" spans="3:16" x14ac:dyDescent="0.25">
      <c r="J51" s="168"/>
      <c r="K51" s="110"/>
      <c r="L51" s="168"/>
      <c r="M51" s="254"/>
      <c r="N51" s="257"/>
      <c r="O51" s="254"/>
      <c r="P51" s="258"/>
    </row>
    <row r="52" spans="3:16" x14ac:dyDescent="0.25">
      <c r="J52" s="168"/>
      <c r="K52" s="168"/>
      <c r="L52" s="168"/>
      <c r="M52" s="254"/>
      <c r="N52" s="254"/>
      <c r="O52" s="254"/>
      <c r="P52" s="258"/>
    </row>
    <row r="53" spans="3:16" x14ac:dyDescent="0.25">
      <c r="M53" s="254"/>
      <c r="N53" s="254"/>
      <c r="O53" s="254"/>
      <c r="P53" s="258"/>
    </row>
    <row r="54" spans="3:16" x14ac:dyDescent="0.25">
      <c r="H54" s="242"/>
      <c r="M54" s="254"/>
      <c r="N54" s="255"/>
      <c r="O54" s="254"/>
      <c r="P54" s="258"/>
    </row>
    <row r="55" spans="3:16" x14ac:dyDescent="0.25">
      <c r="M55" s="254"/>
      <c r="N55" s="254"/>
      <c r="O55" s="254"/>
      <c r="P55" s="258"/>
    </row>
    <row r="56" spans="3:16" x14ac:dyDescent="0.25">
      <c r="C56" s="127"/>
      <c r="M56" s="254"/>
      <c r="N56" s="254"/>
      <c r="O56" s="254"/>
      <c r="P56" s="258"/>
    </row>
    <row r="57" spans="3:16" x14ac:dyDescent="0.25">
      <c r="M57" s="254"/>
      <c r="N57" s="255"/>
      <c r="O57" s="254"/>
      <c r="P57" s="258"/>
    </row>
    <row r="58" spans="3:16" x14ac:dyDescent="0.25">
      <c r="M58" s="254"/>
      <c r="N58" s="254"/>
      <c r="O58" s="254"/>
      <c r="P58" s="258"/>
    </row>
    <row r="59" spans="3:16" x14ac:dyDescent="0.25">
      <c r="M59" s="254"/>
      <c r="N59" s="257"/>
      <c r="O59" s="254"/>
      <c r="P59" s="258"/>
    </row>
    <row r="60" spans="3:16" x14ac:dyDescent="0.25">
      <c r="M60" s="254"/>
      <c r="N60" s="255"/>
      <c r="O60" s="254"/>
      <c r="P60" s="258"/>
    </row>
    <row r="61" spans="3:16" x14ac:dyDescent="0.25">
      <c r="M61" s="254"/>
      <c r="N61" s="257"/>
      <c r="O61" s="254"/>
      <c r="P61" s="258"/>
    </row>
    <row r="62" spans="3:16" x14ac:dyDescent="0.25">
      <c r="M62" s="254"/>
      <c r="N62" s="254"/>
      <c r="O62" s="254"/>
      <c r="P62" s="258"/>
    </row>
    <row r="63" spans="3:16" x14ac:dyDescent="0.25">
      <c r="M63" s="254"/>
      <c r="N63" s="255"/>
      <c r="O63" s="254"/>
      <c r="P63" s="258"/>
    </row>
    <row r="64" spans="3:16" x14ac:dyDescent="0.25">
      <c r="M64" s="254"/>
      <c r="N64" s="255"/>
      <c r="O64" s="254"/>
      <c r="P64" s="258"/>
    </row>
    <row r="65" spans="13:16" x14ac:dyDescent="0.25">
      <c r="M65" s="254"/>
      <c r="N65" s="255"/>
      <c r="O65" s="254"/>
      <c r="P65" s="258"/>
    </row>
    <row r="66" spans="13:16" x14ac:dyDescent="0.25">
      <c r="M66" s="254"/>
      <c r="N66" s="255"/>
      <c r="O66" s="254"/>
      <c r="P66" s="258"/>
    </row>
    <row r="67" spans="13:16" x14ac:dyDescent="0.25">
      <c r="M67" s="254"/>
      <c r="N67" s="255"/>
      <c r="O67" s="254"/>
      <c r="P67" s="258"/>
    </row>
    <row r="68" spans="13:16" x14ac:dyDescent="0.25">
      <c r="M68" s="254"/>
      <c r="N68" s="257"/>
      <c r="O68" s="254"/>
      <c r="P68" s="258"/>
    </row>
    <row r="69" spans="13:16" x14ac:dyDescent="0.25">
      <c r="M69" s="260"/>
      <c r="N69" s="260"/>
      <c r="O69" s="260"/>
      <c r="P69" s="260"/>
    </row>
  </sheetData>
  <mergeCells count="3">
    <mergeCell ref="A3:C3"/>
    <mergeCell ref="C32:C33"/>
    <mergeCell ref="D32:F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8"/>
  <sheetViews>
    <sheetView topLeftCell="A10" zoomScaleNormal="100" workbookViewId="0">
      <selection activeCell="A22" sqref="A22:E32"/>
    </sheetView>
  </sheetViews>
  <sheetFormatPr defaultRowHeight="15" x14ac:dyDescent="0.25"/>
  <cols>
    <col min="1" max="1" width="32.28515625" style="22" customWidth="1"/>
    <col min="2" max="5" width="14.85546875" style="22" customWidth="1"/>
    <col min="6" max="6" width="13.5703125" style="22" customWidth="1"/>
    <col min="7" max="16384" width="9.140625" style="22"/>
  </cols>
  <sheetData>
    <row r="1" spans="1:6" ht="15" customHeight="1" x14ac:dyDescent="0.25">
      <c r="A1" s="20" t="s">
        <v>145</v>
      </c>
      <c r="B1" s="21"/>
      <c r="C1" s="21"/>
      <c r="D1" s="21"/>
      <c r="E1" s="21"/>
    </row>
    <row r="2" spans="1:6" s="141" customFormat="1" ht="15" customHeight="1" x14ac:dyDescent="0.25">
      <c r="A2" s="147" t="s">
        <v>121</v>
      </c>
      <c r="B2" s="142"/>
      <c r="C2" s="142"/>
      <c r="D2" s="142"/>
      <c r="E2" s="142"/>
    </row>
    <row r="3" spans="1:6" ht="15" customHeight="1" x14ac:dyDescent="0.25">
      <c r="A3" s="23"/>
      <c r="B3" s="21"/>
      <c r="C3" s="21"/>
      <c r="D3" s="21"/>
      <c r="E3" s="21"/>
    </row>
    <row r="4" spans="1:6" x14ac:dyDescent="0.25">
      <c r="A4" s="24" t="s">
        <v>29</v>
      </c>
      <c r="B4" s="26"/>
      <c r="C4" s="27"/>
      <c r="D4" s="25"/>
      <c r="E4" s="28"/>
    </row>
    <row r="5" spans="1:6" ht="45" x14ac:dyDescent="0.25">
      <c r="A5" s="29" t="s">
        <v>30</v>
      </c>
      <c r="B5" s="29" t="s">
        <v>31</v>
      </c>
      <c r="C5" s="29" t="s">
        <v>32</v>
      </c>
      <c r="D5" s="29" t="s">
        <v>33</v>
      </c>
      <c r="E5" s="8" t="s">
        <v>34</v>
      </c>
      <c r="F5" s="250" t="s">
        <v>116</v>
      </c>
    </row>
    <row r="6" spans="1:6" x14ac:dyDescent="0.25">
      <c r="A6" s="164" t="s">
        <v>62</v>
      </c>
      <c r="B6" s="29"/>
      <c r="C6" s="29"/>
      <c r="D6" s="29"/>
      <c r="E6" s="111"/>
      <c r="F6" s="252"/>
    </row>
    <row r="7" spans="1:6" x14ac:dyDescent="0.25">
      <c r="A7" s="115" t="s">
        <v>131</v>
      </c>
      <c r="B7" s="116">
        <f>'Exhibit 1a'!H11</f>
        <v>178880</v>
      </c>
      <c r="C7" s="114">
        <f>'Exhibit 1a'!L11</f>
        <v>14581453.286400003</v>
      </c>
      <c r="D7" s="114">
        <v>0</v>
      </c>
      <c r="E7" s="117">
        <f>'Exhibit 1a'!L13</f>
        <v>31605</v>
      </c>
      <c r="F7" s="117">
        <f>D7+E7</f>
        <v>31605</v>
      </c>
    </row>
    <row r="8" spans="1:6" x14ac:dyDescent="0.25">
      <c r="A8" s="115" t="s">
        <v>72</v>
      </c>
      <c r="B8" s="116">
        <f>'Exhibit 1b'!H12</f>
        <v>192640</v>
      </c>
      <c r="C8" s="114">
        <f>'Exhibit 1b'!L12</f>
        <v>15703103.539200004</v>
      </c>
      <c r="D8" s="114">
        <v>0</v>
      </c>
      <c r="E8" s="117">
        <f>'Exhibit 1b'!L14</f>
        <v>21500</v>
      </c>
      <c r="F8" s="117">
        <f t="shared" ref="F8:F13" si="0">D8+E8</f>
        <v>21500</v>
      </c>
    </row>
    <row r="9" spans="1:6" s="247" customFormat="1" x14ac:dyDescent="0.25">
      <c r="A9" s="115" t="s">
        <v>73</v>
      </c>
      <c r="B9" s="116">
        <f>'Exhibit 1c'!H12</f>
        <v>192640</v>
      </c>
      <c r="C9" s="114">
        <f>'Exhibit 1c'!L12</f>
        <v>15703103.539200004</v>
      </c>
      <c r="D9" s="114">
        <v>0</v>
      </c>
      <c r="E9" s="117">
        <f>'Exhibit 1c'!L14</f>
        <v>21500</v>
      </c>
      <c r="F9" s="117">
        <f t="shared" ref="F9:F10" si="1">D9+E9</f>
        <v>21500</v>
      </c>
    </row>
    <row r="10" spans="1:6" s="247" customFormat="1" x14ac:dyDescent="0.25">
      <c r="A10" s="115" t="s">
        <v>132</v>
      </c>
      <c r="B10" s="116">
        <f>'Exhibit 1d'!H12</f>
        <v>192640</v>
      </c>
      <c r="C10" s="114">
        <f>'Exhibit 1d'!L12</f>
        <v>15703103.539200004</v>
      </c>
      <c r="D10" s="114">
        <v>0</v>
      </c>
      <c r="E10" s="117">
        <f>'Exhibit 1d'!L14</f>
        <v>21500</v>
      </c>
      <c r="F10" s="117">
        <f t="shared" si="1"/>
        <v>21500</v>
      </c>
    </row>
    <row r="11" spans="1:6" x14ac:dyDescent="0.25">
      <c r="A11" s="165" t="s">
        <v>35</v>
      </c>
      <c r="B11" s="29"/>
      <c r="C11" s="29"/>
      <c r="D11" s="29"/>
      <c r="E11" s="111"/>
      <c r="F11" s="250"/>
    </row>
    <row r="12" spans="1:6" ht="17.25" x14ac:dyDescent="0.25">
      <c r="A12" s="115" t="s">
        <v>106</v>
      </c>
      <c r="B12" s="120">
        <f>SUM('Exhibit 1a'!I7:K7)/'Exhibit 1a'!G7</f>
        <v>4160.0000000000009</v>
      </c>
      <c r="C12" s="128">
        <f>'Exhibit 1a'!L7/'Exhibit 1a'!G7</f>
        <v>339103.56480000005</v>
      </c>
      <c r="D12" s="31">
        <v>0</v>
      </c>
      <c r="E12" s="123">
        <f>'Exhibit 1a'!G41/'Exhibit 1a'!F41+'Exhibit 1a'!G42/'Exhibit 1a'!F42</f>
        <v>735</v>
      </c>
      <c r="F12" s="117">
        <f t="shared" si="0"/>
        <v>735</v>
      </c>
    </row>
    <row r="13" spans="1:6" ht="17.25" x14ac:dyDescent="0.25">
      <c r="A13" s="115" t="s">
        <v>135</v>
      </c>
      <c r="B13" s="120">
        <f>SUM('Exhibit 1b'!I7:K7)/'Exhibit 1b'!G7+SUM('Exhibit 1b'!I11:K11)/'Exhibit 1b'!G11</f>
        <v>4480.0000000000009</v>
      </c>
      <c r="C13" s="128">
        <f>'Exhibit 1b'!L7/'Exhibit 1b'!G7+'Exhibit 1b'!L11/'Exhibit 1b'!G11</f>
        <v>365188.45440000005</v>
      </c>
      <c r="D13" s="31">
        <v>0</v>
      </c>
      <c r="E13" s="123">
        <f>'Exhibit 1b'!G46/'Exhibit 1b'!F46</f>
        <v>500</v>
      </c>
      <c r="F13" s="117">
        <f t="shared" si="0"/>
        <v>500</v>
      </c>
    </row>
    <row r="14" spans="1:6" s="247" customFormat="1" ht="17.25" x14ac:dyDescent="0.25">
      <c r="A14" s="115" t="s">
        <v>133</v>
      </c>
      <c r="B14" s="120">
        <f>SUM('Exhibit 1c'!I7:K7)/'Exhibit 1c'!G7+SUM('Exhibit 1c'!I11:K11)/'Exhibit 1c'!G11</f>
        <v>4480.0000000000009</v>
      </c>
      <c r="C14" s="128">
        <f>'Exhibit 1c'!L7/'Exhibit 1c'!G7+'Exhibit 1c'!L11/'Exhibit 1c'!G11</f>
        <v>365188.45440000005</v>
      </c>
      <c r="D14" s="31">
        <v>0</v>
      </c>
      <c r="E14" s="123">
        <f>'Exhibit 1c'!G46/'Exhibit 1c'!F46</f>
        <v>500</v>
      </c>
      <c r="F14" s="117">
        <f t="shared" ref="F14:F15" si="2">D14+E14</f>
        <v>500</v>
      </c>
    </row>
    <row r="15" spans="1:6" s="247" customFormat="1" ht="17.25" x14ac:dyDescent="0.25">
      <c r="A15" s="115" t="s">
        <v>134</v>
      </c>
      <c r="B15" s="120">
        <f>SUM('Exhibit 1d'!I7:K7)/'Exhibit 1d'!G7+SUM('Exhibit 1d'!I11:K11)/'Exhibit 1d'!G11</f>
        <v>4480.0000000000009</v>
      </c>
      <c r="C15" s="128">
        <f>'Exhibit 1d'!L7/'Exhibit 1d'!G7+'Exhibit 1d'!L11/'Exhibit 1d'!G11</f>
        <v>365188.45440000005</v>
      </c>
      <c r="D15" s="31">
        <v>0</v>
      </c>
      <c r="E15" s="123">
        <f>'Exhibit 1d'!G46/'Exhibit 1d'!F46</f>
        <v>500</v>
      </c>
      <c r="F15" s="117">
        <f t="shared" si="2"/>
        <v>500</v>
      </c>
    </row>
    <row r="16" spans="1:6" s="141" customFormat="1" ht="17.25" x14ac:dyDescent="0.25">
      <c r="A16" s="249" t="s">
        <v>117</v>
      </c>
      <c r="B16" s="249"/>
      <c r="C16" s="244"/>
      <c r="D16" s="245"/>
      <c r="E16" s="246"/>
    </row>
    <row r="17" spans="1:5" s="141" customFormat="1" x14ac:dyDescent="0.25">
      <c r="A17" s="249" t="s">
        <v>118</v>
      </c>
      <c r="B17" s="249"/>
      <c r="C17" s="244"/>
      <c r="D17" s="245"/>
      <c r="E17" s="246"/>
    </row>
    <row r="18" spans="1:5" s="247" customFormat="1" ht="17.25" x14ac:dyDescent="0.25">
      <c r="A18" s="249" t="s">
        <v>119</v>
      </c>
      <c r="B18" s="249"/>
      <c r="C18" s="244"/>
      <c r="D18" s="248"/>
      <c r="E18" s="246"/>
    </row>
    <row r="19" spans="1:5" s="247" customFormat="1" x14ac:dyDescent="0.25">
      <c r="A19" s="249" t="s">
        <v>118</v>
      </c>
      <c r="B19" s="249"/>
      <c r="C19" s="244"/>
      <c r="D19" s="248"/>
      <c r="E19" s="246"/>
    </row>
    <row r="20" spans="1:5" x14ac:dyDescent="0.25">
      <c r="A20" s="25"/>
      <c r="B20" s="25"/>
      <c r="C20" s="32"/>
      <c r="D20" s="33"/>
      <c r="E20" s="33"/>
    </row>
    <row r="21" spans="1:5" x14ac:dyDescent="0.25">
      <c r="A21" s="24" t="s">
        <v>36</v>
      </c>
      <c r="C21" s="34"/>
      <c r="D21" s="34"/>
      <c r="E21" s="34"/>
    </row>
    <row r="22" spans="1:5" ht="45" x14ac:dyDescent="0.25">
      <c r="A22" s="121" t="s">
        <v>87</v>
      </c>
      <c r="B22" s="35" t="s">
        <v>37</v>
      </c>
      <c r="C22" s="35" t="s">
        <v>38</v>
      </c>
      <c r="D22" s="36" t="s">
        <v>39</v>
      </c>
      <c r="E22" s="37" t="s">
        <v>65</v>
      </c>
    </row>
    <row r="23" spans="1:5" x14ac:dyDescent="0.25">
      <c r="A23" s="9" t="s">
        <v>40</v>
      </c>
      <c r="B23" s="38"/>
      <c r="C23" s="39"/>
      <c r="D23" s="40"/>
      <c r="E23" s="41"/>
    </row>
    <row r="24" spans="1:5" ht="15" customHeight="1" x14ac:dyDescent="0.25">
      <c r="A24" s="107" t="s">
        <v>92</v>
      </c>
      <c r="B24" s="42">
        <f>'Exhibit 1b'!E11</f>
        <v>1</v>
      </c>
      <c r="C24" s="43">
        <f>'Exhibit 1b'!G11</f>
        <v>43</v>
      </c>
      <c r="D24" s="44">
        <f t="shared" ref="D24" si="3">B24*C24</f>
        <v>43</v>
      </c>
      <c r="E24" s="45"/>
    </row>
    <row r="25" spans="1:5" x14ac:dyDescent="0.25">
      <c r="A25" s="46" t="s">
        <v>41</v>
      </c>
      <c r="B25" s="47"/>
      <c r="C25" s="47"/>
      <c r="D25" s="47">
        <f>SUM(D24:D24)</f>
        <v>43</v>
      </c>
      <c r="E25" s="48"/>
    </row>
    <row r="26" spans="1:5" x14ac:dyDescent="0.25">
      <c r="A26" s="275" t="s">
        <v>63</v>
      </c>
      <c r="B26" s="276"/>
      <c r="C26" s="276"/>
      <c r="D26" s="277"/>
      <c r="E26" s="49">
        <f>D25</f>
        <v>43</v>
      </c>
    </row>
    <row r="27" spans="1:5" x14ac:dyDescent="0.25">
      <c r="A27" s="275" t="s">
        <v>64</v>
      </c>
      <c r="B27" s="276"/>
      <c r="C27" s="276"/>
      <c r="D27" s="277"/>
      <c r="E27" s="158">
        <v>1</v>
      </c>
    </row>
    <row r="28" spans="1:5" x14ac:dyDescent="0.25">
      <c r="A28" s="275" t="s">
        <v>66</v>
      </c>
      <c r="B28" s="276"/>
      <c r="C28" s="276"/>
      <c r="D28" s="277"/>
      <c r="E28" s="159"/>
    </row>
    <row r="29" spans="1:5" x14ac:dyDescent="0.25">
      <c r="A29" s="278" t="s">
        <v>136</v>
      </c>
      <c r="B29" s="279"/>
      <c r="C29" s="279"/>
      <c r="D29" s="280"/>
      <c r="E29" s="49">
        <f>B7/$E$26</f>
        <v>4160</v>
      </c>
    </row>
    <row r="30" spans="1:5" x14ac:dyDescent="0.25">
      <c r="A30" s="278" t="s">
        <v>70</v>
      </c>
      <c r="B30" s="279"/>
      <c r="C30" s="279"/>
      <c r="D30" s="280"/>
      <c r="E30" s="146">
        <f>B8/$E$26</f>
        <v>4480</v>
      </c>
    </row>
    <row r="31" spans="1:5" x14ac:dyDescent="0.25">
      <c r="A31" s="278" t="s">
        <v>71</v>
      </c>
      <c r="B31" s="279"/>
      <c r="C31" s="279"/>
      <c r="D31" s="280"/>
      <c r="E31" s="146">
        <f t="shared" ref="E31:E32" si="4">B9/$E$26</f>
        <v>4480</v>
      </c>
    </row>
    <row r="32" spans="1:5" x14ac:dyDescent="0.25">
      <c r="A32" s="278" t="s">
        <v>137</v>
      </c>
      <c r="B32" s="279"/>
      <c r="C32" s="279"/>
      <c r="D32" s="280"/>
      <c r="E32" s="146">
        <f t="shared" si="4"/>
        <v>4480</v>
      </c>
    </row>
    <row r="33" spans="1:5" x14ac:dyDescent="0.25">
      <c r="A33" s="50"/>
      <c r="B33" s="50"/>
      <c r="C33" s="50"/>
      <c r="D33" s="51"/>
      <c r="E33" s="51"/>
    </row>
    <row r="34" spans="1:5" x14ac:dyDescent="0.25">
      <c r="A34" s="50"/>
      <c r="B34" s="50"/>
      <c r="C34" s="50"/>
      <c r="D34" s="51"/>
      <c r="E34" s="51"/>
    </row>
    <row r="35" spans="1:5" x14ac:dyDescent="0.25">
      <c r="A35" s="50"/>
      <c r="B35" s="50"/>
      <c r="C35" s="50"/>
      <c r="D35" s="51"/>
      <c r="E35" s="51"/>
    </row>
    <row r="36" spans="1:5" x14ac:dyDescent="0.25">
      <c r="A36" s="50"/>
      <c r="B36" s="50"/>
      <c r="C36" s="50"/>
      <c r="D36" s="51"/>
      <c r="E36" s="51"/>
    </row>
    <row r="37" spans="1:5" x14ac:dyDescent="0.25">
      <c r="A37" s="273"/>
      <c r="B37" s="273"/>
      <c r="C37" s="52"/>
      <c r="D37" s="51"/>
      <c r="E37" s="51"/>
    </row>
    <row r="38" spans="1:5" x14ac:dyDescent="0.25">
      <c r="A38" s="51"/>
      <c r="B38" s="51"/>
      <c r="C38" s="51"/>
      <c r="D38" s="51"/>
      <c r="E38" s="51"/>
    </row>
    <row r="39" spans="1:5" x14ac:dyDescent="0.25">
      <c r="A39" s="51"/>
      <c r="B39" s="51"/>
      <c r="C39" s="51"/>
      <c r="D39" s="51"/>
      <c r="E39" s="51"/>
    </row>
    <row r="40" spans="1:5" x14ac:dyDescent="0.25">
      <c r="A40" s="51"/>
      <c r="B40" s="51"/>
      <c r="C40" s="51"/>
      <c r="D40" s="51"/>
      <c r="E40" s="51"/>
    </row>
    <row r="41" spans="1:5" x14ac:dyDescent="0.25">
      <c r="A41" s="51"/>
      <c r="B41" s="51"/>
      <c r="C41" s="51"/>
      <c r="D41" s="51"/>
      <c r="E41" s="51"/>
    </row>
    <row r="42" spans="1:5" x14ac:dyDescent="0.25">
      <c r="A42" s="51"/>
      <c r="B42" s="51"/>
      <c r="C42" s="51"/>
      <c r="D42" s="51"/>
      <c r="E42" s="51"/>
    </row>
    <row r="43" spans="1:5" x14ac:dyDescent="0.25">
      <c r="A43" s="51"/>
      <c r="B43" s="51"/>
      <c r="C43" s="51"/>
      <c r="D43" s="51"/>
      <c r="E43" s="51"/>
    </row>
    <row r="44" spans="1:5" x14ac:dyDescent="0.25">
      <c r="A44" s="51"/>
      <c r="B44" s="51"/>
      <c r="C44" s="51"/>
      <c r="D44" s="51"/>
      <c r="E44" s="51"/>
    </row>
    <row r="45" spans="1:5" x14ac:dyDescent="0.25">
      <c r="A45" s="51"/>
      <c r="B45" s="51"/>
      <c r="C45" s="51"/>
      <c r="D45" s="51"/>
      <c r="E45" s="51"/>
    </row>
    <row r="46" spans="1:5" x14ac:dyDescent="0.25">
      <c r="A46" s="51"/>
      <c r="B46" s="51"/>
      <c r="C46" s="51"/>
      <c r="D46" s="51"/>
      <c r="E46" s="51"/>
    </row>
    <row r="47" spans="1:5" x14ac:dyDescent="0.25">
      <c r="A47" s="51"/>
      <c r="B47" s="51"/>
      <c r="C47" s="51"/>
      <c r="D47" s="51"/>
      <c r="E47" s="51"/>
    </row>
    <row r="48" spans="1:5" x14ac:dyDescent="0.25">
      <c r="A48" s="51"/>
      <c r="B48" s="51"/>
      <c r="C48" s="51"/>
      <c r="D48" s="51"/>
      <c r="E48" s="51"/>
    </row>
    <row r="49" spans="1:5" x14ac:dyDescent="0.25">
      <c r="A49" s="51"/>
      <c r="B49" s="51"/>
      <c r="C49" s="51"/>
      <c r="D49" s="51"/>
      <c r="E49" s="51"/>
    </row>
    <row r="50" spans="1:5" x14ac:dyDescent="0.25">
      <c r="A50" s="51"/>
      <c r="B50" s="51"/>
      <c r="C50" s="51"/>
      <c r="D50" s="51"/>
      <c r="E50" s="51"/>
    </row>
    <row r="51" spans="1:5" x14ac:dyDescent="0.25">
      <c r="A51" s="51"/>
      <c r="B51" s="51"/>
      <c r="C51" s="51"/>
      <c r="D51" s="51"/>
      <c r="E51" s="51"/>
    </row>
    <row r="52" spans="1:5" x14ac:dyDescent="0.25">
      <c r="A52" s="51"/>
      <c r="B52" s="51"/>
      <c r="C52" s="51"/>
      <c r="D52" s="51"/>
      <c r="E52" s="51"/>
    </row>
    <row r="53" spans="1:5" x14ac:dyDescent="0.25">
      <c r="A53" s="51"/>
      <c r="B53" s="51"/>
      <c r="C53" s="51"/>
      <c r="D53" s="51"/>
      <c r="E53" s="51"/>
    </row>
    <row r="54" spans="1:5" x14ac:dyDescent="0.25">
      <c r="A54" s="51"/>
      <c r="B54" s="51"/>
      <c r="C54" s="51"/>
      <c r="D54" s="51"/>
      <c r="E54" s="51"/>
    </row>
    <row r="55" spans="1:5" x14ac:dyDescent="0.25">
      <c r="A55" s="51"/>
      <c r="B55" s="51"/>
      <c r="C55" s="51"/>
      <c r="D55" s="51"/>
      <c r="E55" s="51"/>
    </row>
    <row r="56" spans="1:5" x14ac:dyDescent="0.25">
      <c r="A56" s="51"/>
      <c r="B56" s="51"/>
      <c r="C56" s="51"/>
      <c r="D56" s="51"/>
      <c r="E56" s="51"/>
    </row>
    <row r="57" spans="1:5" x14ac:dyDescent="0.25">
      <c r="A57" s="51"/>
      <c r="B57" s="51"/>
      <c r="C57" s="51"/>
      <c r="D57" s="51"/>
      <c r="E57" s="51"/>
    </row>
    <row r="58" spans="1:5" x14ac:dyDescent="0.25">
      <c r="A58" s="51"/>
      <c r="B58" s="51"/>
      <c r="C58" s="51"/>
      <c r="D58" s="51"/>
      <c r="E58" s="51"/>
    </row>
    <row r="59" spans="1:5" x14ac:dyDescent="0.25">
      <c r="A59" s="51"/>
      <c r="B59" s="51"/>
      <c r="C59" s="51"/>
      <c r="D59" s="51"/>
      <c r="E59" s="53"/>
    </row>
    <row r="60" spans="1:5" x14ac:dyDescent="0.25">
      <c r="A60" s="51"/>
      <c r="B60" s="51"/>
      <c r="C60" s="51"/>
      <c r="D60" s="51"/>
      <c r="E60" s="51"/>
    </row>
    <row r="61" spans="1:5" x14ac:dyDescent="0.25">
      <c r="A61" s="51"/>
      <c r="B61" s="51"/>
      <c r="C61" s="51"/>
      <c r="D61" s="51"/>
      <c r="E61" s="51"/>
    </row>
    <row r="62" spans="1:5" x14ac:dyDescent="0.25">
      <c r="A62" s="51"/>
      <c r="B62" s="53"/>
      <c r="C62" s="53"/>
      <c r="D62" s="53"/>
      <c r="E62" s="51"/>
    </row>
    <row r="63" spans="1:5" x14ac:dyDescent="0.25">
      <c r="A63" s="51"/>
      <c r="B63" s="51"/>
      <c r="C63" s="51"/>
      <c r="D63" s="54"/>
      <c r="E63" s="51"/>
    </row>
    <row r="64" spans="1:5" x14ac:dyDescent="0.25">
      <c r="A64" s="51"/>
      <c r="B64" s="51"/>
      <c r="C64" s="51"/>
      <c r="D64" s="51"/>
      <c r="E64" s="51"/>
    </row>
    <row r="65" spans="1:5" x14ac:dyDescent="0.25">
      <c r="A65" s="51"/>
      <c r="B65" s="51"/>
      <c r="C65" s="51"/>
      <c r="D65" s="51"/>
      <c r="E65" s="51"/>
    </row>
    <row r="66" spans="1:5" x14ac:dyDescent="0.25">
      <c r="A66" s="51"/>
      <c r="B66" s="51"/>
      <c r="C66" s="51"/>
      <c r="D66" s="51"/>
      <c r="E66" s="51"/>
    </row>
    <row r="67" spans="1:5" x14ac:dyDescent="0.25">
      <c r="A67" s="51"/>
      <c r="B67" s="51"/>
      <c r="C67" s="51"/>
      <c r="D67" s="51"/>
      <c r="E67" s="51"/>
    </row>
    <row r="68" spans="1:5" x14ac:dyDescent="0.25">
      <c r="A68" s="51"/>
      <c r="B68" s="51"/>
      <c r="C68" s="51"/>
      <c r="D68" s="51"/>
      <c r="E68" s="51"/>
    </row>
    <row r="69" spans="1:5" x14ac:dyDescent="0.25">
      <c r="A69" s="51"/>
      <c r="B69" s="51"/>
      <c r="C69" s="51"/>
      <c r="D69" s="51"/>
      <c r="E69" s="51"/>
    </row>
    <row r="70" spans="1:5" x14ac:dyDescent="0.25">
      <c r="A70" s="51"/>
      <c r="B70" s="51"/>
      <c r="C70" s="51"/>
      <c r="D70" s="51"/>
      <c r="E70" s="51"/>
    </row>
    <row r="71" spans="1:5" x14ac:dyDescent="0.25">
      <c r="A71" s="51"/>
      <c r="B71" s="51"/>
      <c r="C71" s="51"/>
      <c r="D71" s="51"/>
      <c r="E71" s="51"/>
    </row>
    <row r="72" spans="1:5" x14ac:dyDescent="0.25">
      <c r="A72" s="51"/>
      <c r="B72" s="51"/>
      <c r="C72" s="51"/>
      <c r="D72" s="51"/>
      <c r="E72" s="51"/>
    </row>
    <row r="73" spans="1:5" x14ac:dyDescent="0.25">
      <c r="A73" s="51"/>
      <c r="B73" s="51"/>
      <c r="C73" s="51"/>
      <c r="D73" s="51"/>
      <c r="E73" s="51"/>
    </row>
    <row r="74" spans="1:5" x14ac:dyDescent="0.25">
      <c r="A74" s="51"/>
      <c r="B74" s="51"/>
      <c r="C74" s="51"/>
      <c r="D74" s="51"/>
      <c r="E74" s="51"/>
    </row>
    <row r="75" spans="1:5" x14ac:dyDescent="0.25">
      <c r="A75" s="51"/>
      <c r="B75" s="51"/>
      <c r="C75" s="51"/>
      <c r="D75" s="51"/>
      <c r="E75" s="51"/>
    </row>
    <row r="76" spans="1:5" x14ac:dyDescent="0.25">
      <c r="A76" s="55"/>
      <c r="B76" s="55"/>
      <c r="C76" s="55"/>
      <c r="D76" s="51"/>
      <c r="E76" s="51"/>
    </row>
    <row r="77" spans="1:5" x14ac:dyDescent="0.25">
      <c r="A77" s="55"/>
      <c r="B77" s="55"/>
      <c r="C77" s="55"/>
      <c r="D77" s="51"/>
      <c r="E77" s="51"/>
    </row>
    <row r="78" spans="1:5" x14ac:dyDescent="0.25">
      <c r="A78" s="56"/>
      <c r="B78" s="56"/>
      <c r="C78" s="56"/>
      <c r="D78" s="51"/>
      <c r="E78" s="51"/>
    </row>
    <row r="79" spans="1:5" x14ac:dyDescent="0.25">
      <c r="A79" s="51"/>
      <c r="B79" s="51"/>
      <c r="C79" s="51"/>
      <c r="D79" s="51"/>
      <c r="E79" s="51"/>
    </row>
    <row r="80" spans="1:5" x14ac:dyDescent="0.25">
      <c r="A80" s="53"/>
      <c r="B80" s="51"/>
      <c r="C80" s="51"/>
      <c r="D80" s="51"/>
      <c r="E80" s="51"/>
    </row>
    <row r="81" spans="1:5" x14ac:dyDescent="0.25">
      <c r="A81" s="53"/>
      <c r="B81" s="51"/>
      <c r="C81" s="51"/>
      <c r="D81" s="51"/>
      <c r="E81" s="51"/>
    </row>
    <row r="82" spans="1:5" x14ac:dyDescent="0.25">
      <c r="A82" s="53"/>
      <c r="B82" s="51"/>
      <c r="C82" s="51"/>
      <c r="D82" s="51"/>
      <c r="E82" s="51"/>
    </row>
    <row r="83" spans="1:5" x14ac:dyDescent="0.25">
      <c r="A83" s="51"/>
      <c r="B83" s="51"/>
      <c r="C83" s="51"/>
      <c r="D83" s="51"/>
      <c r="E83" s="51"/>
    </row>
    <row r="84" spans="1:5" x14ac:dyDescent="0.25">
      <c r="A84" s="51"/>
      <c r="B84" s="51"/>
      <c r="C84" s="51"/>
      <c r="D84" s="51"/>
      <c r="E84" s="51"/>
    </row>
    <row r="85" spans="1:5" x14ac:dyDescent="0.25">
      <c r="A85" s="57"/>
      <c r="B85" s="58"/>
      <c r="C85" s="58"/>
      <c r="D85" s="51"/>
      <c r="E85" s="51"/>
    </row>
    <row r="86" spans="1:5" x14ac:dyDescent="0.25">
      <c r="A86" s="57"/>
      <c r="B86" s="58"/>
      <c r="C86" s="58"/>
      <c r="D86" s="51"/>
      <c r="E86" s="51"/>
    </row>
    <row r="87" spans="1:5" x14ac:dyDescent="0.25">
      <c r="A87" s="57"/>
      <c r="B87" s="58"/>
      <c r="C87" s="58"/>
      <c r="D87" s="51"/>
      <c r="E87" s="51"/>
    </row>
    <row r="88" spans="1:5" x14ac:dyDescent="0.25">
      <c r="A88" s="59"/>
      <c r="B88" s="59"/>
      <c r="C88" s="58"/>
      <c r="D88" s="51"/>
      <c r="E88" s="51"/>
    </row>
    <row r="89" spans="1:5" x14ac:dyDescent="0.25">
      <c r="A89" s="51"/>
      <c r="B89" s="51"/>
      <c r="C89" s="51"/>
      <c r="D89" s="51"/>
      <c r="E89" s="51"/>
    </row>
    <row r="90" spans="1:5" x14ac:dyDescent="0.25">
      <c r="A90" s="51"/>
      <c r="B90" s="51"/>
      <c r="C90" s="57"/>
      <c r="D90" s="51"/>
      <c r="E90" s="51"/>
    </row>
    <row r="91" spans="1:5" x14ac:dyDescent="0.25">
      <c r="A91" s="274"/>
      <c r="B91" s="274"/>
      <c r="C91" s="274"/>
      <c r="D91" s="51"/>
      <c r="E91" s="51"/>
    </row>
    <row r="92" spans="1:5" x14ac:dyDescent="0.25">
      <c r="A92" s="51"/>
      <c r="B92" s="51"/>
      <c r="C92" s="51"/>
      <c r="D92" s="51"/>
      <c r="E92" s="51"/>
    </row>
    <row r="93" spans="1:5" x14ac:dyDescent="0.25">
      <c r="A93" s="51"/>
      <c r="B93" s="51"/>
      <c r="C93" s="51"/>
      <c r="D93" s="51"/>
      <c r="E93" s="51"/>
    </row>
    <row r="94" spans="1:5" x14ac:dyDescent="0.25">
      <c r="A94" s="60"/>
      <c r="B94" s="60"/>
      <c r="C94" s="51"/>
      <c r="D94" s="51"/>
      <c r="E94" s="51"/>
    </row>
    <row r="95" spans="1:5" x14ac:dyDescent="0.25">
      <c r="A95" s="60"/>
      <c r="B95" s="60"/>
      <c r="C95" s="51"/>
      <c r="D95" s="51"/>
      <c r="E95" s="51"/>
    </row>
    <row r="96" spans="1:5" x14ac:dyDescent="0.25">
      <c r="A96" s="51"/>
      <c r="B96" s="51"/>
      <c r="C96" s="51"/>
      <c r="D96" s="51"/>
      <c r="E96" s="50"/>
    </row>
    <row r="97" spans="1:5" x14ac:dyDescent="0.25">
      <c r="A97" s="51"/>
      <c r="B97" s="51"/>
      <c r="C97" s="51"/>
      <c r="D97" s="51"/>
      <c r="E97" s="51"/>
    </row>
    <row r="98" spans="1:5" x14ac:dyDescent="0.25">
      <c r="A98" s="51"/>
      <c r="B98" s="51"/>
      <c r="C98" s="51"/>
      <c r="D98" s="51"/>
      <c r="E98" s="51"/>
    </row>
    <row r="99" spans="1:5" x14ac:dyDescent="0.25">
      <c r="A99" s="50"/>
      <c r="B99" s="50"/>
      <c r="C99" s="50"/>
      <c r="D99" s="50"/>
      <c r="E99" s="51"/>
    </row>
    <row r="100" spans="1:5" x14ac:dyDescent="0.25">
      <c r="A100" s="51"/>
      <c r="B100" s="51"/>
      <c r="C100" s="51"/>
      <c r="D100" s="51"/>
      <c r="E100" s="51"/>
    </row>
    <row r="101" spans="1:5" x14ac:dyDescent="0.25">
      <c r="A101" s="51"/>
      <c r="B101" s="51"/>
      <c r="C101" s="51"/>
      <c r="D101" s="51"/>
      <c r="E101" s="51"/>
    </row>
    <row r="102" spans="1:5" x14ac:dyDescent="0.25">
      <c r="A102" s="51"/>
      <c r="B102" s="51"/>
      <c r="C102" s="51"/>
      <c r="D102" s="51"/>
      <c r="E102" s="51"/>
    </row>
    <row r="103" spans="1:5" x14ac:dyDescent="0.25">
      <c r="A103" s="51"/>
      <c r="B103" s="51"/>
      <c r="C103" s="51"/>
      <c r="D103" s="51"/>
      <c r="E103" s="51"/>
    </row>
    <row r="104" spans="1:5" x14ac:dyDescent="0.25">
      <c r="A104" s="51"/>
      <c r="B104" s="51"/>
      <c r="C104" s="51"/>
      <c r="D104" s="51"/>
      <c r="E104" s="51"/>
    </row>
    <row r="105" spans="1:5" x14ac:dyDescent="0.25">
      <c r="A105" s="51"/>
      <c r="B105" s="51"/>
      <c r="C105" s="51"/>
      <c r="D105" s="51"/>
      <c r="E105" s="51"/>
    </row>
    <row r="106" spans="1:5" x14ac:dyDescent="0.25">
      <c r="A106" s="51"/>
      <c r="B106" s="51"/>
      <c r="C106" s="51"/>
      <c r="D106" s="51"/>
      <c r="E106" s="51"/>
    </row>
    <row r="107" spans="1:5" x14ac:dyDescent="0.25">
      <c r="A107" s="51"/>
      <c r="B107" s="51"/>
      <c r="C107" s="51"/>
      <c r="D107" s="51"/>
      <c r="E107" s="51"/>
    </row>
    <row r="108" spans="1:5" x14ac:dyDescent="0.25">
      <c r="A108" s="51"/>
      <c r="B108" s="51"/>
      <c r="C108" s="51"/>
      <c r="D108" s="51"/>
      <c r="E108" s="51"/>
    </row>
    <row r="109" spans="1:5" x14ac:dyDescent="0.25">
      <c r="A109" s="51"/>
      <c r="B109" s="51"/>
      <c r="C109" s="51"/>
      <c r="D109" s="51"/>
      <c r="E109" s="51"/>
    </row>
    <row r="110" spans="1:5" x14ac:dyDescent="0.25">
      <c r="A110" s="51"/>
      <c r="B110" s="51"/>
      <c r="C110" s="51"/>
      <c r="D110" s="51"/>
      <c r="E110" s="51"/>
    </row>
    <row r="111" spans="1:5" x14ac:dyDescent="0.25">
      <c r="A111" s="51"/>
      <c r="B111" s="51"/>
      <c r="C111" s="51"/>
      <c r="D111" s="51"/>
      <c r="E111" s="51"/>
    </row>
    <row r="112" spans="1:5" x14ac:dyDescent="0.25">
      <c r="A112" s="51"/>
      <c r="B112" s="51"/>
      <c r="C112" s="51"/>
      <c r="D112" s="51"/>
      <c r="E112" s="51"/>
    </row>
    <row r="113" spans="1:5" x14ac:dyDescent="0.25">
      <c r="A113" s="51"/>
      <c r="B113" s="51"/>
      <c r="C113" s="51"/>
      <c r="D113" s="51"/>
      <c r="E113" s="51"/>
    </row>
    <row r="114" spans="1:5" x14ac:dyDescent="0.25">
      <c r="A114" s="51"/>
      <c r="B114" s="51"/>
      <c r="C114" s="51"/>
      <c r="D114" s="51"/>
      <c r="E114" s="51"/>
    </row>
    <row r="115" spans="1:5" x14ac:dyDescent="0.25">
      <c r="A115" s="51"/>
      <c r="B115" s="51"/>
      <c r="C115" s="51"/>
      <c r="D115" s="51"/>
      <c r="E115" s="51"/>
    </row>
    <row r="116" spans="1:5" x14ac:dyDescent="0.25">
      <c r="A116" s="51"/>
      <c r="B116" s="51"/>
      <c r="C116" s="51"/>
      <c r="D116" s="51"/>
      <c r="E116" s="51"/>
    </row>
    <row r="117" spans="1:5" x14ac:dyDescent="0.25">
      <c r="A117" s="51"/>
      <c r="B117" s="51"/>
      <c r="C117" s="51"/>
      <c r="D117" s="51"/>
      <c r="E117" s="51"/>
    </row>
    <row r="118" spans="1:5" x14ac:dyDescent="0.25">
      <c r="A118" s="51"/>
      <c r="B118" s="51"/>
      <c r="C118" s="51"/>
      <c r="D118" s="51"/>
      <c r="E118" s="51"/>
    </row>
    <row r="119" spans="1:5" x14ac:dyDescent="0.25">
      <c r="A119" s="51"/>
      <c r="B119" s="51"/>
      <c r="C119" s="51"/>
      <c r="D119" s="51"/>
      <c r="E119" s="51"/>
    </row>
    <row r="120" spans="1:5" x14ac:dyDescent="0.25">
      <c r="A120" s="51"/>
      <c r="B120" s="51"/>
      <c r="C120" s="51"/>
      <c r="D120" s="51"/>
      <c r="E120" s="51"/>
    </row>
    <row r="121" spans="1:5" x14ac:dyDescent="0.25">
      <c r="A121" s="51"/>
      <c r="B121" s="51"/>
      <c r="C121" s="51"/>
      <c r="D121" s="51"/>
      <c r="E121" s="51"/>
    </row>
    <row r="122" spans="1:5" x14ac:dyDescent="0.25">
      <c r="A122" s="51"/>
      <c r="B122" s="51"/>
      <c r="C122" s="51"/>
      <c r="D122" s="51"/>
      <c r="E122" s="51"/>
    </row>
    <row r="123" spans="1:5" x14ac:dyDescent="0.25">
      <c r="A123" s="51"/>
      <c r="B123" s="51"/>
      <c r="C123" s="51"/>
      <c r="D123" s="51"/>
      <c r="E123" s="51"/>
    </row>
    <row r="124" spans="1:5" x14ac:dyDescent="0.25">
      <c r="A124" s="51"/>
      <c r="B124" s="51"/>
      <c r="C124" s="51"/>
      <c r="D124" s="51"/>
      <c r="E124" s="51"/>
    </row>
    <row r="125" spans="1:5" x14ac:dyDescent="0.25">
      <c r="A125" s="51"/>
      <c r="B125" s="51"/>
      <c r="C125" s="51"/>
      <c r="D125" s="51"/>
      <c r="E125" s="51"/>
    </row>
    <row r="126" spans="1:5" x14ac:dyDescent="0.25">
      <c r="A126" s="51"/>
      <c r="B126" s="51"/>
      <c r="C126" s="51"/>
      <c r="D126" s="51"/>
      <c r="E126" s="51"/>
    </row>
    <row r="127" spans="1:5" x14ac:dyDescent="0.25">
      <c r="A127" s="51"/>
      <c r="B127" s="51"/>
      <c r="C127" s="51"/>
      <c r="D127" s="51"/>
      <c r="E127" s="51"/>
    </row>
    <row r="128" spans="1:5" x14ac:dyDescent="0.25">
      <c r="A128" s="51"/>
      <c r="B128" s="51"/>
      <c r="C128" s="51"/>
      <c r="D128" s="51"/>
      <c r="E128" s="51"/>
    </row>
    <row r="129" spans="1:5" x14ac:dyDescent="0.25">
      <c r="A129" s="51"/>
      <c r="B129" s="51"/>
      <c r="C129" s="51"/>
      <c r="D129" s="51"/>
      <c r="E129" s="51"/>
    </row>
    <row r="130" spans="1:5" x14ac:dyDescent="0.25">
      <c r="A130" s="51"/>
      <c r="B130" s="51"/>
      <c r="C130" s="51"/>
      <c r="D130" s="51"/>
      <c r="E130" s="51"/>
    </row>
    <row r="131" spans="1:5" x14ac:dyDescent="0.25">
      <c r="A131" s="51"/>
      <c r="B131" s="51"/>
      <c r="C131" s="51"/>
      <c r="D131" s="51"/>
      <c r="E131" s="51"/>
    </row>
    <row r="132" spans="1:5" x14ac:dyDescent="0.25">
      <c r="A132" s="51"/>
      <c r="B132" s="51"/>
      <c r="C132" s="51"/>
      <c r="D132" s="51"/>
      <c r="E132" s="53"/>
    </row>
    <row r="133" spans="1:5" x14ac:dyDescent="0.25">
      <c r="A133" s="51"/>
      <c r="B133" s="51"/>
      <c r="C133" s="51"/>
      <c r="D133" s="51"/>
      <c r="E133" s="51"/>
    </row>
    <row r="134" spans="1:5" x14ac:dyDescent="0.25">
      <c r="A134" s="51"/>
      <c r="B134" s="51"/>
      <c r="C134" s="51"/>
      <c r="D134" s="51"/>
      <c r="E134" s="51"/>
    </row>
    <row r="135" spans="1:5" x14ac:dyDescent="0.25">
      <c r="A135" s="51"/>
      <c r="B135" s="53"/>
      <c r="C135" s="53"/>
      <c r="D135" s="53"/>
      <c r="E135" s="51"/>
    </row>
    <row r="136" spans="1:5" x14ac:dyDescent="0.25">
      <c r="A136" s="51"/>
      <c r="B136" s="51"/>
      <c r="C136" s="51"/>
      <c r="D136" s="54"/>
      <c r="E136" s="51"/>
    </row>
    <row r="137" spans="1:5" x14ac:dyDescent="0.25">
      <c r="A137" s="51"/>
      <c r="B137" s="51"/>
      <c r="C137" s="51"/>
      <c r="D137" s="51"/>
      <c r="E137" s="51"/>
    </row>
    <row r="138" spans="1:5" x14ac:dyDescent="0.25">
      <c r="A138" s="51"/>
      <c r="B138" s="51"/>
      <c r="C138" s="51"/>
      <c r="D138" s="51"/>
      <c r="E138" s="51"/>
    </row>
    <row r="139" spans="1:5" x14ac:dyDescent="0.25">
      <c r="A139" s="51"/>
      <c r="B139" s="51"/>
      <c r="C139" s="51"/>
      <c r="D139" s="51"/>
      <c r="E139" s="51"/>
    </row>
    <row r="140" spans="1:5" x14ac:dyDescent="0.25">
      <c r="A140" s="51"/>
      <c r="B140" s="51"/>
      <c r="C140" s="51"/>
      <c r="D140" s="51"/>
      <c r="E140" s="51"/>
    </row>
    <row r="141" spans="1:5" x14ac:dyDescent="0.25">
      <c r="A141" s="51"/>
      <c r="B141" s="51"/>
      <c r="C141" s="51"/>
      <c r="D141" s="51"/>
      <c r="E141" s="51"/>
    </row>
    <row r="142" spans="1:5" x14ac:dyDescent="0.25">
      <c r="A142" s="51"/>
      <c r="B142" s="51"/>
      <c r="C142" s="51"/>
      <c r="D142" s="51"/>
      <c r="E142" s="51"/>
    </row>
    <row r="143" spans="1:5" x14ac:dyDescent="0.25">
      <c r="A143" s="51"/>
      <c r="B143" s="51"/>
      <c r="C143" s="51"/>
      <c r="D143" s="51"/>
      <c r="E143" s="51"/>
    </row>
    <row r="144" spans="1:5" x14ac:dyDescent="0.25">
      <c r="A144" s="51"/>
      <c r="B144" s="51"/>
      <c r="C144" s="51"/>
      <c r="D144" s="51"/>
      <c r="E144" s="51"/>
    </row>
    <row r="145" spans="1:5" x14ac:dyDescent="0.25">
      <c r="A145" s="51"/>
      <c r="B145" s="51"/>
      <c r="C145" s="51"/>
      <c r="D145" s="51"/>
      <c r="E145" s="51"/>
    </row>
    <row r="146" spans="1:5" x14ac:dyDescent="0.25">
      <c r="A146" s="51"/>
      <c r="B146" s="51"/>
      <c r="C146" s="51"/>
      <c r="D146" s="51"/>
      <c r="E146" s="51"/>
    </row>
    <row r="147" spans="1:5" x14ac:dyDescent="0.25">
      <c r="A147" s="51"/>
      <c r="B147" s="51"/>
      <c r="C147" s="51"/>
      <c r="D147" s="51"/>
      <c r="E147" s="51"/>
    </row>
    <row r="148" spans="1:5" x14ac:dyDescent="0.25">
      <c r="A148" s="51"/>
      <c r="B148" s="51"/>
      <c r="C148" s="51"/>
      <c r="D148" s="51"/>
      <c r="E148" s="51"/>
    </row>
    <row r="149" spans="1:5" x14ac:dyDescent="0.25">
      <c r="A149" s="55"/>
      <c r="B149" s="55"/>
      <c r="C149" s="55"/>
      <c r="D149" s="51"/>
      <c r="E149" s="51"/>
    </row>
    <row r="150" spans="1:5" x14ac:dyDescent="0.25">
      <c r="A150" s="55"/>
      <c r="B150" s="55"/>
      <c r="C150" s="55"/>
      <c r="D150" s="51"/>
      <c r="E150" s="51"/>
    </row>
    <row r="151" spans="1:5" x14ac:dyDescent="0.25">
      <c r="A151" s="56"/>
      <c r="B151" s="56"/>
      <c r="C151" s="56"/>
      <c r="D151" s="51"/>
      <c r="E151" s="51"/>
    </row>
    <row r="152" spans="1:5" x14ac:dyDescent="0.25">
      <c r="A152" s="51"/>
      <c r="B152" s="51"/>
      <c r="C152" s="51"/>
      <c r="D152" s="51"/>
      <c r="E152" s="51"/>
    </row>
    <row r="153" spans="1:5" x14ac:dyDescent="0.25">
      <c r="A153" s="53"/>
      <c r="B153" s="51"/>
      <c r="C153" s="51"/>
      <c r="D153" s="51"/>
      <c r="E153" s="51"/>
    </row>
    <row r="154" spans="1:5" x14ac:dyDescent="0.25">
      <c r="A154" s="53"/>
      <c r="B154" s="51"/>
      <c r="C154" s="51"/>
      <c r="D154" s="51"/>
      <c r="E154" s="51"/>
    </row>
    <row r="155" spans="1:5" x14ac:dyDescent="0.25">
      <c r="A155" s="53"/>
      <c r="B155" s="51"/>
      <c r="C155" s="51"/>
      <c r="D155" s="51"/>
      <c r="E155" s="51"/>
    </row>
    <row r="156" spans="1:5" x14ac:dyDescent="0.25">
      <c r="A156" s="51"/>
      <c r="B156" s="51"/>
      <c r="C156" s="51"/>
      <c r="D156" s="51"/>
      <c r="E156" s="51"/>
    </row>
    <row r="157" spans="1:5" x14ac:dyDescent="0.25">
      <c r="A157" s="51"/>
      <c r="B157" s="51"/>
      <c r="C157" s="51"/>
      <c r="D157" s="51"/>
      <c r="E157" s="51"/>
    </row>
    <row r="158" spans="1:5" x14ac:dyDescent="0.25">
      <c r="A158" s="57"/>
      <c r="B158" s="58"/>
      <c r="C158" s="58"/>
      <c r="D158" s="51"/>
      <c r="E158" s="51"/>
    </row>
    <row r="159" spans="1:5" x14ac:dyDescent="0.25">
      <c r="A159" s="57"/>
      <c r="B159" s="58"/>
      <c r="C159" s="58"/>
      <c r="D159" s="51"/>
      <c r="E159" s="51"/>
    </row>
    <row r="160" spans="1:5" x14ac:dyDescent="0.25">
      <c r="A160" s="57"/>
      <c r="B160" s="58"/>
      <c r="C160" s="58"/>
      <c r="D160" s="51"/>
      <c r="E160" s="51"/>
    </row>
    <row r="161" spans="1:5" x14ac:dyDescent="0.25">
      <c r="A161" s="59"/>
      <c r="B161" s="59"/>
      <c r="C161" s="58"/>
      <c r="D161" s="51"/>
      <c r="E161" s="51"/>
    </row>
    <row r="162" spans="1:5" x14ac:dyDescent="0.25">
      <c r="A162" s="51"/>
      <c r="B162" s="51"/>
      <c r="C162" s="51"/>
      <c r="D162" s="51"/>
      <c r="E162" s="51"/>
    </row>
    <row r="163" spans="1:5" x14ac:dyDescent="0.25">
      <c r="A163" s="51"/>
      <c r="B163" s="51"/>
      <c r="C163" s="57"/>
      <c r="D163" s="51"/>
      <c r="E163" s="51"/>
    </row>
    <row r="164" spans="1:5" x14ac:dyDescent="0.25">
      <c r="A164" s="274"/>
      <c r="B164" s="274"/>
      <c r="C164" s="274"/>
      <c r="D164" s="51"/>
      <c r="E164" s="51"/>
    </row>
    <row r="165" spans="1:5" x14ac:dyDescent="0.25">
      <c r="A165" s="51"/>
      <c r="B165" s="51"/>
      <c r="C165" s="51"/>
      <c r="D165" s="51"/>
      <c r="E165" s="51"/>
    </row>
    <row r="166" spans="1:5" x14ac:dyDescent="0.25">
      <c r="A166" s="51"/>
      <c r="B166" s="51"/>
      <c r="C166" s="51"/>
      <c r="D166" s="51"/>
      <c r="E166" s="51"/>
    </row>
    <row r="167" spans="1:5" x14ac:dyDescent="0.25">
      <c r="A167" s="60"/>
      <c r="B167" s="60"/>
      <c r="C167" s="51"/>
      <c r="D167" s="51"/>
      <c r="E167" s="51"/>
    </row>
    <row r="168" spans="1:5" x14ac:dyDescent="0.25">
      <c r="A168" s="60"/>
      <c r="B168" s="60"/>
      <c r="C168" s="51"/>
      <c r="D168" s="51"/>
      <c r="E168" s="51"/>
    </row>
    <row r="169" spans="1:5" x14ac:dyDescent="0.25">
      <c r="A169" s="51"/>
      <c r="B169" s="51"/>
      <c r="C169" s="51"/>
      <c r="D169" s="51"/>
      <c r="E169" s="51"/>
    </row>
    <row r="170" spans="1:5" x14ac:dyDescent="0.25">
      <c r="A170" s="51"/>
      <c r="B170" s="51"/>
      <c r="C170" s="51"/>
      <c r="D170" s="51"/>
      <c r="E170" s="51"/>
    </row>
    <row r="171" spans="1:5" x14ac:dyDescent="0.25">
      <c r="A171" s="51"/>
      <c r="B171" s="51"/>
      <c r="C171" s="51"/>
      <c r="D171" s="51"/>
      <c r="E171" s="51"/>
    </row>
    <row r="172" spans="1:5" x14ac:dyDescent="0.25">
      <c r="A172" s="51"/>
      <c r="B172" s="51"/>
      <c r="C172" s="51"/>
      <c r="D172" s="51"/>
      <c r="E172" s="51"/>
    </row>
    <row r="173" spans="1:5" x14ac:dyDescent="0.25">
      <c r="A173" s="51"/>
      <c r="B173" s="51"/>
      <c r="C173" s="51"/>
      <c r="D173" s="51"/>
      <c r="E173" s="51"/>
    </row>
    <row r="174" spans="1:5" x14ac:dyDescent="0.25">
      <c r="A174" s="51"/>
      <c r="B174" s="51"/>
      <c r="C174" s="51"/>
      <c r="D174" s="51"/>
      <c r="E174" s="51"/>
    </row>
    <row r="175" spans="1:5" x14ac:dyDescent="0.25">
      <c r="A175" s="51"/>
      <c r="B175" s="51"/>
      <c r="C175" s="51"/>
      <c r="D175" s="51"/>
      <c r="E175" s="51"/>
    </row>
    <row r="176" spans="1:5" x14ac:dyDescent="0.25">
      <c r="A176" s="51"/>
      <c r="B176" s="51"/>
      <c r="C176" s="51"/>
      <c r="D176" s="51"/>
      <c r="E176" s="51"/>
    </row>
    <row r="177" spans="1:5" x14ac:dyDescent="0.25">
      <c r="A177" s="51"/>
      <c r="B177" s="51"/>
      <c r="C177" s="51"/>
      <c r="D177" s="51"/>
      <c r="E177" s="51"/>
    </row>
    <row r="178" spans="1:5" x14ac:dyDescent="0.25">
      <c r="A178" s="51"/>
      <c r="B178" s="51"/>
      <c r="C178" s="51"/>
      <c r="D178" s="51"/>
      <c r="E178" s="51"/>
    </row>
    <row r="179" spans="1:5" x14ac:dyDescent="0.25">
      <c r="A179" s="51"/>
      <c r="B179" s="51"/>
      <c r="C179" s="51"/>
      <c r="D179" s="51"/>
      <c r="E179" s="51"/>
    </row>
    <row r="180" spans="1:5" x14ac:dyDescent="0.25">
      <c r="A180" s="51"/>
      <c r="B180" s="51"/>
      <c r="C180" s="51"/>
      <c r="D180" s="51"/>
      <c r="E180" s="51"/>
    </row>
    <row r="181" spans="1:5" x14ac:dyDescent="0.25">
      <c r="A181" s="51"/>
      <c r="B181" s="51"/>
      <c r="C181" s="51"/>
      <c r="D181" s="51"/>
      <c r="E181" s="51"/>
    </row>
    <row r="182" spans="1:5" x14ac:dyDescent="0.25">
      <c r="A182" s="51"/>
      <c r="B182" s="51"/>
      <c r="C182" s="51"/>
      <c r="D182" s="51"/>
      <c r="E182" s="51"/>
    </row>
    <row r="183" spans="1:5" x14ac:dyDescent="0.25">
      <c r="A183" s="51"/>
      <c r="B183" s="51"/>
      <c r="C183" s="51"/>
      <c r="D183" s="51"/>
      <c r="E183" s="51"/>
    </row>
    <row r="184" spans="1:5" x14ac:dyDescent="0.25">
      <c r="A184" s="51"/>
      <c r="B184" s="51"/>
      <c r="C184" s="51"/>
      <c r="D184" s="51"/>
      <c r="E184" s="51"/>
    </row>
    <row r="185" spans="1:5" x14ac:dyDescent="0.25">
      <c r="A185" s="51"/>
      <c r="B185" s="51"/>
      <c r="C185" s="51"/>
      <c r="D185" s="51"/>
      <c r="E185" s="51"/>
    </row>
    <row r="186" spans="1:5" x14ac:dyDescent="0.25">
      <c r="A186" s="51"/>
      <c r="B186" s="51"/>
      <c r="C186" s="51"/>
      <c r="D186" s="51"/>
      <c r="E186" s="51"/>
    </row>
    <row r="187" spans="1:5" x14ac:dyDescent="0.25">
      <c r="A187" s="51"/>
      <c r="B187" s="51"/>
      <c r="C187" s="51"/>
      <c r="D187" s="51"/>
      <c r="E187" s="51"/>
    </row>
    <row r="188" spans="1:5" x14ac:dyDescent="0.25">
      <c r="A188" s="51"/>
      <c r="B188" s="51"/>
      <c r="C188" s="51"/>
      <c r="D188" s="51"/>
      <c r="E188" s="51"/>
    </row>
    <row r="189" spans="1:5" x14ac:dyDescent="0.25">
      <c r="A189" s="51"/>
      <c r="B189" s="51"/>
      <c r="C189" s="51"/>
      <c r="D189" s="51"/>
      <c r="E189" s="51"/>
    </row>
    <row r="190" spans="1:5" x14ac:dyDescent="0.25">
      <c r="A190" s="51"/>
      <c r="B190" s="51"/>
      <c r="C190" s="51"/>
      <c r="D190" s="51"/>
      <c r="E190" s="51"/>
    </row>
    <row r="191" spans="1:5" x14ac:dyDescent="0.25">
      <c r="A191" s="51"/>
      <c r="B191" s="51"/>
      <c r="C191" s="51"/>
      <c r="D191" s="51"/>
      <c r="E191" s="51"/>
    </row>
    <row r="192" spans="1:5" x14ac:dyDescent="0.25">
      <c r="A192" s="51"/>
      <c r="B192" s="51"/>
      <c r="C192" s="51"/>
      <c r="D192" s="51"/>
      <c r="E192" s="51"/>
    </row>
    <row r="193" spans="1:5" x14ac:dyDescent="0.25">
      <c r="A193" s="51"/>
      <c r="B193" s="51"/>
      <c r="C193" s="51"/>
      <c r="D193" s="51"/>
      <c r="E193" s="51"/>
    </row>
    <row r="194" spans="1:5" x14ac:dyDescent="0.25">
      <c r="A194" s="51"/>
      <c r="B194" s="51"/>
      <c r="C194" s="51"/>
      <c r="D194" s="51"/>
      <c r="E194" s="51"/>
    </row>
    <row r="195" spans="1:5" x14ac:dyDescent="0.25">
      <c r="A195" s="51"/>
      <c r="B195" s="51"/>
      <c r="C195" s="51"/>
      <c r="D195" s="51"/>
      <c r="E195" s="51"/>
    </row>
    <row r="196" spans="1:5" x14ac:dyDescent="0.25">
      <c r="A196" s="51"/>
      <c r="B196" s="51"/>
      <c r="C196" s="51"/>
      <c r="D196" s="51"/>
      <c r="E196" s="51"/>
    </row>
    <row r="197" spans="1:5" x14ac:dyDescent="0.25">
      <c r="A197" s="51"/>
      <c r="B197" s="51"/>
      <c r="C197" s="51"/>
      <c r="D197" s="51"/>
      <c r="E197" s="51"/>
    </row>
    <row r="198" spans="1:5" x14ac:dyDescent="0.25">
      <c r="A198" s="51"/>
      <c r="B198" s="51"/>
      <c r="C198" s="51"/>
      <c r="D198" s="51"/>
      <c r="E198" s="51"/>
    </row>
    <row r="199" spans="1:5" x14ac:dyDescent="0.25">
      <c r="A199" s="51"/>
      <c r="B199" s="51"/>
      <c r="C199" s="51"/>
      <c r="D199" s="51"/>
      <c r="E199" s="51"/>
    </row>
    <row r="200" spans="1:5" x14ac:dyDescent="0.25">
      <c r="A200" s="51"/>
      <c r="B200" s="51"/>
      <c r="C200" s="51"/>
      <c r="D200" s="51"/>
      <c r="E200" s="51"/>
    </row>
    <row r="201" spans="1:5" x14ac:dyDescent="0.25">
      <c r="A201" s="51"/>
      <c r="B201" s="51"/>
      <c r="C201" s="51"/>
      <c r="D201" s="51"/>
      <c r="E201" s="51"/>
    </row>
    <row r="202" spans="1:5" x14ac:dyDescent="0.25">
      <c r="A202" s="51"/>
      <c r="B202" s="51"/>
      <c r="C202" s="51"/>
      <c r="D202" s="51"/>
      <c r="E202" s="51"/>
    </row>
    <row r="203" spans="1:5" x14ac:dyDescent="0.25">
      <c r="A203" s="51"/>
      <c r="B203" s="51"/>
      <c r="C203" s="51"/>
      <c r="D203" s="51"/>
      <c r="E203" s="51"/>
    </row>
    <row r="204" spans="1:5" x14ac:dyDescent="0.25">
      <c r="A204" s="51"/>
      <c r="B204" s="51"/>
      <c r="C204" s="51"/>
      <c r="D204" s="51"/>
      <c r="E204" s="51"/>
    </row>
    <row r="205" spans="1:5" x14ac:dyDescent="0.25">
      <c r="A205" s="51"/>
      <c r="B205" s="51"/>
      <c r="C205" s="51"/>
      <c r="D205" s="51"/>
      <c r="E205" s="51"/>
    </row>
    <row r="206" spans="1:5" x14ac:dyDescent="0.25">
      <c r="A206" s="51"/>
      <c r="B206" s="51"/>
      <c r="C206" s="51"/>
      <c r="D206" s="51"/>
      <c r="E206" s="51"/>
    </row>
    <row r="207" spans="1:5" x14ac:dyDescent="0.25">
      <c r="A207" s="51"/>
      <c r="B207" s="51"/>
      <c r="C207" s="51"/>
      <c r="D207" s="51"/>
      <c r="E207" s="51"/>
    </row>
    <row r="208" spans="1:5" x14ac:dyDescent="0.25">
      <c r="A208" s="51"/>
      <c r="B208" s="51"/>
      <c r="C208" s="51"/>
      <c r="D208" s="51"/>
      <c r="E208" s="51"/>
    </row>
    <row r="209" spans="1:5" x14ac:dyDescent="0.25">
      <c r="A209" s="51"/>
      <c r="B209" s="51"/>
      <c r="C209" s="51"/>
      <c r="D209" s="51"/>
      <c r="E209" s="51"/>
    </row>
    <row r="210" spans="1:5" x14ac:dyDescent="0.25">
      <c r="A210" s="51"/>
      <c r="B210" s="51"/>
      <c r="C210" s="51"/>
      <c r="D210" s="51"/>
      <c r="E210" s="51"/>
    </row>
    <row r="211" spans="1:5" x14ac:dyDescent="0.25">
      <c r="A211" s="51"/>
      <c r="B211" s="51"/>
      <c r="C211" s="51"/>
      <c r="D211" s="51"/>
      <c r="E211" s="51"/>
    </row>
    <row r="212" spans="1:5" x14ac:dyDescent="0.25">
      <c r="A212" s="51"/>
      <c r="B212" s="51"/>
      <c r="C212" s="51"/>
      <c r="D212" s="51"/>
      <c r="E212" s="51"/>
    </row>
    <row r="213" spans="1:5" x14ac:dyDescent="0.25">
      <c r="A213" s="51"/>
      <c r="B213" s="51"/>
      <c r="C213" s="51"/>
      <c r="D213" s="51"/>
      <c r="E213" s="51"/>
    </row>
    <row r="214" spans="1:5" x14ac:dyDescent="0.25">
      <c r="A214" s="51"/>
      <c r="B214" s="51"/>
      <c r="C214" s="51"/>
      <c r="D214" s="51"/>
      <c r="E214" s="51"/>
    </row>
    <row r="215" spans="1:5" x14ac:dyDescent="0.25">
      <c r="A215" s="51"/>
      <c r="B215" s="51"/>
      <c r="C215" s="51"/>
      <c r="D215" s="51"/>
      <c r="E215" s="51"/>
    </row>
    <row r="216" spans="1:5" x14ac:dyDescent="0.25">
      <c r="A216" s="51"/>
      <c r="B216" s="51"/>
      <c r="C216" s="51"/>
      <c r="D216" s="51"/>
    </row>
    <row r="217" spans="1:5" x14ac:dyDescent="0.25">
      <c r="A217" s="51"/>
      <c r="B217" s="51"/>
      <c r="C217" s="51"/>
      <c r="D217" s="51"/>
    </row>
    <row r="218" spans="1:5" x14ac:dyDescent="0.25">
      <c r="A218" s="51"/>
      <c r="B218" s="51"/>
      <c r="C218" s="51"/>
      <c r="D218" s="51"/>
    </row>
  </sheetData>
  <mergeCells count="10">
    <mergeCell ref="A37:B37"/>
    <mergeCell ref="A91:C91"/>
    <mergeCell ref="A164:C164"/>
    <mergeCell ref="A26:D26"/>
    <mergeCell ref="A27:D27"/>
    <mergeCell ref="A28:D28"/>
    <mergeCell ref="A29:D29"/>
    <mergeCell ref="A30:D30"/>
    <mergeCell ref="A31:D31"/>
    <mergeCell ref="A32:D32"/>
  </mergeCells>
  <pageMargins left="0.5" right="0.5" top="0.5" bottom="0.75" header="0.3" footer="0.5"/>
  <pageSetup orientation="landscape" horizontalDpi="1200" verticalDpi="1200" r:id="rId1"/>
  <headerFooter>
    <oddFooter>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zoomScaleNormal="100" workbookViewId="0">
      <selection activeCell="A12" sqref="A12"/>
    </sheetView>
  </sheetViews>
  <sheetFormatPr defaultRowHeight="15" x14ac:dyDescent="0.25"/>
  <cols>
    <col min="1" max="1" width="55.140625" style="63" customWidth="1"/>
    <col min="2" max="10" width="12.7109375" style="63" customWidth="1"/>
    <col min="11" max="16384" width="9.140625" style="63"/>
  </cols>
  <sheetData>
    <row r="1" spans="1:10" x14ac:dyDescent="0.25">
      <c r="A1" s="61" t="s">
        <v>143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75" x14ac:dyDescent="0.25">
      <c r="A2" s="64" t="s">
        <v>42</v>
      </c>
      <c r="B2" s="264" t="s">
        <v>43</v>
      </c>
      <c r="C2" s="264" t="s">
        <v>44</v>
      </c>
      <c r="D2" s="264" t="s">
        <v>45</v>
      </c>
      <c r="E2" s="264" t="s">
        <v>46</v>
      </c>
      <c r="F2" s="264" t="s">
        <v>101</v>
      </c>
      <c r="G2" s="264" t="s">
        <v>105</v>
      </c>
      <c r="H2" s="264" t="s">
        <v>104</v>
      </c>
      <c r="I2" s="264" t="s">
        <v>103</v>
      </c>
      <c r="J2" s="37" t="s">
        <v>102</v>
      </c>
    </row>
    <row r="3" spans="1:10" x14ac:dyDescent="0.25">
      <c r="A3" s="65" t="s">
        <v>88</v>
      </c>
      <c r="B3" s="117" t="s">
        <v>28</v>
      </c>
      <c r="C3" s="206"/>
      <c r="D3" s="206"/>
      <c r="E3" s="206"/>
      <c r="F3" s="206"/>
      <c r="G3" s="206"/>
      <c r="H3" s="206"/>
      <c r="I3" s="206"/>
      <c r="J3" s="251"/>
    </row>
    <row r="4" spans="1:10" s="68" customFormat="1" x14ac:dyDescent="0.25">
      <c r="A4" s="65" t="s">
        <v>122</v>
      </c>
      <c r="B4" s="264"/>
      <c r="C4" s="264"/>
      <c r="D4" s="264"/>
      <c r="E4" s="264"/>
      <c r="F4" s="264"/>
      <c r="G4" s="264"/>
      <c r="H4" s="264"/>
      <c r="I4" s="264"/>
      <c r="J4" s="37"/>
    </row>
    <row r="5" spans="1:10" s="68" customFormat="1" ht="17.25" x14ac:dyDescent="0.25">
      <c r="A5" s="69" t="s">
        <v>108</v>
      </c>
      <c r="B5" s="203">
        <f>2*8*5*52</f>
        <v>4160</v>
      </c>
      <c r="C5" s="203">
        <v>1</v>
      </c>
      <c r="D5" s="208">
        <f>B5*C5</f>
        <v>4160</v>
      </c>
      <c r="E5" s="203">
        <v>1</v>
      </c>
      <c r="F5" s="203">
        <f t="shared" ref="F5:F6" si="0">D5*E5</f>
        <v>4160</v>
      </c>
      <c r="G5" s="194">
        <f t="shared" ref="G5:G6" si="1">D5*E5*0.79</f>
        <v>3286.4</v>
      </c>
      <c r="H5" s="194">
        <f t="shared" ref="H5:H6" si="2">D5*E5*0.09</f>
        <v>374.4</v>
      </c>
      <c r="I5" s="194">
        <f t="shared" ref="I5:I6" si="3">D5*E5*0.12</f>
        <v>499.2</v>
      </c>
      <c r="J5" s="67">
        <f>G5*$D$18+H5*$D$19+I5*$D$20</f>
        <v>269180.62080000003</v>
      </c>
    </row>
    <row r="6" spans="1:10" s="68" customFormat="1" ht="17.25" x14ac:dyDescent="0.25">
      <c r="A6" s="69" t="s">
        <v>107</v>
      </c>
      <c r="B6" s="203">
        <f>10*1*8*5*52</f>
        <v>20800</v>
      </c>
      <c r="C6" s="203">
        <v>1</v>
      </c>
      <c r="D6" s="208">
        <f>B6*C6</f>
        <v>20800</v>
      </c>
      <c r="E6" s="203">
        <v>1</v>
      </c>
      <c r="F6" s="203">
        <f t="shared" si="0"/>
        <v>20800</v>
      </c>
      <c r="G6" s="194">
        <f t="shared" si="1"/>
        <v>16432</v>
      </c>
      <c r="H6" s="194">
        <f t="shared" si="2"/>
        <v>1872</v>
      </c>
      <c r="I6" s="194">
        <f t="shared" si="3"/>
        <v>2496</v>
      </c>
      <c r="J6" s="67">
        <f>G6*$D$22+H6*$D$23+I6*$D$24</f>
        <v>1156849.4080000001</v>
      </c>
    </row>
    <row r="7" spans="1:10" x14ac:dyDescent="0.25">
      <c r="A7" s="70" t="s">
        <v>5</v>
      </c>
      <c r="B7" s="146"/>
      <c r="C7" s="146"/>
      <c r="D7" s="146"/>
      <c r="E7" s="146"/>
      <c r="F7" s="71">
        <f>SUM(F3:F6)</f>
        <v>24960</v>
      </c>
      <c r="G7" s="71">
        <f>SUM(G3:G6)</f>
        <v>19718.400000000001</v>
      </c>
      <c r="H7" s="71">
        <f>SUM(H3:H6)</f>
        <v>2246.4</v>
      </c>
      <c r="I7" s="71">
        <f>SUM(I3:I6)</f>
        <v>2995.2</v>
      </c>
      <c r="J7" s="73">
        <f>SUM(J3:J6)</f>
        <v>1426030.0288</v>
      </c>
    </row>
    <row r="8" spans="1:10" x14ac:dyDescent="0.25">
      <c r="A8" s="70" t="s">
        <v>67</v>
      </c>
      <c r="B8" s="74"/>
      <c r="C8" s="74"/>
      <c r="D8" s="74"/>
      <c r="E8" s="74"/>
      <c r="F8" s="74"/>
      <c r="G8" s="74"/>
      <c r="H8" s="74"/>
      <c r="I8" s="74"/>
      <c r="J8" s="75"/>
    </row>
    <row r="9" spans="1:10" x14ac:dyDescent="0.25">
      <c r="A9" s="70" t="s">
        <v>47</v>
      </c>
      <c r="B9" s="146"/>
      <c r="C9" s="146"/>
      <c r="D9" s="146"/>
      <c r="E9" s="146"/>
      <c r="F9" s="146"/>
      <c r="G9" s="146"/>
      <c r="H9" s="146"/>
      <c r="I9" s="146"/>
      <c r="J9" s="76">
        <f>B29</f>
        <v>1000</v>
      </c>
    </row>
    <row r="10" spans="1:10" ht="15" customHeight="1" x14ac:dyDescent="0.25">
      <c r="A10" s="261" t="s">
        <v>48</v>
      </c>
      <c r="B10" s="262"/>
      <c r="C10" s="262"/>
      <c r="D10" s="262"/>
      <c r="E10" s="262"/>
      <c r="F10" s="262"/>
      <c r="G10" s="262"/>
      <c r="H10" s="262"/>
      <c r="I10" s="263"/>
      <c r="J10" s="72">
        <f>SUM(J7:J9)</f>
        <v>1427030.0288</v>
      </c>
    </row>
    <row r="11" spans="1:10" ht="17.25" x14ac:dyDescent="0.25">
      <c r="A11" s="108" t="s">
        <v>110</v>
      </c>
      <c r="B11" s="78"/>
      <c r="C11" s="78"/>
      <c r="D11" s="78"/>
      <c r="E11" s="78"/>
      <c r="F11" s="78"/>
      <c r="G11" s="78"/>
      <c r="H11" s="78"/>
      <c r="I11" s="78"/>
      <c r="J11" s="79"/>
    </row>
    <row r="12" spans="1:10" ht="17.25" x14ac:dyDescent="0.25">
      <c r="A12" s="108" t="s">
        <v>113</v>
      </c>
      <c r="B12" s="78"/>
      <c r="C12" s="78"/>
      <c r="D12" s="78"/>
      <c r="E12" s="78"/>
      <c r="F12" s="78"/>
      <c r="G12" s="78"/>
      <c r="H12" s="78"/>
      <c r="I12" s="78"/>
      <c r="J12" s="79"/>
    </row>
    <row r="13" spans="1:10" x14ac:dyDescent="0.25">
      <c r="B13" s="78"/>
      <c r="C13" s="78"/>
      <c r="D13" s="78"/>
      <c r="E13" s="78"/>
      <c r="F13" s="78"/>
      <c r="G13" s="77"/>
      <c r="H13" s="78"/>
      <c r="I13" s="78"/>
      <c r="J13" s="79"/>
    </row>
    <row r="14" spans="1:10" x14ac:dyDescent="0.25">
      <c r="A14" s="80" t="s">
        <v>49</v>
      </c>
      <c r="B14" s="81"/>
      <c r="C14" s="81"/>
      <c r="D14" s="81"/>
      <c r="E14" s="82"/>
      <c r="F14" s="82"/>
      <c r="H14" s="83"/>
    </row>
    <row r="15" spans="1:10" x14ac:dyDescent="0.25">
      <c r="A15" s="281" t="s">
        <v>11</v>
      </c>
      <c r="B15" s="282" t="s">
        <v>125</v>
      </c>
      <c r="C15" s="282"/>
      <c r="D15" s="282"/>
      <c r="E15" s="84"/>
      <c r="F15" s="84"/>
      <c r="H15" s="83"/>
    </row>
    <row r="16" spans="1:10" ht="45" x14ac:dyDescent="0.25">
      <c r="A16" s="281"/>
      <c r="B16" s="85" t="s">
        <v>12</v>
      </c>
      <c r="C16" s="85" t="s">
        <v>50</v>
      </c>
      <c r="D16" s="85" t="s">
        <v>14</v>
      </c>
      <c r="G16" s="84"/>
      <c r="H16" s="83"/>
    </row>
    <row r="17" spans="1:8" x14ac:dyDescent="0.25">
      <c r="A17" s="86" t="s">
        <v>51</v>
      </c>
      <c r="B17" s="85"/>
      <c r="C17" s="85"/>
      <c r="D17" s="85"/>
      <c r="G17" s="84"/>
      <c r="H17" s="83"/>
    </row>
    <row r="18" spans="1:8" s="68" customFormat="1" x14ac:dyDescent="0.25">
      <c r="A18" s="87" t="s">
        <v>52</v>
      </c>
      <c r="B18" s="88">
        <v>41.07</v>
      </c>
      <c r="C18" s="89">
        <v>1.6</v>
      </c>
      <c r="D18" s="90">
        <f>B18*C18</f>
        <v>65.712000000000003</v>
      </c>
      <c r="G18" s="91"/>
      <c r="H18" s="92"/>
    </row>
    <row r="19" spans="1:8" s="68" customFormat="1" x14ac:dyDescent="0.25">
      <c r="A19" s="87" t="s">
        <v>53</v>
      </c>
      <c r="B19" s="88">
        <v>57.09</v>
      </c>
      <c r="C19" s="89">
        <v>1.6</v>
      </c>
      <c r="D19" s="90">
        <f>B19*C19</f>
        <v>91.344000000000008</v>
      </c>
      <c r="G19" s="91"/>
      <c r="H19" s="92"/>
    </row>
    <row r="20" spans="1:8" s="68" customFormat="1" x14ac:dyDescent="0.25">
      <c r="A20" s="87" t="s">
        <v>54</v>
      </c>
      <c r="B20" s="88">
        <v>23.82</v>
      </c>
      <c r="C20" s="89">
        <v>1.6</v>
      </c>
      <c r="D20" s="90">
        <f>B20*C20</f>
        <v>38.112000000000002</v>
      </c>
      <c r="G20" s="91"/>
      <c r="H20" s="92"/>
    </row>
    <row r="21" spans="1:8" x14ac:dyDescent="0.25">
      <c r="A21" s="86" t="s">
        <v>55</v>
      </c>
      <c r="B21" s="85"/>
      <c r="C21" s="85"/>
      <c r="D21" s="85"/>
      <c r="G21" s="84"/>
      <c r="H21" s="83"/>
    </row>
    <row r="22" spans="1:8" x14ac:dyDescent="0.25">
      <c r="A22" s="87" t="s">
        <v>56</v>
      </c>
      <c r="B22" s="88">
        <v>34.54</v>
      </c>
      <c r="C22" s="89">
        <v>1.6</v>
      </c>
      <c r="D22" s="90">
        <f>B22*C22</f>
        <v>55.264000000000003</v>
      </c>
      <c r="G22" s="83"/>
      <c r="H22" s="83"/>
    </row>
    <row r="23" spans="1:8" x14ac:dyDescent="0.25">
      <c r="A23" s="87" t="s">
        <v>53</v>
      </c>
      <c r="B23" s="88">
        <v>57.09</v>
      </c>
      <c r="C23" s="89">
        <v>1.6</v>
      </c>
      <c r="D23" s="90">
        <f>B23*C23</f>
        <v>91.344000000000008</v>
      </c>
      <c r="G23" s="83"/>
      <c r="H23" s="83"/>
    </row>
    <row r="24" spans="1:8" x14ac:dyDescent="0.25">
      <c r="A24" s="87" t="s">
        <v>57</v>
      </c>
      <c r="B24" s="88">
        <v>19.47</v>
      </c>
      <c r="C24" s="89">
        <v>1.6</v>
      </c>
      <c r="D24" s="90">
        <f>B24*C24</f>
        <v>31.152000000000001</v>
      </c>
      <c r="G24" s="83"/>
      <c r="H24" s="83"/>
    </row>
    <row r="25" spans="1:8" ht="17.25" x14ac:dyDescent="0.25">
      <c r="A25" s="93" t="s">
        <v>126</v>
      </c>
      <c r="B25" s="94"/>
      <c r="C25" s="94"/>
      <c r="D25" s="94"/>
    </row>
    <row r="27" spans="1:8" x14ac:dyDescent="0.25">
      <c r="A27" s="95" t="s">
        <v>58</v>
      </c>
    </row>
    <row r="28" spans="1:8" x14ac:dyDescent="0.25">
      <c r="A28" s="96" t="s">
        <v>59</v>
      </c>
      <c r="B28" s="8" t="s">
        <v>68</v>
      </c>
    </row>
    <row r="29" spans="1:8" x14ac:dyDescent="0.25">
      <c r="A29" s="97" t="s">
        <v>60</v>
      </c>
      <c r="B29" s="98">
        <f>1000</f>
        <v>1000</v>
      </c>
    </row>
    <row r="30" spans="1:8" x14ac:dyDescent="0.25">
      <c r="A30" s="99"/>
    </row>
  </sheetData>
  <mergeCells count="2">
    <mergeCell ref="A15:A16"/>
    <mergeCell ref="B15:D15"/>
  </mergeCells>
  <pageMargins left="0.5" right="0.5" top="0.5" bottom="0.75" header="0.3" footer="0.5"/>
  <pageSetup scale="76" orientation="landscape" horizontalDpi="1200" verticalDpi="1200" r:id="rId1"/>
  <headerFooter>
    <oddFooter>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zoomScaleNormal="100" workbookViewId="0">
      <selection activeCell="A6" sqref="A6"/>
    </sheetView>
  </sheetViews>
  <sheetFormatPr defaultRowHeight="15" x14ac:dyDescent="0.25"/>
  <cols>
    <col min="1" max="1" width="54.85546875" style="63" customWidth="1"/>
    <col min="2" max="10" width="12.7109375" style="63" customWidth="1"/>
    <col min="11" max="16384" width="9.140625" style="63"/>
  </cols>
  <sheetData>
    <row r="1" spans="1:10" x14ac:dyDescent="0.25">
      <c r="A1" s="61" t="s">
        <v>141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75" x14ac:dyDescent="0.25">
      <c r="A2" s="64" t="s">
        <v>42</v>
      </c>
      <c r="B2" s="140" t="s">
        <v>43</v>
      </c>
      <c r="C2" s="140" t="s">
        <v>44</v>
      </c>
      <c r="D2" s="140" t="s">
        <v>45</v>
      </c>
      <c r="E2" s="140" t="s">
        <v>46</v>
      </c>
      <c r="F2" s="240" t="s">
        <v>101</v>
      </c>
      <c r="G2" s="202" t="s">
        <v>105</v>
      </c>
      <c r="H2" s="202" t="s">
        <v>104</v>
      </c>
      <c r="I2" s="202" t="s">
        <v>103</v>
      </c>
      <c r="J2" s="37" t="s">
        <v>102</v>
      </c>
    </row>
    <row r="3" spans="1:10" x14ac:dyDescent="0.25">
      <c r="A3" s="65" t="s">
        <v>88</v>
      </c>
      <c r="B3" s="109" t="s">
        <v>28</v>
      </c>
      <c r="C3" s="203"/>
      <c r="D3" s="208"/>
      <c r="E3" s="203"/>
      <c r="F3" s="203"/>
      <c r="G3" s="203"/>
      <c r="H3" s="203"/>
      <c r="I3" s="203"/>
      <c r="J3" s="160"/>
    </row>
    <row r="4" spans="1:10" s="68" customFormat="1" x14ac:dyDescent="0.25">
      <c r="A4" s="65" t="s">
        <v>123</v>
      </c>
      <c r="B4" s="140"/>
      <c r="C4" s="140"/>
      <c r="D4" s="140"/>
      <c r="E4" s="140"/>
      <c r="F4" s="240"/>
      <c r="G4" s="140"/>
      <c r="H4" s="140"/>
      <c r="I4" s="140"/>
      <c r="J4" s="37"/>
    </row>
    <row r="5" spans="1:10" s="68" customFormat="1" ht="17.25" x14ac:dyDescent="0.25">
      <c r="A5" s="69" t="s">
        <v>108</v>
      </c>
      <c r="B5" s="203">
        <f>2*8*5*52</f>
        <v>4160</v>
      </c>
      <c r="C5" s="66">
        <v>1</v>
      </c>
      <c r="D5" s="208">
        <f>B5*C5</f>
        <v>4160</v>
      </c>
      <c r="E5" s="66">
        <v>1</v>
      </c>
      <c r="F5" s="203">
        <f>D5*E5</f>
        <v>4160</v>
      </c>
      <c r="G5" s="194">
        <f t="shared" ref="G5:G6" si="0">D5*E5*0.79</f>
        <v>3286.4</v>
      </c>
      <c r="H5" s="194">
        <f t="shared" ref="H5:H6" si="1">D5*E5*0.09</f>
        <v>374.4</v>
      </c>
      <c r="I5" s="194">
        <f t="shared" ref="I5:I6" si="2">D5*E5*0.12</f>
        <v>499.2</v>
      </c>
      <c r="J5" s="67">
        <f>G5*$D$18+H5*$D$19+I5*$D$20</f>
        <v>269180.62080000003</v>
      </c>
    </row>
    <row r="6" spans="1:10" s="68" customFormat="1" ht="17.25" x14ac:dyDescent="0.25">
      <c r="A6" s="69" t="s">
        <v>107</v>
      </c>
      <c r="B6" s="203">
        <f>10*1*8*5*52</f>
        <v>20800</v>
      </c>
      <c r="C6" s="66">
        <v>1</v>
      </c>
      <c r="D6" s="30">
        <f>B6*C6</f>
        <v>20800</v>
      </c>
      <c r="E6" s="66">
        <v>1</v>
      </c>
      <c r="F6" s="203">
        <f>D6*E6</f>
        <v>20800</v>
      </c>
      <c r="G6" s="194">
        <f t="shared" si="0"/>
        <v>16432</v>
      </c>
      <c r="H6" s="194">
        <f t="shared" si="1"/>
        <v>1872</v>
      </c>
      <c r="I6" s="194">
        <f t="shared" si="2"/>
        <v>2496</v>
      </c>
      <c r="J6" s="67">
        <f>G6*$D$22+H6*$D$23+I6*$D$24</f>
        <v>1156849.4080000001</v>
      </c>
    </row>
    <row r="7" spans="1:10" x14ac:dyDescent="0.25">
      <c r="A7" s="70" t="s">
        <v>5</v>
      </c>
      <c r="B7" s="146"/>
      <c r="C7" s="146"/>
      <c r="D7" s="146"/>
      <c r="E7" s="146"/>
      <c r="F7" s="71">
        <f>SUM(F3:F6)</f>
        <v>24960</v>
      </c>
      <c r="G7" s="71">
        <f>SUM(G3:G6)</f>
        <v>19718.400000000001</v>
      </c>
      <c r="H7" s="71">
        <f t="shared" ref="H7:I7" si="3">SUM(H3:H6)</f>
        <v>2246.4</v>
      </c>
      <c r="I7" s="71">
        <f t="shared" si="3"/>
        <v>2995.2</v>
      </c>
      <c r="J7" s="73">
        <f>SUM(J3:J6)</f>
        <v>1426030.0288</v>
      </c>
    </row>
    <row r="8" spans="1:10" x14ac:dyDescent="0.25">
      <c r="A8" s="70" t="s">
        <v>67</v>
      </c>
      <c r="B8" s="74"/>
      <c r="C8" s="74"/>
      <c r="D8" s="74"/>
      <c r="E8" s="74"/>
      <c r="F8" s="74"/>
      <c r="G8" s="74"/>
      <c r="H8" s="74"/>
      <c r="I8" s="74"/>
      <c r="J8" s="75"/>
    </row>
    <row r="9" spans="1:10" x14ac:dyDescent="0.25">
      <c r="A9" s="70" t="s">
        <v>47</v>
      </c>
      <c r="B9" s="146"/>
      <c r="C9" s="146"/>
      <c r="D9" s="146"/>
      <c r="E9" s="146"/>
      <c r="F9" s="146"/>
      <c r="G9" s="146"/>
      <c r="H9" s="146"/>
      <c r="I9" s="146"/>
      <c r="J9" s="76">
        <f>B29</f>
        <v>1000</v>
      </c>
    </row>
    <row r="10" spans="1:10" x14ac:dyDescent="0.25">
      <c r="A10" s="283" t="s">
        <v>48</v>
      </c>
      <c r="B10" s="284"/>
      <c r="C10" s="284"/>
      <c r="D10" s="284"/>
      <c r="E10" s="284"/>
      <c r="F10" s="284"/>
      <c r="G10" s="284"/>
      <c r="H10" s="284"/>
      <c r="I10" s="285"/>
      <c r="J10" s="72">
        <f>SUM(J7:J9)</f>
        <v>1427030.0288</v>
      </c>
    </row>
    <row r="11" spans="1:10" ht="17.25" x14ac:dyDescent="0.25">
      <c r="A11" s="108" t="s">
        <v>110</v>
      </c>
      <c r="B11" s="78"/>
      <c r="C11" s="78"/>
      <c r="D11" s="78"/>
      <c r="E11" s="78"/>
      <c r="F11" s="78"/>
      <c r="G11" s="78"/>
      <c r="H11" s="78"/>
      <c r="I11" s="78"/>
      <c r="J11" s="79"/>
    </row>
    <row r="12" spans="1:10" ht="17.25" x14ac:dyDescent="0.25">
      <c r="A12" s="108" t="s">
        <v>109</v>
      </c>
      <c r="B12" s="78"/>
      <c r="C12" s="78"/>
      <c r="D12" s="78"/>
      <c r="E12" s="78"/>
      <c r="F12" s="78"/>
      <c r="G12" s="78"/>
      <c r="H12" s="78"/>
      <c r="I12" s="78"/>
      <c r="J12" s="79"/>
    </row>
    <row r="13" spans="1:10" x14ac:dyDescent="0.25">
      <c r="B13" s="78"/>
      <c r="C13" s="78"/>
      <c r="D13" s="78"/>
      <c r="E13" s="78"/>
      <c r="F13" s="78"/>
      <c r="G13" s="78"/>
      <c r="H13" s="78"/>
      <c r="I13" s="78"/>
      <c r="J13" s="79"/>
    </row>
    <row r="14" spans="1:10" x14ac:dyDescent="0.25">
      <c r="A14" s="80" t="s">
        <v>49</v>
      </c>
      <c r="B14" s="81"/>
      <c r="C14" s="81"/>
      <c r="D14" s="81"/>
      <c r="E14" s="82"/>
      <c r="F14" s="82"/>
      <c r="H14" s="83"/>
    </row>
    <row r="15" spans="1:10" x14ac:dyDescent="0.25">
      <c r="A15" s="281" t="s">
        <v>11</v>
      </c>
      <c r="B15" s="282" t="s">
        <v>125</v>
      </c>
      <c r="C15" s="282"/>
      <c r="D15" s="282"/>
      <c r="E15" s="84"/>
      <c r="F15" s="84"/>
      <c r="H15" s="83"/>
    </row>
    <row r="16" spans="1:10" ht="45" x14ac:dyDescent="0.25">
      <c r="A16" s="281"/>
      <c r="B16" s="85" t="s">
        <v>12</v>
      </c>
      <c r="C16" s="85" t="s">
        <v>50</v>
      </c>
      <c r="D16" s="85" t="s">
        <v>14</v>
      </c>
      <c r="G16" s="84"/>
      <c r="H16" s="83"/>
    </row>
    <row r="17" spans="1:8" x14ac:dyDescent="0.25">
      <c r="A17" s="86" t="s">
        <v>51</v>
      </c>
      <c r="B17" s="85"/>
      <c r="C17" s="85"/>
      <c r="D17" s="85"/>
      <c r="G17" s="84"/>
      <c r="H17" s="83"/>
    </row>
    <row r="18" spans="1:8" s="68" customFormat="1" x14ac:dyDescent="0.25">
      <c r="A18" s="87" t="s">
        <v>52</v>
      </c>
      <c r="B18" s="88">
        <v>41.07</v>
      </c>
      <c r="C18" s="89">
        <v>1.6</v>
      </c>
      <c r="D18" s="90">
        <f>B18*C18</f>
        <v>65.712000000000003</v>
      </c>
      <c r="G18" s="91"/>
      <c r="H18" s="92"/>
    </row>
    <row r="19" spans="1:8" s="68" customFormat="1" x14ac:dyDescent="0.25">
      <c r="A19" s="87" t="s">
        <v>53</v>
      </c>
      <c r="B19" s="88">
        <v>57.09</v>
      </c>
      <c r="C19" s="89">
        <v>1.6</v>
      </c>
      <c r="D19" s="90">
        <f>B19*C19</f>
        <v>91.344000000000008</v>
      </c>
      <c r="G19" s="91"/>
      <c r="H19" s="92"/>
    </row>
    <row r="20" spans="1:8" s="68" customFormat="1" x14ac:dyDescent="0.25">
      <c r="A20" s="87" t="s">
        <v>54</v>
      </c>
      <c r="B20" s="88">
        <v>23.82</v>
      </c>
      <c r="C20" s="89">
        <v>1.6</v>
      </c>
      <c r="D20" s="90">
        <f>B20*C20</f>
        <v>38.112000000000002</v>
      </c>
      <c r="G20" s="91"/>
      <c r="H20" s="92"/>
    </row>
    <row r="21" spans="1:8" x14ac:dyDescent="0.25">
      <c r="A21" s="86" t="s">
        <v>55</v>
      </c>
      <c r="B21" s="207"/>
      <c r="C21" s="85"/>
      <c r="D21" s="85"/>
      <c r="G21" s="84"/>
      <c r="H21" s="83"/>
    </row>
    <row r="22" spans="1:8" x14ac:dyDescent="0.25">
      <c r="A22" s="87" t="s">
        <v>56</v>
      </c>
      <c r="B22" s="88">
        <v>34.54</v>
      </c>
      <c r="C22" s="89">
        <v>1.6</v>
      </c>
      <c r="D22" s="90">
        <f>B22*C22</f>
        <v>55.264000000000003</v>
      </c>
      <c r="G22" s="83"/>
      <c r="H22" s="83"/>
    </row>
    <row r="23" spans="1:8" x14ac:dyDescent="0.25">
      <c r="A23" s="87" t="s">
        <v>53</v>
      </c>
      <c r="B23" s="88">
        <v>57.09</v>
      </c>
      <c r="C23" s="89">
        <v>1.6</v>
      </c>
      <c r="D23" s="90">
        <f>B23*C23</f>
        <v>91.344000000000008</v>
      </c>
      <c r="G23" s="83"/>
      <c r="H23" s="83"/>
    </row>
    <row r="24" spans="1:8" x14ac:dyDescent="0.25">
      <c r="A24" s="87" t="s">
        <v>57</v>
      </c>
      <c r="B24" s="88">
        <v>19.47</v>
      </c>
      <c r="C24" s="89">
        <v>1.6</v>
      </c>
      <c r="D24" s="90">
        <f>B24*C24</f>
        <v>31.152000000000001</v>
      </c>
      <c r="G24" s="83"/>
      <c r="H24" s="83"/>
    </row>
    <row r="25" spans="1:8" ht="17.25" x14ac:dyDescent="0.25">
      <c r="A25" s="93" t="s">
        <v>126</v>
      </c>
      <c r="B25" s="94"/>
      <c r="C25" s="94"/>
      <c r="D25" s="94"/>
    </row>
    <row r="27" spans="1:8" x14ac:dyDescent="0.25">
      <c r="A27" s="95" t="s">
        <v>58</v>
      </c>
    </row>
    <row r="28" spans="1:8" x14ac:dyDescent="0.25">
      <c r="A28" s="96" t="s">
        <v>59</v>
      </c>
      <c r="B28" s="140" t="s">
        <v>68</v>
      </c>
    </row>
    <row r="29" spans="1:8" x14ac:dyDescent="0.25">
      <c r="A29" s="97" t="s">
        <v>60</v>
      </c>
      <c r="B29" s="98">
        <f>1000</f>
        <v>1000</v>
      </c>
    </row>
    <row r="30" spans="1:8" x14ac:dyDescent="0.25">
      <c r="A30" s="99"/>
    </row>
  </sheetData>
  <mergeCells count="3">
    <mergeCell ref="A10:I10"/>
    <mergeCell ref="A15:A16"/>
    <mergeCell ref="B15:D15"/>
  </mergeCells>
  <pageMargins left="0.5" right="0.5" top="0.5" bottom="0.75" header="0.3" footer="0.5"/>
  <pageSetup scale="76" orientation="landscape" horizontalDpi="1200" verticalDpi="1200" r:id="rId1"/>
  <headerFooter>
    <oddFooter>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A25" sqref="A25"/>
    </sheetView>
  </sheetViews>
  <sheetFormatPr defaultRowHeight="15" x14ac:dyDescent="0.25"/>
  <cols>
    <col min="1" max="1" width="54.85546875" style="63" customWidth="1"/>
    <col min="2" max="10" width="12.7109375" style="63" customWidth="1"/>
    <col min="11" max="16384" width="9.140625" style="63"/>
  </cols>
  <sheetData>
    <row r="1" spans="1:10" x14ac:dyDescent="0.25">
      <c r="A1" s="61" t="s">
        <v>140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75" x14ac:dyDescent="0.25">
      <c r="A2" s="64" t="s">
        <v>42</v>
      </c>
      <c r="B2" s="253" t="s">
        <v>43</v>
      </c>
      <c r="C2" s="253" t="s">
        <v>44</v>
      </c>
      <c r="D2" s="253" t="s">
        <v>45</v>
      </c>
      <c r="E2" s="253" t="s">
        <v>46</v>
      </c>
      <c r="F2" s="253" t="s">
        <v>101</v>
      </c>
      <c r="G2" s="253" t="s">
        <v>105</v>
      </c>
      <c r="H2" s="253" t="s">
        <v>104</v>
      </c>
      <c r="I2" s="253" t="s">
        <v>103</v>
      </c>
      <c r="J2" s="37" t="s">
        <v>102</v>
      </c>
    </row>
    <row r="3" spans="1:10" x14ac:dyDescent="0.25">
      <c r="A3" s="65" t="s">
        <v>88</v>
      </c>
      <c r="B3" s="109" t="s">
        <v>28</v>
      </c>
      <c r="C3" s="203"/>
      <c r="D3" s="208"/>
      <c r="E3" s="203"/>
      <c r="F3" s="203"/>
      <c r="G3" s="203"/>
      <c r="H3" s="203"/>
      <c r="I3" s="203"/>
      <c r="J3" s="160"/>
    </row>
    <row r="4" spans="1:10" s="68" customFormat="1" x14ac:dyDescent="0.25">
      <c r="A4" s="65" t="s">
        <v>123</v>
      </c>
      <c r="B4" s="253"/>
      <c r="C4" s="253"/>
      <c r="D4" s="253"/>
      <c r="E4" s="253"/>
      <c r="F4" s="253"/>
      <c r="G4" s="253"/>
      <c r="H4" s="253"/>
      <c r="I4" s="253"/>
      <c r="J4" s="37"/>
    </row>
    <row r="5" spans="1:10" s="68" customFormat="1" ht="17.25" x14ac:dyDescent="0.25">
      <c r="A5" s="69" t="s">
        <v>108</v>
      </c>
      <c r="B5" s="203">
        <f>2*8*5*52</f>
        <v>4160</v>
      </c>
      <c r="C5" s="203">
        <v>1</v>
      </c>
      <c r="D5" s="208">
        <f>B5*C5</f>
        <v>4160</v>
      </c>
      <c r="E5" s="203">
        <v>1</v>
      </c>
      <c r="F5" s="203">
        <f>D5*E5</f>
        <v>4160</v>
      </c>
      <c r="G5" s="194">
        <f t="shared" ref="G5:G6" si="0">D5*E5*0.79</f>
        <v>3286.4</v>
      </c>
      <c r="H5" s="194">
        <f t="shared" ref="H5:H6" si="1">D5*E5*0.09</f>
        <v>374.4</v>
      </c>
      <c r="I5" s="194">
        <f t="shared" ref="I5:I6" si="2">D5*E5*0.12</f>
        <v>499.2</v>
      </c>
      <c r="J5" s="67">
        <f>G5*$D$18+H5*$D$19+I5*$D$20</f>
        <v>269180.62080000003</v>
      </c>
    </row>
    <row r="6" spans="1:10" s="68" customFormat="1" ht="17.25" x14ac:dyDescent="0.25">
      <c r="A6" s="69" t="s">
        <v>107</v>
      </c>
      <c r="B6" s="203">
        <f>10*1*8*5*52</f>
        <v>20800</v>
      </c>
      <c r="C6" s="203">
        <v>1</v>
      </c>
      <c r="D6" s="208">
        <f>B6*C6</f>
        <v>20800</v>
      </c>
      <c r="E6" s="203">
        <v>1</v>
      </c>
      <c r="F6" s="203">
        <f>D6*E6</f>
        <v>20800</v>
      </c>
      <c r="G6" s="194">
        <f t="shared" si="0"/>
        <v>16432</v>
      </c>
      <c r="H6" s="194">
        <f t="shared" si="1"/>
        <v>1872</v>
      </c>
      <c r="I6" s="194">
        <f t="shared" si="2"/>
        <v>2496</v>
      </c>
      <c r="J6" s="67">
        <f>G6*$D$22+H6*$D$23+I6*$D$24</f>
        <v>1156849.4080000001</v>
      </c>
    </row>
    <row r="7" spans="1:10" x14ac:dyDescent="0.25">
      <c r="A7" s="70" t="s">
        <v>5</v>
      </c>
      <c r="B7" s="146"/>
      <c r="C7" s="146"/>
      <c r="D7" s="146"/>
      <c r="E7" s="146"/>
      <c r="F7" s="71">
        <f>SUM(F3:F6)</f>
        <v>24960</v>
      </c>
      <c r="G7" s="71">
        <f>SUM(G3:G6)</f>
        <v>19718.400000000001</v>
      </c>
      <c r="H7" s="71">
        <f t="shared" ref="H7:I7" si="3">SUM(H3:H6)</f>
        <v>2246.4</v>
      </c>
      <c r="I7" s="71">
        <f t="shared" si="3"/>
        <v>2995.2</v>
      </c>
      <c r="J7" s="73">
        <f>SUM(J3:J6)</f>
        <v>1426030.0288</v>
      </c>
    </row>
    <row r="8" spans="1:10" x14ac:dyDescent="0.25">
      <c r="A8" s="70" t="s">
        <v>67</v>
      </c>
      <c r="B8" s="74"/>
      <c r="C8" s="74"/>
      <c r="D8" s="74"/>
      <c r="E8" s="74"/>
      <c r="F8" s="74"/>
      <c r="G8" s="74"/>
      <c r="H8" s="74"/>
      <c r="I8" s="74"/>
      <c r="J8" s="75"/>
    </row>
    <row r="9" spans="1:10" x14ac:dyDescent="0.25">
      <c r="A9" s="70" t="s">
        <v>47</v>
      </c>
      <c r="B9" s="146"/>
      <c r="C9" s="146"/>
      <c r="D9" s="146"/>
      <c r="E9" s="146"/>
      <c r="F9" s="146"/>
      <c r="G9" s="146"/>
      <c r="H9" s="146"/>
      <c r="I9" s="146"/>
      <c r="J9" s="76">
        <f>B29</f>
        <v>1000</v>
      </c>
    </row>
    <row r="10" spans="1:10" x14ac:dyDescent="0.25">
      <c r="A10" s="283" t="s">
        <v>48</v>
      </c>
      <c r="B10" s="284"/>
      <c r="C10" s="284"/>
      <c r="D10" s="284"/>
      <c r="E10" s="284"/>
      <c r="F10" s="284"/>
      <c r="G10" s="284"/>
      <c r="H10" s="284"/>
      <c r="I10" s="285"/>
      <c r="J10" s="72">
        <f>SUM(J7:J9)</f>
        <v>1427030.0288</v>
      </c>
    </row>
    <row r="11" spans="1:10" ht="17.25" x14ac:dyDescent="0.25">
      <c r="A11" s="108" t="s">
        <v>110</v>
      </c>
      <c r="B11" s="78"/>
      <c r="C11" s="78"/>
      <c r="D11" s="78"/>
      <c r="E11" s="78"/>
      <c r="F11" s="78"/>
      <c r="G11" s="78"/>
      <c r="H11" s="78"/>
      <c r="I11" s="78"/>
      <c r="J11" s="79"/>
    </row>
    <row r="12" spans="1:10" ht="17.25" x14ac:dyDescent="0.25">
      <c r="A12" s="108" t="s">
        <v>109</v>
      </c>
      <c r="B12" s="78"/>
      <c r="C12" s="78"/>
      <c r="D12" s="78"/>
      <c r="E12" s="78"/>
      <c r="F12" s="78"/>
      <c r="G12" s="78"/>
      <c r="H12" s="78"/>
      <c r="I12" s="78"/>
      <c r="J12" s="79"/>
    </row>
    <row r="13" spans="1:10" x14ac:dyDescent="0.25">
      <c r="B13" s="78"/>
      <c r="C13" s="78"/>
      <c r="D13" s="78"/>
      <c r="E13" s="78"/>
      <c r="F13" s="78"/>
      <c r="G13" s="78"/>
      <c r="H13" s="78"/>
      <c r="I13" s="78"/>
      <c r="J13" s="79"/>
    </row>
    <row r="14" spans="1:10" x14ac:dyDescent="0.25">
      <c r="A14" s="80" t="s">
        <v>49</v>
      </c>
      <c r="B14" s="81"/>
      <c r="C14" s="81"/>
      <c r="D14" s="81"/>
      <c r="E14" s="82"/>
      <c r="F14" s="82"/>
      <c r="H14" s="83"/>
    </row>
    <row r="15" spans="1:10" x14ac:dyDescent="0.25">
      <c r="A15" s="281" t="s">
        <v>11</v>
      </c>
      <c r="B15" s="282" t="s">
        <v>125</v>
      </c>
      <c r="C15" s="282"/>
      <c r="D15" s="282"/>
      <c r="E15" s="84"/>
      <c r="F15" s="84"/>
      <c r="H15" s="83"/>
    </row>
    <row r="16" spans="1:10" ht="45" x14ac:dyDescent="0.25">
      <c r="A16" s="281"/>
      <c r="B16" s="207" t="s">
        <v>12</v>
      </c>
      <c r="C16" s="207" t="s">
        <v>50</v>
      </c>
      <c r="D16" s="207" t="s">
        <v>14</v>
      </c>
      <c r="G16" s="84"/>
      <c r="H16" s="83"/>
    </row>
    <row r="17" spans="1:8" x14ac:dyDescent="0.25">
      <c r="A17" s="86" t="s">
        <v>51</v>
      </c>
      <c r="B17" s="207"/>
      <c r="C17" s="207"/>
      <c r="D17" s="207"/>
      <c r="G17" s="84"/>
      <c r="H17" s="83"/>
    </row>
    <row r="18" spans="1:8" s="68" customFormat="1" x14ac:dyDescent="0.25">
      <c r="A18" s="87" t="s">
        <v>52</v>
      </c>
      <c r="B18" s="88">
        <v>41.07</v>
      </c>
      <c r="C18" s="89">
        <v>1.6</v>
      </c>
      <c r="D18" s="90">
        <f>B18*C18</f>
        <v>65.712000000000003</v>
      </c>
      <c r="G18" s="91"/>
      <c r="H18" s="92"/>
    </row>
    <row r="19" spans="1:8" s="68" customFormat="1" x14ac:dyDescent="0.25">
      <c r="A19" s="87" t="s">
        <v>53</v>
      </c>
      <c r="B19" s="88">
        <v>57.09</v>
      </c>
      <c r="C19" s="89">
        <v>1.6</v>
      </c>
      <c r="D19" s="90">
        <f>B19*C19</f>
        <v>91.344000000000008</v>
      </c>
      <c r="G19" s="91"/>
      <c r="H19" s="92"/>
    </row>
    <row r="20" spans="1:8" s="68" customFormat="1" x14ac:dyDescent="0.25">
      <c r="A20" s="87" t="s">
        <v>54</v>
      </c>
      <c r="B20" s="88">
        <v>23.82</v>
      </c>
      <c r="C20" s="89">
        <v>1.6</v>
      </c>
      <c r="D20" s="90">
        <f>B20*C20</f>
        <v>38.112000000000002</v>
      </c>
      <c r="G20" s="91"/>
      <c r="H20" s="92"/>
    </row>
    <row r="21" spans="1:8" x14ac:dyDescent="0.25">
      <c r="A21" s="86" t="s">
        <v>55</v>
      </c>
      <c r="B21" s="207"/>
      <c r="C21" s="207"/>
      <c r="D21" s="207"/>
      <c r="G21" s="84"/>
      <c r="H21" s="83"/>
    </row>
    <row r="22" spans="1:8" x14ac:dyDescent="0.25">
      <c r="A22" s="87" t="s">
        <v>56</v>
      </c>
      <c r="B22" s="88">
        <v>34.54</v>
      </c>
      <c r="C22" s="89">
        <v>1.6</v>
      </c>
      <c r="D22" s="90">
        <f>B22*C22</f>
        <v>55.264000000000003</v>
      </c>
      <c r="G22" s="83"/>
      <c r="H22" s="83"/>
    </row>
    <row r="23" spans="1:8" x14ac:dyDescent="0.25">
      <c r="A23" s="87" t="s">
        <v>53</v>
      </c>
      <c r="B23" s="88">
        <v>57.09</v>
      </c>
      <c r="C23" s="89">
        <v>1.6</v>
      </c>
      <c r="D23" s="90">
        <f>B23*C23</f>
        <v>91.344000000000008</v>
      </c>
      <c r="G23" s="83"/>
      <c r="H23" s="83"/>
    </row>
    <row r="24" spans="1:8" x14ac:dyDescent="0.25">
      <c r="A24" s="87" t="s">
        <v>57</v>
      </c>
      <c r="B24" s="88">
        <v>19.47</v>
      </c>
      <c r="C24" s="89">
        <v>1.6</v>
      </c>
      <c r="D24" s="90">
        <f>B24*C24</f>
        <v>31.152000000000001</v>
      </c>
      <c r="G24" s="83"/>
      <c r="H24" s="83"/>
    </row>
    <row r="25" spans="1:8" ht="17.25" x14ac:dyDescent="0.25">
      <c r="A25" s="93" t="s">
        <v>126</v>
      </c>
      <c r="B25" s="94"/>
      <c r="C25" s="94"/>
      <c r="D25" s="94"/>
    </row>
    <row r="27" spans="1:8" x14ac:dyDescent="0.25">
      <c r="A27" s="95" t="s">
        <v>58</v>
      </c>
    </row>
    <row r="28" spans="1:8" x14ac:dyDescent="0.25">
      <c r="A28" s="96" t="s">
        <v>59</v>
      </c>
      <c r="B28" s="253" t="s">
        <v>68</v>
      </c>
    </row>
    <row r="29" spans="1:8" x14ac:dyDescent="0.25">
      <c r="A29" s="97" t="s">
        <v>60</v>
      </c>
      <c r="B29" s="98">
        <f>1000</f>
        <v>1000</v>
      </c>
    </row>
    <row r="30" spans="1:8" x14ac:dyDescent="0.25">
      <c r="A30" s="99"/>
    </row>
  </sheetData>
  <mergeCells count="3">
    <mergeCell ref="A10:I10"/>
    <mergeCell ref="A15:A16"/>
    <mergeCell ref="B15:D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Exhibit 1a</vt:lpstr>
      <vt:lpstr>Exhibit 1b</vt:lpstr>
      <vt:lpstr>Exhibit 1c</vt:lpstr>
      <vt:lpstr>Exhibit 1d</vt:lpstr>
      <vt:lpstr>Exhibit 1e</vt:lpstr>
      <vt:lpstr>Exhibit 2a</vt:lpstr>
      <vt:lpstr>Exhibit 2b</vt:lpstr>
      <vt:lpstr>Exhibit 2c</vt:lpstr>
      <vt:lpstr>Sheet3</vt:lpstr>
      <vt:lpstr>Exhibit 2d</vt:lpstr>
      <vt:lpstr>Exhibit 2e</vt:lpstr>
      <vt:lpstr>'Exhibit 1a'!Print_Area</vt:lpstr>
      <vt:lpstr>'Exhibit 1b'!Print_Area</vt:lpstr>
      <vt:lpstr>'Exhibit 1e'!Print_Area</vt:lpstr>
      <vt:lpstr>'Exhibit 2a'!Print_Area</vt:lpstr>
      <vt:lpstr>'Exhibit 2b'!Print_Area</vt:lpstr>
    </vt:vector>
  </TitlesOfParts>
  <Company>RTI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tcholloway</dc:creator>
  <cp:lastModifiedBy>EPA</cp:lastModifiedBy>
  <cp:lastPrinted>2014-08-13T20:41:59Z</cp:lastPrinted>
  <dcterms:created xsi:type="dcterms:W3CDTF">2014-04-23T20:01:48Z</dcterms:created>
  <dcterms:modified xsi:type="dcterms:W3CDTF">2018-08-14T17:50:25Z</dcterms:modified>
</cp:coreProperties>
</file>