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F:\New ICRs\"/>
    </mc:Choice>
  </mc:AlternateContent>
  <xr:revisionPtr revIDLastSave="0" documentId="8_{946D66E2-C2DE-4D69-9E15-EA87BDA780E5}" xr6:coauthVersionLast="36" xr6:coauthVersionMax="36" xr10:uidLastSave="{00000000-0000-0000-0000-000000000000}"/>
  <bookViews>
    <workbookView xWindow="-105" yWindow="-105" windowWidth="19425" windowHeight="10425" xr2:uid="{00000000-000D-0000-FFFF-FFFF00000000}"/>
  </bookViews>
  <sheets>
    <sheet name="Table 1" sheetId="1" r:id="rId1"/>
    <sheet name="Table 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6" i="1" l="1"/>
  <c r="I19" i="2"/>
  <c r="F19" i="2"/>
  <c r="I18" i="2"/>
  <c r="F18" i="2"/>
  <c r="I14" i="2"/>
  <c r="F14" i="2"/>
  <c r="I57" i="1"/>
  <c r="I55" i="1"/>
  <c r="F55" i="1"/>
  <c r="I54" i="1"/>
  <c r="F54" i="1"/>
  <c r="I53" i="1"/>
  <c r="F53" i="1"/>
  <c r="I52" i="1"/>
  <c r="F52" i="1"/>
  <c r="F51" i="1"/>
  <c r="I51" i="1"/>
  <c r="I49" i="1"/>
  <c r="F44" i="1"/>
  <c r="I44" i="1"/>
  <c r="I23" i="1"/>
  <c r="I29" i="1"/>
  <c r="I28" i="1"/>
  <c r="F30" i="1"/>
  <c r="F29" i="1"/>
  <c r="F23" i="1"/>
  <c r="I30" i="1" l="1"/>
  <c r="F39" i="1"/>
  <c r="E21" i="1" l="1"/>
  <c r="E20" i="1"/>
  <c r="E19" i="1"/>
  <c r="E18" i="1"/>
  <c r="E17" i="1"/>
  <c r="E13" i="1"/>
  <c r="E11" i="1"/>
  <c r="E12" i="1"/>
  <c r="F17" i="2" l="1"/>
  <c r="G17" i="2" s="1"/>
  <c r="F7" i="2"/>
  <c r="H7" i="2" s="1"/>
  <c r="F8" i="2"/>
  <c r="H8" i="2" s="1"/>
  <c r="F12" i="2"/>
  <c r="H12" i="2" s="1"/>
  <c r="G12" i="2"/>
  <c r="D17" i="2"/>
  <c r="D7" i="2"/>
  <c r="D9" i="2"/>
  <c r="F9" i="2" s="1"/>
  <c r="H9" i="2" s="1"/>
  <c r="D10" i="2"/>
  <c r="F10" i="2" s="1"/>
  <c r="D11" i="2"/>
  <c r="F11" i="2" s="1"/>
  <c r="H11" i="2" s="1"/>
  <c r="D12" i="2"/>
  <c r="D13" i="2"/>
  <c r="F13" i="2" s="1"/>
  <c r="D6" i="2"/>
  <c r="F6" i="2" s="1"/>
  <c r="H13" i="2" l="1"/>
  <c r="G13" i="2"/>
  <c r="H10" i="2"/>
  <c r="G10" i="2"/>
  <c r="H17" i="2"/>
  <c r="G8" i="2"/>
  <c r="I8" i="2" s="1"/>
  <c r="G11" i="2"/>
  <c r="I11" i="2" s="1"/>
  <c r="G9" i="2"/>
  <c r="I9" i="2" s="1"/>
  <c r="G7" i="2"/>
  <c r="G6" i="2"/>
  <c r="H6" i="2"/>
  <c r="I13" i="2"/>
  <c r="I12" i="2"/>
  <c r="I10" i="2"/>
  <c r="I7" i="2"/>
  <c r="D25" i="1"/>
  <c r="F25" i="1" s="1"/>
  <c r="H25" i="1" l="1"/>
  <c r="G25" i="1"/>
  <c r="I17" i="2"/>
  <c r="I6" i="2"/>
  <c r="I25" i="1"/>
  <c r="D39" i="1"/>
  <c r="D40" i="1"/>
  <c r="F40" i="1" s="1"/>
  <c r="D41" i="1"/>
  <c r="F41" i="1" s="1"/>
  <c r="H41" i="1" s="1"/>
  <c r="D43" i="1"/>
  <c r="F43" i="1" s="1"/>
  <c r="D47" i="1"/>
  <c r="F47" i="1" s="1"/>
  <c r="D48" i="1"/>
  <c r="F48" i="1" s="1"/>
  <c r="D49" i="1"/>
  <c r="F49" i="1" s="1"/>
  <c r="D38" i="1"/>
  <c r="F38" i="1" s="1"/>
  <c r="D10" i="1"/>
  <c r="F10" i="1" s="1"/>
  <c r="D11" i="1"/>
  <c r="F11" i="1" s="1"/>
  <c r="D12" i="1"/>
  <c r="F12" i="1" s="1"/>
  <c r="G12" i="1" s="1"/>
  <c r="D13" i="1"/>
  <c r="F13" i="1" s="1"/>
  <c r="D17" i="1"/>
  <c r="F17" i="1" s="1"/>
  <c r="D18" i="1"/>
  <c r="F18" i="1" s="1"/>
  <c r="D19" i="1"/>
  <c r="F19" i="1" s="1"/>
  <c r="G19" i="1" s="1"/>
  <c r="D20" i="1"/>
  <c r="F20" i="1" s="1"/>
  <c r="D21" i="1"/>
  <c r="F21" i="1" s="1"/>
  <c r="D22" i="1"/>
  <c r="F22" i="1" s="1"/>
  <c r="D27" i="1"/>
  <c r="F27" i="1" s="1"/>
  <c r="D28" i="1"/>
  <c r="F28" i="1" s="1"/>
  <c r="D8" i="1"/>
  <c r="F8" i="1" s="1"/>
  <c r="G27" i="1" l="1"/>
  <c r="H48" i="1"/>
  <c r="G48" i="1"/>
  <c r="G22" i="1"/>
  <c r="H22" i="1"/>
  <c r="G18" i="1"/>
  <c r="H18" i="1"/>
  <c r="G11" i="1"/>
  <c r="H11" i="1"/>
  <c r="H40" i="1"/>
  <c r="G40" i="1"/>
  <c r="H8" i="1"/>
  <c r="G8" i="1"/>
  <c r="G21" i="1"/>
  <c r="H21" i="1"/>
  <c r="G17" i="1"/>
  <c r="H17" i="1"/>
  <c r="G10" i="1"/>
  <c r="H10" i="1"/>
  <c r="H39" i="1"/>
  <c r="G39" i="1"/>
  <c r="G28" i="1"/>
  <c r="H28" i="1"/>
  <c r="G20" i="1"/>
  <c r="H20" i="1"/>
  <c r="G13" i="1"/>
  <c r="H13" i="1"/>
  <c r="G38" i="1"/>
  <c r="H38" i="1"/>
  <c r="H43" i="1"/>
  <c r="G43" i="1"/>
  <c r="H49" i="1"/>
  <c r="G49" i="1"/>
  <c r="H27" i="1"/>
  <c r="H19" i="1"/>
  <c r="I19" i="1" s="1"/>
  <c r="H12" i="1"/>
  <c r="I12" i="1" s="1"/>
  <c r="G41" i="1"/>
  <c r="I41" i="1" s="1"/>
  <c r="G47" i="1"/>
  <c r="H47" i="1"/>
  <c r="I18" i="1" l="1"/>
  <c r="I48" i="1"/>
  <c r="I8" i="1"/>
  <c r="I11" i="1"/>
  <c r="I22" i="1"/>
  <c r="I40" i="1"/>
  <c r="I47" i="1"/>
  <c r="I39" i="1"/>
  <c r="I43" i="1"/>
  <c r="I13" i="1"/>
  <c r="I17" i="1"/>
  <c r="I27" i="1"/>
  <c r="I38" i="1"/>
  <c r="I20" i="1"/>
  <c r="I10" i="1"/>
  <c r="I21" i="1"/>
</calcChain>
</file>

<file path=xl/sharedStrings.xml><?xml version="1.0" encoding="utf-8"?>
<sst xmlns="http://schemas.openxmlformats.org/spreadsheetml/2006/main" count="115" uniqueCount="97">
  <si>
    <t>N/A</t>
  </si>
  <si>
    <t>2.  Survey and Studies</t>
  </si>
  <si>
    <t>3.  Reporting Requirements</t>
  </si>
  <si>
    <t>Sources Constructed or Modified after 10/14/2011 – Subpart Ga</t>
  </si>
  <si>
    <t xml:space="preserve">   B.  Required Activities</t>
  </si>
  <si>
    <t xml:space="preserve">     Demonstration of CERMS</t>
  </si>
  <si>
    <r>
      <t xml:space="preserve">     Repeat performance test </t>
    </r>
    <r>
      <rPr>
        <vertAlign val="superscript"/>
        <sz val="9"/>
        <color theme="1"/>
        <rFont val="Times New Roman"/>
        <family val="1"/>
      </rPr>
      <t>d</t>
    </r>
  </si>
  <si>
    <t xml:space="preserve">     Daily monitoring of CERMS</t>
  </si>
  <si>
    <t xml:space="preserve">   C. Create Information</t>
  </si>
  <si>
    <t>See 3B</t>
  </si>
  <si>
    <t xml:space="preserve">   D. Gather Existing Information</t>
  </si>
  <si>
    <t>See 3E</t>
  </si>
  <si>
    <t xml:space="preserve">   E. Write Report</t>
  </si>
  <si>
    <t>Notification of construction/reconstruction</t>
  </si>
  <si>
    <t>Notification of actual startup</t>
  </si>
  <si>
    <t>Notification of initial performance test</t>
  </si>
  <si>
    <t>Notification of demonstration of CERMS</t>
  </si>
  <si>
    <t>Report of performance test</t>
  </si>
  <si>
    <t>Subtotal for Reporting Requirements - Subpart Ga</t>
  </si>
  <si>
    <t>Existing Sources – Subpart G</t>
  </si>
  <si>
    <t>Subtotal for Reporting Requirements-  Subpart G</t>
  </si>
  <si>
    <t>Total  Reporting Requirements for Subparts G and Ga</t>
  </si>
  <si>
    <t>4.  Recordkeeping Requirements</t>
  </si>
  <si>
    <t xml:space="preserve">     B. Plan activities</t>
  </si>
  <si>
    <t xml:space="preserve">     C. Implement activities</t>
  </si>
  <si>
    <t xml:space="preserve">     D. Develop record system </t>
  </si>
  <si>
    <t>Subpart Ga: Sources Constructed or Modified after 10/14/2011</t>
  </si>
  <si>
    <t xml:space="preserve">    E  Time to Enter Information  </t>
  </si>
  <si>
    <t xml:space="preserve">    Daily production and flow rates</t>
  </si>
  <si>
    <t xml:space="preserve">    Data collection</t>
  </si>
  <si>
    <t xml:space="preserve">    Records of occurrence of startup, shutdown and malfunctions</t>
  </si>
  <si>
    <t>F. Time to Train Personnel</t>
  </si>
  <si>
    <t xml:space="preserve">    Train personnel for CERMS maintenance</t>
  </si>
  <si>
    <t>Subtotal for Recordkeeping Requirements - Subpart Ga</t>
  </si>
  <si>
    <t>Subpart G: Existing Sources</t>
  </si>
  <si>
    <t xml:space="preserve">E. Time to Enter Information  </t>
  </si>
  <si>
    <t xml:space="preserve">    Records of daily production rates and hours of operation</t>
  </si>
  <si>
    <t xml:space="preserve">    Records of performance test data</t>
  </si>
  <si>
    <t>G. Audits</t>
  </si>
  <si>
    <t>Subtotal for Recordkeeping Requirements - Subpart G</t>
  </si>
  <si>
    <t>Total Recordkeeping Requirements for Subparts G and Ga</t>
  </si>
  <si>
    <r>
      <t xml:space="preserve">Table 1: Annual Respondent Burden and Cost </t>
    </r>
    <r>
      <rPr>
        <b/>
        <sz val="12"/>
        <color theme="1"/>
        <rFont val="Times New Roman"/>
        <family val="1"/>
      </rPr>
      <t>– NSPS for Nitric Acid Plants (40 CFR Part 60, Subparts G and Ga) (Renewal)</t>
    </r>
  </si>
  <si>
    <t>Burden Item</t>
  </si>
  <si>
    <t>(A) 
Respondent Hours per Occurrence</t>
  </si>
  <si>
    <t>(B)
Number of Occurrences per Respondent per Year</t>
  </si>
  <si>
    <t>(C)
Hours per Respondent per Year
(C=AxB)</t>
  </si>
  <si>
    <t>(E)
Technical Hours per Year 
(E=CxD)</t>
  </si>
  <si>
    <t>(F)
Management Hours per Year
(F=Ex0.05)</t>
  </si>
  <si>
    <t>(G)
Clerical Hours per Year
(G=Ex0.1)</t>
  </si>
  <si>
    <t xml:space="preserve">     A. Familiarize with regulatory requirements</t>
  </si>
  <si>
    <t>1.  Applications</t>
  </si>
  <si>
    <r>
      <t xml:space="preserve">(D)
Number of Respondents per Year </t>
    </r>
    <r>
      <rPr>
        <b/>
        <vertAlign val="superscript"/>
        <sz val="9"/>
        <color theme="1"/>
        <rFont val="Times New Roman"/>
        <family val="1"/>
      </rPr>
      <t>a</t>
    </r>
  </si>
  <si>
    <r>
      <t xml:space="preserve">(H)
Total Labor Costs per Year, </t>
    </r>
    <r>
      <rPr>
        <b/>
        <vertAlign val="superscript"/>
        <sz val="9"/>
        <color theme="1"/>
        <rFont val="Times New Roman"/>
        <family val="1"/>
      </rPr>
      <t>b</t>
    </r>
  </si>
  <si>
    <r>
      <t xml:space="preserve">   A.  Familiarize with regulatory requirements </t>
    </r>
    <r>
      <rPr>
        <vertAlign val="superscript"/>
        <sz val="9"/>
        <color theme="1"/>
        <rFont val="Times New Roman"/>
        <family val="1"/>
      </rPr>
      <t>c</t>
    </r>
  </si>
  <si>
    <t xml:space="preserve">           Initial performance test</t>
  </si>
  <si>
    <t xml:space="preserve">   B.  Write Report</t>
  </si>
  <si>
    <t>See 3A</t>
  </si>
  <si>
    <r>
      <t xml:space="preserve">Report of noncompliance with NOX emission standard </t>
    </r>
    <r>
      <rPr>
        <vertAlign val="superscript"/>
        <sz val="9"/>
        <color theme="1"/>
        <rFont val="Times New Roman"/>
        <family val="1"/>
      </rPr>
      <t>e</t>
    </r>
  </si>
  <si>
    <r>
      <t xml:space="preserve">          Records of noncompliance </t>
    </r>
    <r>
      <rPr>
        <vertAlign val="superscript"/>
        <sz val="9"/>
        <color theme="1"/>
        <rFont val="Times New Roman"/>
        <family val="1"/>
      </rPr>
      <t>e</t>
    </r>
  </si>
  <si>
    <r>
      <t xml:space="preserve">Subpart Ga </t>
    </r>
    <r>
      <rPr>
        <b/>
        <vertAlign val="superscript"/>
        <sz val="9"/>
        <color theme="1"/>
        <rFont val="Times New Roman"/>
        <family val="1"/>
      </rPr>
      <t>a</t>
    </r>
    <r>
      <rPr>
        <b/>
        <sz val="9"/>
        <color theme="1"/>
        <rFont val="Times New Roman"/>
        <family val="1"/>
      </rPr>
      <t xml:space="preserve"> </t>
    </r>
    <r>
      <rPr>
        <sz val="9"/>
        <color theme="1"/>
        <rFont val="Times New Roman"/>
        <family val="1"/>
      </rPr>
      <t>  </t>
    </r>
  </si>
  <si>
    <t>Required Activities</t>
  </si>
  <si>
    <t xml:space="preserve">Observe initial performance test </t>
  </si>
  <si>
    <t>Report Review</t>
  </si>
  <si>
    <t>Review test results</t>
  </si>
  <si>
    <t>Subtotal for Subpart Ga</t>
  </si>
  <si>
    <r>
      <t>Subpart G</t>
    </r>
    <r>
      <rPr>
        <sz val="9"/>
        <color theme="1"/>
        <rFont val="Times New Roman"/>
        <family val="1"/>
      </rPr>
      <t> </t>
    </r>
  </si>
  <si>
    <t>Subtotal for Subpart G</t>
  </si>
  <si>
    <r>
      <t xml:space="preserve">Notification of physical/operational changes </t>
    </r>
    <r>
      <rPr>
        <vertAlign val="superscript"/>
        <sz val="9"/>
        <color theme="1"/>
        <rFont val="Times New Roman"/>
        <family val="1"/>
      </rPr>
      <t>f</t>
    </r>
  </si>
  <si>
    <r>
      <t xml:space="preserve">Semiannual reports </t>
    </r>
    <r>
      <rPr>
        <vertAlign val="superscript"/>
        <sz val="9"/>
        <color theme="1"/>
        <rFont val="Times New Roman"/>
        <family val="1"/>
      </rPr>
      <t>g</t>
    </r>
  </si>
  <si>
    <r>
      <t xml:space="preserve">Total Labor Burden and Cost for Subpart Ga (rounded) </t>
    </r>
    <r>
      <rPr>
        <b/>
        <vertAlign val="superscript"/>
        <sz val="9"/>
        <color theme="1"/>
        <rFont val="Times New Roman"/>
        <family val="1"/>
      </rPr>
      <t>h</t>
    </r>
  </si>
  <si>
    <r>
      <t xml:space="preserve">Total Labor Burden and Cost for Subpart G (rounded) </t>
    </r>
    <r>
      <rPr>
        <b/>
        <vertAlign val="superscript"/>
        <sz val="9"/>
        <color theme="1"/>
        <rFont val="Times New Roman"/>
        <family val="1"/>
      </rPr>
      <t>h</t>
    </r>
  </si>
  <si>
    <r>
      <t xml:space="preserve">TOTAL LABOR BURDEN AND COST (rounded) </t>
    </r>
    <r>
      <rPr>
        <b/>
        <vertAlign val="superscript"/>
        <sz val="9"/>
        <color theme="1"/>
        <rFont val="Times New Roman"/>
        <family val="1"/>
      </rPr>
      <t>h</t>
    </r>
  </si>
  <si>
    <r>
      <t xml:space="preserve">Table 2: Average Annual EPA Burden and Cost </t>
    </r>
    <r>
      <rPr>
        <b/>
        <sz val="12"/>
        <color theme="1"/>
        <rFont val="Times New Roman"/>
        <family val="1"/>
      </rPr>
      <t>– NSPS for Nitric Acid Plants (40 CFR Part 60, Subparts G and Ga) (Renewal)</t>
    </r>
  </si>
  <si>
    <t>(A) 
EPA Hours per Occurrence</t>
  </si>
  <si>
    <t>(B)
Number of Occurrences per Plant per Year</t>
  </si>
  <si>
    <t>(C)
EPA Hours per Respondent per Year
(C=AxB)</t>
  </si>
  <si>
    <t>Assumptions</t>
  </si>
  <si>
    <r>
      <t xml:space="preserve">Review test NOX noncompliance reports </t>
    </r>
    <r>
      <rPr>
        <vertAlign val="superscript"/>
        <sz val="9"/>
        <color theme="1"/>
        <rFont val="Times New Roman"/>
        <family val="1"/>
      </rPr>
      <t>d</t>
    </r>
  </si>
  <si>
    <r>
      <t xml:space="preserve">Repeat performance test </t>
    </r>
    <r>
      <rPr>
        <vertAlign val="superscript"/>
        <sz val="9"/>
        <color theme="1"/>
        <rFont val="Times New Roman"/>
        <family val="1"/>
      </rPr>
      <t>c</t>
    </r>
  </si>
  <si>
    <r>
      <t xml:space="preserve">Semiannual reports </t>
    </r>
    <r>
      <rPr>
        <vertAlign val="superscript"/>
        <sz val="9"/>
        <color theme="1"/>
        <rFont val="Times New Roman"/>
        <family val="1"/>
      </rPr>
      <t>a</t>
    </r>
  </si>
  <si>
    <r>
      <t xml:space="preserve">TOTAL ANNUAL BURDEN and COST (rounded) </t>
    </r>
    <r>
      <rPr>
        <b/>
        <vertAlign val="superscript"/>
        <sz val="9"/>
        <color theme="1"/>
        <rFont val="Times New Roman"/>
        <family val="1"/>
      </rPr>
      <t>e</t>
    </r>
  </si>
  <si>
    <r>
      <t xml:space="preserve">TOTAL CAPITAL AND O&amp;M COST (rounded) </t>
    </r>
    <r>
      <rPr>
        <b/>
        <vertAlign val="superscript"/>
        <sz val="9"/>
        <color theme="1"/>
        <rFont val="Times New Roman"/>
        <family val="1"/>
      </rPr>
      <t>h</t>
    </r>
  </si>
  <si>
    <r>
      <t xml:space="preserve">GRAND TOTAL (rounded) </t>
    </r>
    <r>
      <rPr>
        <b/>
        <vertAlign val="superscript"/>
        <sz val="9"/>
        <color theme="1"/>
        <rFont val="Times New Roman"/>
        <family val="1"/>
      </rPr>
      <t>h</t>
    </r>
  </si>
  <si>
    <t>hrs per response</t>
  </si>
  <si>
    <r>
      <rPr>
        <vertAlign val="superscript"/>
        <sz val="10"/>
        <rFont val="Times New Roman"/>
        <family val="1"/>
      </rPr>
      <t>b</t>
    </r>
    <r>
      <rPr>
        <sz val="10"/>
        <rFont val="Times New Roman"/>
        <family val="1"/>
      </rPr>
      <t xml:space="preserve">  This ICR uses the following labor rates: $117.92 for technical, $147.40 for managerial, and $57.02 for clerical labor.  These rates are from the United States Department of Labor, Bureau of Labor Statistics, June 2018, “Table 2. Civilian Workers, by occupational and industry group.”  The rates are from column 1, “Total compensation.”  The rates have been increased by 110 percent to account for the benefit packages available to those employed by private industry.</t>
    </r>
  </si>
  <si>
    <r>
      <rPr>
        <vertAlign val="superscript"/>
        <sz val="10"/>
        <rFont val="Times New Roman"/>
        <family val="1"/>
      </rPr>
      <t>c</t>
    </r>
    <r>
      <rPr>
        <sz val="10"/>
        <rFont val="Times New Roman"/>
        <family val="1"/>
      </rPr>
      <t xml:space="preserve">  We have assumed that each respondent will have to familiarize with regulatory requirements each year.</t>
    </r>
  </si>
  <si>
    <r>
      <rPr>
        <vertAlign val="superscript"/>
        <sz val="10"/>
        <rFont val="Times New Roman"/>
        <family val="1"/>
      </rPr>
      <t>d</t>
    </r>
    <r>
      <rPr>
        <sz val="10"/>
        <rFont val="Times New Roman"/>
        <family val="1"/>
      </rPr>
      <t xml:space="preserve">  We assume that 20% of sources will have to repeat performance tests.</t>
    </r>
  </si>
  <si>
    <r>
      <rPr>
        <vertAlign val="superscript"/>
        <sz val="10"/>
        <rFont val="Times New Roman"/>
        <family val="1"/>
      </rPr>
      <t>f</t>
    </r>
    <r>
      <rPr>
        <sz val="10"/>
        <rFont val="Times New Roman"/>
        <family val="1"/>
      </rPr>
      <t xml:space="preserve">  We assume 1 existing facility will be reconstructed or modified over the next 5 years (0.2 respondents per year).</t>
    </r>
  </si>
  <si>
    <r>
      <rPr>
        <vertAlign val="superscript"/>
        <sz val="10"/>
        <rFont val="Times New Roman"/>
        <family val="1"/>
      </rPr>
      <t>g</t>
    </r>
    <r>
      <rPr>
        <sz val="10"/>
        <rFont val="Times New Roman"/>
        <family val="1"/>
      </rPr>
      <t xml:space="preserve">  We assume it will take 8 hours to write semiannual reports.</t>
    </r>
  </si>
  <si>
    <r>
      <rPr>
        <vertAlign val="superscript"/>
        <sz val="10"/>
        <rFont val="Times New Roman"/>
        <family val="1"/>
      </rPr>
      <t>h</t>
    </r>
    <r>
      <rPr>
        <sz val="10"/>
        <rFont val="Times New Roman"/>
        <family val="1"/>
      </rPr>
      <t xml:space="preserve">  Totals have been rounded to 3 significant figures. Figures may not add exactly due to rounding.</t>
    </r>
  </si>
  <si>
    <r>
      <rPr>
        <vertAlign val="superscript"/>
        <sz val="10"/>
        <rFont val="Times New Roman"/>
        <family val="1"/>
      </rPr>
      <t>b</t>
    </r>
    <r>
      <rPr>
        <sz val="10"/>
        <rFont val="Times New Roman"/>
        <family val="1"/>
      </rPr>
      <t xml:space="preserve">  This ICR uses the following average hourly labor rates: $65.71 for managerial (GS-13, Step 5, $41.07 + 60%), $48.75 (GS-12, Step 1, $30.47 + 60%) for technical and $26.38 (GS-6, Step 3, $16.49 + 60%) for clerical.  These rates are from the Office of Personnel Management (OPM), 2018 General Schedule, which excludes locality rates of pay.  The rates have been increased by 60 percent to account for the benefit packages available to government employees.</t>
    </r>
  </si>
  <si>
    <r>
      <rPr>
        <vertAlign val="superscript"/>
        <sz val="10"/>
        <rFont val="Times New Roman"/>
        <family val="1"/>
      </rPr>
      <t>c</t>
    </r>
    <r>
      <rPr>
        <sz val="10"/>
        <rFont val="Times New Roman"/>
        <family val="1"/>
      </rPr>
      <t xml:space="preserve">  We assume that 20% of new sources will have to repeat performance tests.</t>
    </r>
  </si>
  <si>
    <r>
      <rPr>
        <vertAlign val="superscript"/>
        <sz val="10"/>
        <rFont val="Times New Roman"/>
        <family val="1"/>
      </rPr>
      <t>e</t>
    </r>
    <r>
      <rPr>
        <sz val="10"/>
        <rFont val="Times New Roman"/>
        <family val="1"/>
      </rPr>
      <t xml:space="preserve">  Totals have been rounded to 3 significant figures. Figures may not add exactly due to rounding.</t>
    </r>
  </si>
  <si>
    <r>
      <rPr>
        <vertAlign val="superscript"/>
        <sz val="10"/>
        <rFont val="Times New Roman"/>
        <family val="1"/>
      </rPr>
      <t>a</t>
    </r>
    <r>
      <rPr>
        <sz val="10"/>
        <rFont val="Times New Roman"/>
        <family val="1"/>
      </rPr>
      <t xml:space="preserve">  We have assumed there are approximately 32 respondents (24 subject to Subpart G and 8 subject to Subpart Ga), with 1.2 new sources per year becoming subject to the rule over the next three years.</t>
    </r>
  </si>
  <si>
    <t>a  We have assumed there are approximately 32 respondents (24 subject to Subpart G and 8 subject to Subpart Ga), with 1.2 new sources per year becoming subject to the rule over the next three years</t>
  </si>
  <si>
    <r>
      <rPr>
        <vertAlign val="superscript"/>
        <sz val="10"/>
        <rFont val="Times New Roman"/>
        <family val="1"/>
      </rPr>
      <t>d</t>
    </r>
    <r>
      <rPr>
        <sz val="10"/>
        <rFont val="Times New Roman"/>
        <family val="1"/>
      </rPr>
      <t xml:space="preserve">  We assume 10% of sources will report non-compliance.</t>
    </r>
  </si>
  <si>
    <r>
      <rPr>
        <vertAlign val="superscript"/>
        <sz val="10"/>
        <rFont val="Times New Roman"/>
        <family val="1"/>
      </rPr>
      <t>e</t>
    </r>
    <r>
      <rPr>
        <sz val="10"/>
        <rFont val="Times New Roman"/>
        <family val="1"/>
      </rPr>
      <t xml:space="preserve">  We assume 10% of sources will report non-compliance.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</si>
</sst>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0.0"/>
  </numFmts>
  <fonts count="15" x14ac:knownFonts="1">
    <font>
      <sz val="11"/>
      <color theme="1"/>
      <name val="Calibri"/>
      <family val="2"/>
      <scheme val="minor"/>
    </font>
    <font>
      <sz val="10"/>
      <color theme="1"/>
      <name val="Times New Roman"/>
      <family val="1"/>
    </font>
    <font>
      <sz val="9"/>
      <color theme="1"/>
      <name val="Times New Roman"/>
      <family val="1"/>
    </font>
    <font>
      <vertAlign val="superscript"/>
      <sz val="9"/>
      <color theme="1"/>
      <name val="Times New Roman"/>
      <family val="1"/>
    </font>
    <font>
      <b/>
      <sz val="12"/>
      <color theme="1"/>
      <name val="Times New Roman"/>
      <family val="1"/>
    </font>
    <font>
      <b/>
      <sz val="9"/>
      <color theme="1"/>
      <name val="Times New Roman"/>
      <family val="1"/>
    </font>
    <font>
      <sz val="9"/>
      <color rgb="FF000000"/>
      <name val="Times New Roman"/>
      <family val="1"/>
    </font>
    <font>
      <b/>
      <sz val="12"/>
      <color rgb="FF000000"/>
      <name val="Times New Roman"/>
      <family val="1"/>
    </font>
    <font>
      <b/>
      <vertAlign val="superscript"/>
      <sz val="9"/>
      <color theme="1"/>
      <name val="Times New Roman"/>
      <family val="1"/>
    </font>
    <font>
      <b/>
      <sz val="10"/>
      <color theme="1"/>
      <name val="Times New Roman"/>
      <family val="1"/>
    </font>
    <font>
      <sz val="11"/>
      <color rgb="FFFF0000"/>
      <name val="Calibri"/>
      <family val="2"/>
      <scheme val="minor"/>
    </font>
    <font>
      <b/>
      <sz val="9"/>
      <color rgb="FFFF0000"/>
      <name val="Times New Roman"/>
      <family val="1"/>
    </font>
    <font>
      <sz val="10"/>
      <name val="Times New Roman"/>
      <family val="1"/>
    </font>
    <font>
      <vertAlign val="superscript"/>
      <sz val="10"/>
      <name val="Times New Roman"/>
      <family val="1"/>
    </font>
    <font>
      <sz val="11"/>
      <name val="Calibri"/>
      <family val="2"/>
      <scheme val="minor"/>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57">
    <xf numFmtId="0" fontId="0" fillId="0" borderId="0" xfId="0"/>
    <xf numFmtId="0" fontId="1" fillId="0" borderId="0" xfId="0" applyFont="1"/>
    <xf numFmtId="0" fontId="7"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xf numFmtId="0" fontId="5" fillId="0" borderId="1" xfId="0" applyFont="1" applyBorder="1" applyAlignment="1">
      <alignment vertical="center"/>
    </xf>
    <xf numFmtId="8" fontId="2" fillId="0" borderId="1" xfId="0" applyNumberFormat="1" applyFont="1" applyBorder="1" applyAlignment="1">
      <alignment horizontal="right" vertical="center"/>
    </xf>
    <xf numFmtId="0" fontId="2" fillId="0" borderId="1" xfId="0" applyFont="1" applyBorder="1" applyAlignment="1">
      <alignment horizontal="left" vertical="center" indent="2"/>
    </xf>
    <xf numFmtId="0" fontId="2" fillId="0" borderId="1" xfId="0" applyFont="1" applyBorder="1" applyAlignment="1">
      <alignment horizontal="right" vertical="center"/>
    </xf>
    <xf numFmtId="0" fontId="2" fillId="0" borderId="1" xfId="0" applyFont="1" applyBorder="1" applyAlignment="1">
      <alignment horizontal="left" vertical="center" indent="3"/>
    </xf>
    <xf numFmtId="3" fontId="5" fillId="0" borderId="1" xfId="0" applyNumberFormat="1" applyFont="1" applyBorder="1" applyAlignment="1">
      <alignment horizontal="center" vertical="center"/>
    </xf>
    <xf numFmtId="0" fontId="2" fillId="0" borderId="1" xfId="0" applyFont="1" applyBorder="1" applyAlignment="1">
      <alignment horizontal="left" vertical="center" indent="1"/>
    </xf>
    <xf numFmtId="0" fontId="6" fillId="0" borderId="1" xfId="0" applyFont="1" applyBorder="1" applyAlignment="1">
      <alignment vertical="center"/>
    </xf>
    <xf numFmtId="0" fontId="5" fillId="2" borderId="1" xfId="0" applyFont="1" applyFill="1" applyBorder="1" applyAlignment="1">
      <alignment vertical="center"/>
    </xf>
    <xf numFmtId="0" fontId="2" fillId="2" borderId="1" xfId="0" applyFont="1" applyFill="1" applyBorder="1" applyAlignment="1">
      <alignment vertical="center"/>
    </xf>
    <xf numFmtId="6" fontId="5" fillId="0" borderId="1" xfId="0" applyNumberFormat="1" applyFont="1" applyBorder="1" applyAlignment="1">
      <alignment horizontal="right" vertical="center"/>
    </xf>
    <xf numFmtId="0" fontId="5" fillId="0" borderId="1" xfId="0" applyFont="1" applyBorder="1" applyAlignment="1">
      <alignment horizontal="center" vertical="center" wrapText="1"/>
    </xf>
    <xf numFmtId="0" fontId="6" fillId="0" borderId="1" xfId="0" applyFont="1" applyBorder="1" applyAlignment="1">
      <alignment vertical="center" wrapText="1"/>
    </xf>
    <xf numFmtId="6" fontId="5" fillId="2" borderId="1" xfId="0" applyNumberFormat="1" applyFont="1" applyFill="1" applyBorder="1" applyAlignment="1">
      <alignment horizontal="right" vertical="center"/>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7" fillId="0" borderId="0" xfId="0" applyFont="1"/>
    <xf numFmtId="164" fontId="2" fillId="0" borderId="1" xfId="0" applyNumberFormat="1" applyFont="1" applyBorder="1" applyAlignment="1">
      <alignment horizontal="center" vertical="center"/>
    </xf>
    <xf numFmtId="6" fontId="2" fillId="0" borderId="1" xfId="0" applyNumberFormat="1" applyFont="1" applyBorder="1" applyAlignment="1">
      <alignment horizontal="right" vertical="center"/>
    </xf>
    <xf numFmtId="0" fontId="5" fillId="0" borderId="0" xfId="0" applyFont="1" applyBorder="1" applyAlignment="1">
      <alignment vertical="center"/>
    </xf>
    <xf numFmtId="6" fontId="5" fillId="0" borderId="0" xfId="0" applyNumberFormat="1" applyFont="1" applyBorder="1" applyAlignment="1">
      <alignment horizontal="right" vertical="center"/>
    </xf>
    <xf numFmtId="0" fontId="9" fillId="0" borderId="0" xfId="0" applyFont="1" applyFill="1" applyBorder="1" applyAlignment="1">
      <alignment vertical="center"/>
    </xf>
    <xf numFmtId="0" fontId="2" fillId="0" borderId="0" xfId="0" applyFont="1" applyBorder="1" applyAlignment="1">
      <alignment horizontal="center" vertical="center"/>
    </xf>
    <xf numFmtId="1" fontId="5" fillId="0" borderId="0" xfId="0" applyNumberFormat="1" applyFont="1" applyBorder="1" applyAlignment="1">
      <alignment horizontal="center" vertical="center"/>
    </xf>
    <xf numFmtId="0" fontId="5" fillId="0" borderId="0" xfId="0" applyFont="1" applyBorder="1" applyAlignment="1">
      <alignment horizontal="center" vertical="center"/>
    </xf>
    <xf numFmtId="1" fontId="0" fillId="0" borderId="0" xfId="0" applyNumberFormat="1"/>
    <xf numFmtId="0" fontId="10" fillId="0" borderId="0" xfId="0" applyFont="1"/>
    <xf numFmtId="0" fontId="10" fillId="0" borderId="0" xfId="0" applyFont="1" applyAlignment="1">
      <alignment horizontal="right"/>
    </xf>
    <xf numFmtId="0" fontId="11" fillId="0" borderId="5" xfId="0" applyFont="1" applyFill="1" applyBorder="1" applyAlignment="1">
      <alignment vertical="center"/>
    </xf>
    <xf numFmtId="0" fontId="11" fillId="0" borderId="0" xfId="0" applyFont="1" applyFill="1" applyBorder="1" applyAlignment="1">
      <alignment vertical="center"/>
    </xf>
    <xf numFmtId="0" fontId="10" fillId="0" borderId="0" xfId="0" applyFont="1" applyAlignment="1">
      <alignment horizontal="left"/>
    </xf>
    <xf numFmtId="0" fontId="0" fillId="0" borderId="0" xfId="0" applyFill="1"/>
    <xf numFmtId="0" fontId="12" fillId="0" borderId="0" xfId="0" applyFont="1" applyFill="1"/>
    <xf numFmtId="0" fontId="12" fillId="0" borderId="0" xfId="0" applyFont="1" applyAlignment="1">
      <alignment horizontal="left" vertical="center"/>
    </xf>
    <xf numFmtId="0" fontId="12" fillId="0" borderId="0" xfId="0" applyFont="1"/>
    <xf numFmtId="0" fontId="2" fillId="0" borderId="1" xfId="0" applyFont="1" applyFill="1" applyBorder="1" applyAlignment="1">
      <alignment horizontal="center" vertical="center"/>
    </xf>
    <xf numFmtId="0" fontId="6" fillId="0" borderId="1" xfId="0" applyFont="1" applyFill="1" applyBorder="1" applyAlignment="1">
      <alignment vertical="center" wrapText="1"/>
    </xf>
    <xf numFmtId="0" fontId="1" fillId="0" borderId="1" xfId="0" applyFont="1" applyFill="1" applyBorder="1"/>
    <xf numFmtId="0" fontId="2" fillId="0" borderId="1" xfId="0" applyFont="1" applyFill="1" applyBorder="1" applyAlignment="1">
      <alignment vertical="center"/>
    </xf>
    <xf numFmtId="0" fontId="12" fillId="0" borderId="0" xfId="0" applyFont="1" applyFill="1" applyAlignment="1">
      <alignment horizontal="left" vertical="center"/>
    </xf>
    <xf numFmtId="0" fontId="14" fillId="0" borderId="0" xfId="0" applyFont="1" applyFill="1"/>
    <xf numFmtId="1"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3" fontId="5" fillId="0" borderId="1" xfId="0" applyNumberFormat="1" applyFont="1" applyBorder="1" applyAlignment="1">
      <alignment horizontal="center" vertical="center"/>
    </xf>
    <xf numFmtId="1" fontId="5" fillId="0" borderId="2" xfId="0" applyNumberFormat="1" applyFont="1" applyBorder="1" applyAlignment="1">
      <alignment horizontal="center" vertical="center"/>
    </xf>
    <xf numFmtId="1" fontId="5" fillId="0" borderId="3" xfId="0" applyNumberFormat="1" applyFont="1" applyBorder="1" applyAlignment="1">
      <alignment horizontal="center" vertical="center"/>
    </xf>
    <xf numFmtId="1" fontId="5" fillId="0" borderId="4" xfId="0" applyNumberFormat="1" applyFont="1" applyBorder="1" applyAlignment="1">
      <alignment horizontal="center" vertical="center"/>
    </xf>
    <xf numFmtId="1" fontId="5" fillId="0" borderId="1" xfId="0" applyNumberFormat="1" applyFont="1" applyBorder="1" applyAlignment="1">
      <alignment horizontal="center" vertical="center"/>
    </xf>
    <xf numFmtId="0" fontId="5" fillId="0" borderId="1" xfId="0" applyFont="1" applyBorder="1" applyAlignment="1">
      <alignment horizontal="center" vertical="center"/>
    </xf>
    <xf numFmtId="3" fontId="5" fillId="2"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racy Curtis" id="{660F71F3-B2B6-4C23-B631-B9630C5DD301}" userId="b17ba48e92a2a2f1"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45" zoomScaleNormal="100" workbookViewId="0">
      <selection activeCell="A60" sqref="A60"/>
    </sheetView>
  </sheetViews>
  <sheetFormatPr defaultRowHeight="15" x14ac:dyDescent="0.25"/>
  <cols>
    <col min="1" max="1" width="49.7109375" customWidth="1"/>
    <col min="2" max="2" width="9.85546875" customWidth="1"/>
    <col min="3" max="3" width="10.140625" customWidth="1"/>
    <col min="4" max="4" width="10.85546875" customWidth="1"/>
    <col min="5" max="5" width="10.28515625" customWidth="1"/>
    <col min="7" max="7" width="11.140625" customWidth="1"/>
    <col min="9" max="9" width="10.140625" bestFit="1" customWidth="1"/>
  </cols>
  <sheetData>
    <row r="1" spans="1:12" ht="15.75" x14ac:dyDescent="0.25">
      <c r="A1" s="2" t="s">
        <v>41</v>
      </c>
    </row>
    <row r="2" spans="1:12" x14ac:dyDescent="0.25">
      <c r="F2">
        <v>117.92</v>
      </c>
      <c r="G2">
        <v>147.4</v>
      </c>
      <c r="H2">
        <v>57.02</v>
      </c>
    </row>
    <row r="3" spans="1:12" ht="72" x14ac:dyDescent="0.25">
      <c r="A3" s="18" t="s">
        <v>42</v>
      </c>
      <c r="B3" s="18" t="s">
        <v>43</v>
      </c>
      <c r="C3" s="18" t="s">
        <v>44</v>
      </c>
      <c r="D3" s="18" t="s">
        <v>45</v>
      </c>
      <c r="E3" s="18" t="s">
        <v>51</v>
      </c>
      <c r="F3" s="18" t="s">
        <v>46</v>
      </c>
      <c r="G3" s="18" t="s">
        <v>47</v>
      </c>
      <c r="H3" s="18" t="s">
        <v>48</v>
      </c>
      <c r="I3" s="18" t="s">
        <v>52</v>
      </c>
    </row>
    <row r="4" spans="1:12" x14ac:dyDescent="0.25">
      <c r="A4" s="3" t="s">
        <v>50</v>
      </c>
      <c r="B4" s="4" t="s">
        <v>0</v>
      </c>
      <c r="C4" s="5"/>
      <c r="D4" s="5"/>
      <c r="E4" s="5"/>
      <c r="F4" s="5"/>
      <c r="G4" s="6"/>
      <c r="H4" s="6"/>
      <c r="I4" s="5"/>
    </row>
    <row r="5" spans="1:12" x14ac:dyDescent="0.25">
      <c r="A5" s="3" t="s">
        <v>1</v>
      </c>
      <c r="B5" s="4" t="s">
        <v>0</v>
      </c>
      <c r="C5" s="5"/>
      <c r="D5" s="5"/>
      <c r="E5" s="5"/>
      <c r="F5" s="5"/>
      <c r="G5" s="6"/>
      <c r="H5" s="6"/>
      <c r="I5" s="5"/>
      <c r="K5" s="35"/>
      <c r="L5" s="36"/>
    </row>
    <row r="6" spans="1:12" x14ac:dyDescent="0.25">
      <c r="A6" s="3" t="s">
        <v>2</v>
      </c>
      <c r="B6" s="5"/>
      <c r="C6" s="5"/>
      <c r="D6" s="5"/>
      <c r="E6" s="5"/>
      <c r="F6" s="5"/>
      <c r="G6" s="6"/>
      <c r="H6" s="6"/>
      <c r="I6" s="5"/>
      <c r="K6" s="33"/>
      <c r="L6" s="33"/>
    </row>
    <row r="7" spans="1:12" x14ac:dyDescent="0.25">
      <c r="A7" s="7" t="s">
        <v>3</v>
      </c>
      <c r="B7" s="6"/>
      <c r="C7" s="6"/>
      <c r="D7" s="6"/>
      <c r="E7" s="6"/>
      <c r="F7" s="6"/>
      <c r="G7" s="6"/>
      <c r="H7" s="6"/>
      <c r="I7" s="6"/>
      <c r="J7" s="34"/>
      <c r="K7" s="33"/>
      <c r="L7" s="33"/>
    </row>
    <row r="8" spans="1:12" x14ac:dyDescent="0.25">
      <c r="A8" s="3" t="s">
        <v>53</v>
      </c>
      <c r="B8" s="4">
        <v>1</v>
      </c>
      <c r="C8" s="4">
        <v>1</v>
      </c>
      <c r="D8" s="4">
        <f>+B8*C8</f>
        <v>1</v>
      </c>
      <c r="E8" s="42">
        <v>8</v>
      </c>
      <c r="F8" s="4">
        <f>+D8*E8</f>
        <v>8</v>
      </c>
      <c r="G8" s="4">
        <f>+F8*0.05</f>
        <v>0.4</v>
      </c>
      <c r="H8" s="4">
        <f>+F8*0.1</f>
        <v>0.8</v>
      </c>
      <c r="I8" s="8">
        <f>+$F$2*F8+$G$2*G8+$H$2*H8</f>
        <v>1047.9360000000001</v>
      </c>
      <c r="J8" s="37"/>
      <c r="K8" s="33"/>
      <c r="L8" s="33"/>
    </row>
    <row r="9" spans="1:12" x14ac:dyDescent="0.25">
      <c r="A9" s="3" t="s">
        <v>4</v>
      </c>
      <c r="B9" s="5"/>
      <c r="C9" s="5"/>
      <c r="D9" s="4"/>
      <c r="E9" s="5"/>
      <c r="F9" s="4"/>
      <c r="G9" s="4"/>
      <c r="H9" s="4"/>
      <c r="I9" s="8"/>
      <c r="K9" s="33"/>
      <c r="L9" s="33"/>
    </row>
    <row r="10" spans="1:12" x14ac:dyDescent="0.25">
      <c r="A10" s="3" t="s">
        <v>54</v>
      </c>
      <c r="B10" s="4">
        <v>180</v>
      </c>
      <c r="C10" s="4">
        <v>1</v>
      </c>
      <c r="D10" s="4">
        <f t="shared" ref="D10:D28" si="0">+B10*C10</f>
        <v>180</v>
      </c>
      <c r="E10" s="4">
        <v>1.2</v>
      </c>
      <c r="F10" s="4">
        <f t="shared" ref="F10:F22" si="1">+D10*E10</f>
        <v>216</v>
      </c>
      <c r="G10" s="4">
        <f t="shared" ref="G10:G22" si="2">+F10*0.05</f>
        <v>10.8</v>
      </c>
      <c r="H10" s="4">
        <f t="shared" ref="H10:H22" si="3">+F10*0.1</f>
        <v>21.6</v>
      </c>
      <c r="I10" s="8">
        <f t="shared" ref="I10:I22" si="4">+$F$2*F10+$G$2*G10+$H$2*H10</f>
        <v>28294.272000000001</v>
      </c>
    </row>
    <row r="11" spans="1:12" x14ac:dyDescent="0.25">
      <c r="A11" s="9" t="s">
        <v>5</v>
      </c>
      <c r="B11" s="4">
        <v>180</v>
      </c>
      <c r="C11" s="4">
        <v>1</v>
      </c>
      <c r="D11" s="4">
        <f t="shared" si="0"/>
        <v>180</v>
      </c>
      <c r="E11" s="4">
        <f>E10</f>
        <v>1.2</v>
      </c>
      <c r="F11" s="4">
        <f t="shared" si="1"/>
        <v>216</v>
      </c>
      <c r="G11" s="4">
        <f t="shared" si="2"/>
        <v>10.8</v>
      </c>
      <c r="H11" s="4">
        <f t="shared" si="3"/>
        <v>21.6</v>
      </c>
      <c r="I11" s="8">
        <f t="shared" si="4"/>
        <v>28294.272000000001</v>
      </c>
    </row>
    <row r="12" spans="1:12" x14ac:dyDescent="0.25">
      <c r="A12" s="9" t="s">
        <v>6</v>
      </c>
      <c r="B12" s="4">
        <v>180</v>
      </c>
      <c r="C12" s="4">
        <v>1</v>
      </c>
      <c r="D12" s="4">
        <f t="shared" si="0"/>
        <v>180</v>
      </c>
      <c r="E12" s="4">
        <f>E10*0.2</f>
        <v>0.24</v>
      </c>
      <c r="F12" s="24">
        <f t="shared" si="1"/>
        <v>43.199999999999996</v>
      </c>
      <c r="G12" s="4">
        <f t="shared" si="2"/>
        <v>2.1599999999999997</v>
      </c>
      <c r="H12" s="4">
        <f t="shared" si="3"/>
        <v>4.3199999999999994</v>
      </c>
      <c r="I12" s="8">
        <f t="shared" si="4"/>
        <v>5658.8543999999993</v>
      </c>
    </row>
    <row r="13" spans="1:12" x14ac:dyDescent="0.25">
      <c r="A13" s="9" t="s">
        <v>7</v>
      </c>
      <c r="B13" s="4">
        <v>0.5</v>
      </c>
      <c r="C13" s="4">
        <v>330</v>
      </c>
      <c r="D13" s="4">
        <f t="shared" si="0"/>
        <v>165</v>
      </c>
      <c r="E13" s="4">
        <f>E10</f>
        <v>1.2</v>
      </c>
      <c r="F13" s="4">
        <f t="shared" si="1"/>
        <v>198</v>
      </c>
      <c r="G13" s="4">
        <f t="shared" si="2"/>
        <v>9.9</v>
      </c>
      <c r="H13" s="4">
        <f t="shared" si="3"/>
        <v>19.8</v>
      </c>
      <c r="I13" s="8">
        <f t="shared" si="4"/>
        <v>25936.415999999997</v>
      </c>
    </row>
    <row r="14" spans="1:12" x14ac:dyDescent="0.25">
      <c r="A14" s="3" t="s">
        <v>8</v>
      </c>
      <c r="B14" s="4" t="s">
        <v>9</v>
      </c>
      <c r="C14" s="3"/>
      <c r="D14" s="4"/>
      <c r="E14" s="3"/>
      <c r="F14" s="4"/>
      <c r="G14" s="4"/>
      <c r="H14" s="4"/>
      <c r="I14" s="8"/>
    </row>
    <row r="15" spans="1:12" x14ac:dyDescent="0.25">
      <c r="A15" s="3" t="s">
        <v>10</v>
      </c>
      <c r="B15" s="4" t="s">
        <v>11</v>
      </c>
      <c r="C15" s="4"/>
      <c r="D15" s="4"/>
      <c r="E15" s="4"/>
      <c r="F15" s="4"/>
      <c r="G15" s="4"/>
      <c r="H15" s="4"/>
      <c r="I15" s="8"/>
    </row>
    <row r="16" spans="1:12" x14ac:dyDescent="0.25">
      <c r="A16" s="3" t="s">
        <v>12</v>
      </c>
      <c r="B16" s="5"/>
      <c r="C16" s="5"/>
      <c r="D16" s="4"/>
      <c r="E16" s="5"/>
      <c r="F16" s="4"/>
      <c r="G16" s="4"/>
      <c r="H16" s="4"/>
      <c r="I16" s="8"/>
    </row>
    <row r="17" spans="1:10" x14ac:dyDescent="0.25">
      <c r="A17" s="11" t="s">
        <v>13</v>
      </c>
      <c r="B17" s="4">
        <v>2</v>
      </c>
      <c r="C17" s="4">
        <v>1</v>
      </c>
      <c r="D17" s="4">
        <f t="shared" si="0"/>
        <v>2</v>
      </c>
      <c r="E17" s="4">
        <f>E10</f>
        <v>1.2</v>
      </c>
      <c r="F17" s="4">
        <f t="shared" si="1"/>
        <v>2.4</v>
      </c>
      <c r="G17" s="4">
        <f t="shared" si="2"/>
        <v>0.12</v>
      </c>
      <c r="H17" s="4">
        <f t="shared" si="3"/>
        <v>0.24</v>
      </c>
      <c r="I17" s="8">
        <f t="shared" si="4"/>
        <v>314.38079999999997</v>
      </c>
    </row>
    <row r="18" spans="1:10" x14ac:dyDescent="0.25">
      <c r="A18" s="11" t="s">
        <v>14</v>
      </c>
      <c r="B18" s="4">
        <v>2</v>
      </c>
      <c r="C18" s="4">
        <v>1</v>
      </c>
      <c r="D18" s="4">
        <f t="shared" si="0"/>
        <v>2</v>
      </c>
      <c r="E18" s="4">
        <f>E10</f>
        <v>1.2</v>
      </c>
      <c r="F18" s="4">
        <f t="shared" si="1"/>
        <v>2.4</v>
      </c>
      <c r="G18" s="4">
        <f t="shared" si="2"/>
        <v>0.12</v>
      </c>
      <c r="H18" s="4">
        <f t="shared" si="3"/>
        <v>0.24</v>
      </c>
      <c r="I18" s="8">
        <f t="shared" si="4"/>
        <v>314.38079999999997</v>
      </c>
    </row>
    <row r="19" spans="1:10" x14ac:dyDescent="0.25">
      <c r="A19" s="11" t="s">
        <v>15</v>
      </c>
      <c r="B19" s="4">
        <v>2</v>
      </c>
      <c r="C19" s="4">
        <v>1</v>
      </c>
      <c r="D19" s="4">
        <f t="shared" si="0"/>
        <v>2</v>
      </c>
      <c r="E19" s="42">
        <f>E10</f>
        <v>1.2</v>
      </c>
      <c r="F19" s="4">
        <f t="shared" si="1"/>
        <v>2.4</v>
      </c>
      <c r="G19" s="4">
        <f t="shared" si="2"/>
        <v>0.12</v>
      </c>
      <c r="H19" s="4">
        <f t="shared" si="3"/>
        <v>0.24</v>
      </c>
      <c r="I19" s="8">
        <f t="shared" si="4"/>
        <v>314.38079999999997</v>
      </c>
    </row>
    <row r="20" spans="1:10" x14ac:dyDescent="0.25">
      <c r="A20" s="11" t="s">
        <v>16</v>
      </c>
      <c r="B20" s="4">
        <v>2</v>
      </c>
      <c r="C20" s="4">
        <v>1</v>
      </c>
      <c r="D20" s="4">
        <f t="shared" si="0"/>
        <v>2</v>
      </c>
      <c r="E20" s="42">
        <f>E10</f>
        <v>1.2</v>
      </c>
      <c r="F20" s="4">
        <f t="shared" si="1"/>
        <v>2.4</v>
      </c>
      <c r="G20" s="4">
        <f t="shared" si="2"/>
        <v>0.12</v>
      </c>
      <c r="H20" s="4">
        <f t="shared" si="3"/>
        <v>0.24</v>
      </c>
      <c r="I20" s="8">
        <f t="shared" si="4"/>
        <v>314.38079999999997</v>
      </c>
    </row>
    <row r="21" spans="1:10" x14ac:dyDescent="0.25">
      <c r="A21" s="11" t="s">
        <v>17</v>
      </c>
      <c r="B21" s="4">
        <v>2</v>
      </c>
      <c r="C21" s="4">
        <v>1</v>
      </c>
      <c r="D21" s="4">
        <f t="shared" si="0"/>
        <v>2</v>
      </c>
      <c r="E21" s="42">
        <f>E10</f>
        <v>1.2</v>
      </c>
      <c r="F21" s="4">
        <f t="shared" si="1"/>
        <v>2.4</v>
      </c>
      <c r="G21" s="4">
        <f t="shared" si="2"/>
        <v>0.12</v>
      </c>
      <c r="H21" s="4">
        <f t="shared" si="3"/>
        <v>0.24</v>
      </c>
      <c r="I21" s="8">
        <f t="shared" si="4"/>
        <v>314.38079999999997</v>
      </c>
    </row>
    <row r="22" spans="1:10" x14ac:dyDescent="0.25">
      <c r="A22" s="11" t="s">
        <v>57</v>
      </c>
      <c r="B22" s="4">
        <v>2</v>
      </c>
      <c r="C22" s="4">
        <v>1</v>
      </c>
      <c r="D22" s="4">
        <f t="shared" si="0"/>
        <v>2</v>
      </c>
      <c r="E22" s="42">
        <v>0.8</v>
      </c>
      <c r="F22" s="4">
        <f t="shared" si="1"/>
        <v>1.6</v>
      </c>
      <c r="G22" s="4">
        <f t="shared" si="2"/>
        <v>8.0000000000000016E-2</v>
      </c>
      <c r="H22" s="4">
        <f t="shared" si="3"/>
        <v>0.16000000000000003</v>
      </c>
      <c r="I22" s="8">
        <f t="shared" si="4"/>
        <v>209.58720000000002</v>
      </c>
      <c r="J22" s="33"/>
    </row>
    <row r="23" spans="1:10" x14ac:dyDescent="0.25">
      <c r="A23" s="7" t="s">
        <v>18</v>
      </c>
      <c r="B23" s="4"/>
      <c r="C23" s="4"/>
      <c r="D23" s="4"/>
      <c r="E23" s="42"/>
      <c r="F23" s="51">
        <f>+SUM(F8:H22)</f>
        <v>799.02</v>
      </c>
      <c r="G23" s="52"/>
      <c r="H23" s="53"/>
      <c r="I23" s="17">
        <f>+SUM(I8:I22)</f>
        <v>91013.241599999979</v>
      </c>
    </row>
    <row r="24" spans="1:10" x14ac:dyDescent="0.25">
      <c r="A24" s="7" t="s">
        <v>19</v>
      </c>
      <c r="B24" s="4"/>
      <c r="C24" s="4"/>
      <c r="D24" s="4"/>
      <c r="E24" s="42"/>
      <c r="F24" s="4"/>
      <c r="G24" s="4"/>
      <c r="H24" s="4"/>
      <c r="I24" s="10"/>
    </row>
    <row r="25" spans="1:10" x14ac:dyDescent="0.25">
      <c r="A25" s="3" t="s">
        <v>53</v>
      </c>
      <c r="B25" s="4">
        <v>1</v>
      </c>
      <c r="C25" s="4">
        <v>1</v>
      </c>
      <c r="D25" s="4">
        <f>+B25*C25</f>
        <v>1</v>
      </c>
      <c r="E25" s="42">
        <v>24</v>
      </c>
      <c r="F25" s="4">
        <f>+D25*E25</f>
        <v>24</v>
      </c>
      <c r="G25" s="4">
        <f>+F25*0.05</f>
        <v>1.2000000000000002</v>
      </c>
      <c r="H25" s="4">
        <f>+F25*0.1</f>
        <v>2.4000000000000004</v>
      </c>
      <c r="I25" s="8">
        <f>+$F$2*F25+$G$2*G25+$H$2*H25</f>
        <v>3143.808</v>
      </c>
    </row>
    <row r="26" spans="1:10" x14ac:dyDescent="0.25">
      <c r="A26" s="3" t="s">
        <v>55</v>
      </c>
      <c r="B26" s="4"/>
      <c r="C26" s="4"/>
      <c r="D26" s="4"/>
      <c r="E26" s="42"/>
      <c r="F26" s="4"/>
      <c r="G26" s="4"/>
      <c r="H26" s="4"/>
      <c r="I26" s="8"/>
    </row>
    <row r="27" spans="1:10" x14ac:dyDescent="0.25">
      <c r="A27" s="11" t="s">
        <v>67</v>
      </c>
      <c r="B27" s="4">
        <v>8</v>
      </c>
      <c r="C27" s="4">
        <v>1</v>
      </c>
      <c r="D27" s="4">
        <f>+B27*C27</f>
        <v>8</v>
      </c>
      <c r="E27" s="42">
        <v>0.2</v>
      </c>
      <c r="F27" s="4">
        <f>+D27*E27</f>
        <v>1.6</v>
      </c>
      <c r="G27" s="4">
        <f>+F27*0.05</f>
        <v>8.0000000000000016E-2</v>
      </c>
      <c r="H27" s="4">
        <f>+F27*0.1</f>
        <v>0.16000000000000003</v>
      </c>
      <c r="I27" s="8">
        <f>+$F$2*F27+$G$2*G27+$H$2*H27</f>
        <v>209.58720000000002</v>
      </c>
    </row>
    <row r="28" spans="1:10" x14ac:dyDescent="0.25">
      <c r="A28" s="11" t="s">
        <v>68</v>
      </c>
      <c r="B28" s="4">
        <v>8</v>
      </c>
      <c r="C28" s="4">
        <v>2</v>
      </c>
      <c r="D28" s="4">
        <f t="shared" si="0"/>
        <v>16</v>
      </c>
      <c r="E28" s="42">
        <v>24</v>
      </c>
      <c r="F28" s="4">
        <f t="shared" ref="F28" si="5">+D28*E28</f>
        <v>384</v>
      </c>
      <c r="G28" s="4">
        <f t="shared" ref="G28" si="6">+F28*0.05</f>
        <v>19.200000000000003</v>
      </c>
      <c r="H28" s="4">
        <f t="shared" ref="H28" si="7">+F28*0.1</f>
        <v>38.400000000000006</v>
      </c>
      <c r="I28" s="8">
        <f>+$F$2*F28+$G$2*G28+$H$2*H28</f>
        <v>50300.928</v>
      </c>
    </row>
    <row r="29" spans="1:10" x14ac:dyDescent="0.25">
      <c r="A29" s="7" t="s">
        <v>20</v>
      </c>
      <c r="B29" s="19"/>
      <c r="C29" s="19"/>
      <c r="D29" s="19"/>
      <c r="E29" s="43"/>
      <c r="F29" s="51">
        <f>+SUM(F25:H28)</f>
        <v>471.03999999999996</v>
      </c>
      <c r="G29" s="52"/>
      <c r="H29" s="53"/>
      <c r="I29" s="17">
        <f>+SUM(I25:I28)</f>
        <v>53654.323199999999</v>
      </c>
    </row>
    <row r="30" spans="1:10" x14ac:dyDescent="0.25">
      <c r="A30" s="7" t="s">
        <v>21</v>
      </c>
      <c r="B30" s="4"/>
      <c r="C30" s="4"/>
      <c r="D30" s="4"/>
      <c r="E30" s="42"/>
      <c r="F30" s="50">
        <f>ROUND(F23+F29,-1)</f>
        <v>1270</v>
      </c>
      <c r="G30" s="50"/>
      <c r="H30" s="50"/>
      <c r="I30" s="17">
        <f>+ROUND(I23+I29,-3)</f>
        <v>145000</v>
      </c>
    </row>
    <row r="31" spans="1:10" x14ac:dyDescent="0.25">
      <c r="A31" s="3" t="s">
        <v>22</v>
      </c>
      <c r="B31" s="6"/>
      <c r="C31" s="6"/>
      <c r="D31" s="6"/>
      <c r="E31" s="44"/>
      <c r="F31" s="6"/>
      <c r="G31" s="6"/>
      <c r="H31" s="6"/>
      <c r="I31" s="6"/>
    </row>
    <row r="32" spans="1:10" x14ac:dyDescent="0.25">
      <c r="A32" s="3" t="s">
        <v>49</v>
      </c>
      <c r="B32" s="4" t="s">
        <v>56</v>
      </c>
      <c r="C32" s="3"/>
      <c r="D32" s="3"/>
      <c r="E32" s="45"/>
      <c r="F32" s="3"/>
      <c r="G32" s="3"/>
      <c r="H32" s="3"/>
      <c r="I32" s="10"/>
    </row>
    <row r="33" spans="1:10" x14ac:dyDescent="0.25">
      <c r="A33" s="3" t="s">
        <v>23</v>
      </c>
      <c r="B33" s="4" t="s">
        <v>9</v>
      </c>
      <c r="C33" s="3"/>
      <c r="D33" s="3"/>
      <c r="E33" s="45"/>
      <c r="F33" s="3"/>
      <c r="G33" s="3"/>
      <c r="H33" s="3"/>
      <c r="I33" s="10"/>
    </row>
    <row r="34" spans="1:10" x14ac:dyDescent="0.25">
      <c r="A34" s="3" t="s">
        <v>24</v>
      </c>
      <c r="B34" s="4" t="s">
        <v>9</v>
      </c>
      <c r="C34" s="3"/>
      <c r="D34" s="3"/>
      <c r="E34" s="45"/>
      <c r="F34" s="3"/>
      <c r="G34" s="3"/>
      <c r="H34" s="3"/>
      <c r="I34" s="10"/>
    </row>
    <row r="35" spans="1:10" x14ac:dyDescent="0.25">
      <c r="A35" s="3" t="s">
        <v>25</v>
      </c>
      <c r="B35" s="4" t="s">
        <v>0</v>
      </c>
      <c r="C35" s="4"/>
      <c r="D35" s="4"/>
      <c r="E35" s="42"/>
      <c r="F35" s="4"/>
      <c r="G35" s="4"/>
      <c r="H35" s="4"/>
      <c r="I35" s="4"/>
    </row>
    <row r="36" spans="1:10" x14ac:dyDescent="0.25">
      <c r="A36" s="7" t="s">
        <v>26</v>
      </c>
      <c r="B36" s="4"/>
      <c r="C36" s="4"/>
      <c r="D36" s="4"/>
      <c r="E36" s="42"/>
      <c r="F36" s="4"/>
      <c r="G36" s="4"/>
      <c r="H36" s="4"/>
      <c r="I36" s="10"/>
    </row>
    <row r="37" spans="1:10" x14ac:dyDescent="0.25">
      <c r="A37" s="3" t="s">
        <v>27</v>
      </c>
      <c r="B37" s="6"/>
      <c r="C37" s="6"/>
      <c r="D37" s="6"/>
      <c r="E37" s="44"/>
      <c r="F37" s="6"/>
      <c r="G37" s="6"/>
      <c r="H37" s="6"/>
      <c r="I37" s="6"/>
    </row>
    <row r="38" spans="1:10" x14ac:dyDescent="0.25">
      <c r="A38" s="3" t="s">
        <v>58</v>
      </c>
      <c r="B38" s="4">
        <v>0.5</v>
      </c>
      <c r="C38" s="4">
        <v>1</v>
      </c>
      <c r="D38" s="4">
        <f t="shared" ref="D38:D49" si="8">+B38*C38</f>
        <v>0.5</v>
      </c>
      <c r="E38" s="42">
        <v>0.8</v>
      </c>
      <c r="F38" s="4">
        <f t="shared" ref="F38" si="9">+D38*E38</f>
        <v>0.4</v>
      </c>
      <c r="G38" s="21">
        <f t="shared" ref="G38:G43" si="10">+F38*0.05</f>
        <v>2.0000000000000004E-2</v>
      </c>
      <c r="H38" s="21">
        <f t="shared" ref="H38" si="11">+F38*0.1</f>
        <v>4.0000000000000008E-2</v>
      </c>
      <c r="I38" s="8">
        <f t="shared" ref="I38" si="12">+$F$2*F38+$G$2*G38+$H$2*H38</f>
        <v>52.396800000000006</v>
      </c>
      <c r="J38" s="33"/>
    </row>
    <row r="39" spans="1:10" x14ac:dyDescent="0.25">
      <c r="A39" s="9" t="s">
        <v>28</v>
      </c>
      <c r="B39" s="4">
        <v>8</v>
      </c>
      <c r="C39" s="4">
        <v>1</v>
      </c>
      <c r="D39" s="4">
        <f t="shared" si="8"/>
        <v>8</v>
      </c>
      <c r="E39" s="42">
        <v>8</v>
      </c>
      <c r="F39" s="4">
        <f>+D39*E39</f>
        <v>64</v>
      </c>
      <c r="G39" s="4">
        <f t="shared" si="10"/>
        <v>3.2</v>
      </c>
      <c r="H39" s="4">
        <f t="shared" ref="H39:H43" si="13">+F39*0.1</f>
        <v>6.4</v>
      </c>
      <c r="I39" s="8">
        <f t="shared" ref="I39:I43" si="14">+$F$2*F39+$G$2*G39+$H$2*H39</f>
        <v>8383.4880000000012</v>
      </c>
      <c r="J39" s="37"/>
    </row>
    <row r="40" spans="1:10" x14ac:dyDescent="0.25">
      <c r="A40" s="9" t="s">
        <v>29</v>
      </c>
      <c r="B40" s="21">
        <v>0.125</v>
      </c>
      <c r="C40" s="4">
        <v>330</v>
      </c>
      <c r="D40" s="4">
        <f t="shared" si="8"/>
        <v>41.25</v>
      </c>
      <c r="E40" s="42">
        <v>8</v>
      </c>
      <c r="F40" s="4">
        <f t="shared" ref="F40:F43" si="15">+D40*E40</f>
        <v>330</v>
      </c>
      <c r="G40" s="21">
        <f t="shared" si="10"/>
        <v>16.5</v>
      </c>
      <c r="H40" s="21">
        <f t="shared" si="13"/>
        <v>33</v>
      </c>
      <c r="I40" s="8">
        <f t="shared" si="14"/>
        <v>43227.360000000001</v>
      </c>
      <c r="J40" s="37"/>
    </row>
    <row r="41" spans="1:10" x14ac:dyDescent="0.25">
      <c r="A41" s="9" t="s">
        <v>30</v>
      </c>
      <c r="B41" s="4">
        <v>8</v>
      </c>
      <c r="C41" s="4">
        <v>1</v>
      </c>
      <c r="D41" s="4">
        <f t="shared" si="8"/>
        <v>8</v>
      </c>
      <c r="E41" s="42">
        <v>8</v>
      </c>
      <c r="F41" s="4">
        <f t="shared" si="15"/>
        <v>64</v>
      </c>
      <c r="G41" s="4">
        <f t="shared" si="10"/>
        <v>3.2</v>
      </c>
      <c r="H41" s="4">
        <f t="shared" si="13"/>
        <v>6.4</v>
      </c>
      <c r="I41" s="8">
        <f t="shared" si="14"/>
        <v>8383.4880000000012</v>
      </c>
      <c r="J41" s="37"/>
    </row>
    <row r="42" spans="1:10" x14ac:dyDescent="0.25">
      <c r="A42" s="13" t="s">
        <v>31</v>
      </c>
      <c r="B42" s="4"/>
      <c r="C42" s="4"/>
      <c r="D42" s="4"/>
      <c r="E42" s="42"/>
      <c r="F42" s="4"/>
      <c r="G42" s="4"/>
      <c r="H42" s="4"/>
      <c r="I42" s="8"/>
    </row>
    <row r="43" spans="1:10" x14ac:dyDescent="0.25">
      <c r="A43" s="9" t="s">
        <v>32</v>
      </c>
      <c r="B43" s="4">
        <v>16</v>
      </c>
      <c r="C43" s="4">
        <v>2</v>
      </c>
      <c r="D43" s="4">
        <f t="shared" si="8"/>
        <v>32</v>
      </c>
      <c r="E43" s="42">
        <v>8</v>
      </c>
      <c r="F43" s="4">
        <f t="shared" si="15"/>
        <v>256</v>
      </c>
      <c r="G43" s="4">
        <f t="shared" si="10"/>
        <v>12.8</v>
      </c>
      <c r="H43" s="4">
        <f t="shared" si="13"/>
        <v>25.6</v>
      </c>
      <c r="I43" s="8">
        <f t="shared" si="14"/>
        <v>33533.952000000005</v>
      </c>
      <c r="J43" s="37"/>
    </row>
    <row r="44" spans="1:10" x14ac:dyDescent="0.25">
      <c r="A44" s="7" t="s">
        <v>33</v>
      </c>
      <c r="B44" s="4"/>
      <c r="C44" s="4"/>
      <c r="D44" s="4"/>
      <c r="E44" s="42"/>
      <c r="F44" s="51">
        <f>+SUM(F38:H43)</f>
        <v>821.56</v>
      </c>
      <c r="G44" s="52"/>
      <c r="H44" s="53"/>
      <c r="I44" s="17">
        <f>+SUM(I38:I43)</f>
        <v>93580.684800000003</v>
      </c>
    </row>
    <row r="45" spans="1:10" x14ac:dyDescent="0.25">
      <c r="A45" s="7" t="s">
        <v>34</v>
      </c>
      <c r="B45" s="4"/>
      <c r="C45" s="4"/>
      <c r="D45" s="4"/>
      <c r="E45" s="42"/>
      <c r="F45" s="4"/>
      <c r="G45" s="4"/>
      <c r="H45" s="4"/>
      <c r="I45" s="10"/>
    </row>
    <row r="46" spans="1:10" x14ac:dyDescent="0.25">
      <c r="A46" s="13" t="s">
        <v>35</v>
      </c>
      <c r="B46" s="4"/>
      <c r="C46" s="4"/>
      <c r="D46" s="4"/>
      <c r="E46" s="42"/>
      <c r="F46" s="4"/>
      <c r="G46" s="4"/>
      <c r="H46" s="4"/>
      <c r="I46" s="10"/>
    </row>
    <row r="47" spans="1:10" x14ac:dyDescent="0.25">
      <c r="A47" s="9" t="s">
        <v>36</v>
      </c>
      <c r="B47" s="4">
        <v>8</v>
      </c>
      <c r="C47" s="4">
        <v>1</v>
      </c>
      <c r="D47" s="4">
        <f t="shared" si="8"/>
        <v>8</v>
      </c>
      <c r="E47" s="42">
        <v>24</v>
      </c>
      <c r="F47" s="4">
        <f t="shared" ref="F47" si="16">+D47*E47</f>
        <v>192</v>
      </c>
      <c r="G47" s="4">
        <f t="shared" ref="G47:G49" si="17">+F47*0.05</f>
        <v>9.6000000000000014</v>
      </c>
      <c r="H47" s="4">
        <f t="shared" ref="H47" si="18">+F47*0.1</f>
        <v>19.200000000000003</v>
      </c>
      <c r="I47" s="8">
        <f t="shared" ref="I47" si="19">+$F$2*F47+$G$2*G47+$H$2*H47</f>
        <v>25150.464</v>
      </c>
    </row>
    <row r="48" spans="1:10" x14ac:dyDescent="0.25">
      <c r="A48" s="9" t="s">
        <v>30</v>
      </c>
      <c r="B48" s="4">
        <v>8</v>
      </c>
      <c r="C48" s="4">
        <v>1</v>
      </c>
      <c r="D48" s="4">
        <f t="shared" si="8"/>
        <v>8</v>
      </c>
      <c r="E48" s="4">
        <v>24</v>
      </c>
      <c r="F48" s="4">
        <f t="shared" ref="F48:F49" si="20">+D48*E48</f>
        <v>192</v>
      </c>
      <c r="G48" s="4">
        <f t="shared" si="17"/>
        <v>9.6000000000000014</v>
      </c>
      <c r="H48" s="4">
        <f t="shared" ref="H48:H49" si="21">+F48*0.1</f>
        <v>19.200000000000003</v>
      </c>
      <c r="I48" s="8">
        <f t="shared" ref="I48" si="22">+$F$2*F48+$G$2*G48+$H$2*H48</f>
        <v>25150.464</v>
      </c>
    </row>
    <row r="49" spans="1:14" x14ac:dyDescent="0.25">
      <c r="A49" s="9" t="s">
        <v>37</v>
      </c>
      <c r="B49" s="4">
        <v>80</v>
      </c>
      <c r="C49" s="4">
        <v>1</v>
      </c>
      <c r="D49" s="4">
        <f t="shared" si="8"/>
        <v>80</v>
      </c>
      <c r="E49" s="4">
        <v>0</v>
      </c>
      <c r="F49" s="4">
        <f t="shared" si="20"/>
        <v>0</v>
      </c>
      <c r="G49" s="4">
        <f t="shared" si="17"/>
        <v>0</v>
      </c>
      <c r="H49" s="4">
        <f t="shared" si="21"/>
        <v>0</v>
      </c>
      <c r="I49" s="25">
        <f>+$F$2*F49+$G$2*G49+$H$2*H49</f>
        <v>0</v>
      </c>
    </row>
    <row r="50" spans="1:14" x14ac:dyDescent="0.25">
      <c r="A50" s="13" t="s">
        <v>38</v>
      </c>
      <c r="B50" s="4" t="s">
        <v>0</v>
      </c>
      <c r="C50" s="4"/>
      <c r="D50" s="4"/>
      <c r="E50" s="4"/>
      <c r="F50" s="4"/>
      <c r="G50" s="4"/>
      <c r="H50" s="4"/>
      <c r="I50" s="4"/>
    </row>
    <row r="51" spans="1:14" x14ac:dyDescent="0.25">
      <c r="A51" s="7" t="s">
        <v>39</v>
      </c>
      <c r="B51" s="4"/>
      <c r="C51" s="4"/>
      <c r="D51" s="4"/>
      <c r="E51" s="4"/>
      <c r="F51" s="54">
        <f>+SUM(F47:H50)</f>
        <v>441.6</v>
      </c>
      <c r="G51" s="54"/>
      <c r="H51" s="54"/>
      <c r="I51" s="17">
        <f>+SUM(I47:I50)</f>
        <v>50300.928</v>
      </c>
    </row>
    <row r="52" spans="1:14" x14ac:dyDescent="0.25">
      <c r="A52" s="7" t="s">
        <v>40</v>
      </c>
      <c r="B52" s="14"/>
      <c r="C52" s="14"/>
      <c r="D52" s="14"/>
      <c r="E52" s="14"/>
      <c r="F52" s="54">
        <f>+ROUND(F44+F51,0)</f>
        <v>1263</v>
      </c>
      <c r="G52" s="55"/>
      <c r="H52" s="55"/>
      <c r="I52" s="17">
        <f>+ROUND(I44+I51,-2)</f>
        <v>143900</v>
      </c>
    </row>
    <row r="53" spans="1:14" x14ac:dyDescent="0.25">
      <c r="A53" s="15" t="s">
        <v>69</v>
      </c>
      <c r="B53" s="16"/>
      <c r="C53" s="16"/>
      <c r="D53" s="16"/>
      <c r="E53" s="16"/>
      <c r="F53" s="56">
        <f>+ROUND(F23+F44,-1)</f>
        <v>1620</v>
      </c>
      <c r="G53" s="56"/>
      <c r="H53" s="56"/>
      <c r="I53" s="20">
        <f>ROUND(+I23+I44,-3)</f>
        <v>185000</v>
      </c>
    </row>
    <row r="54" spans="1:14" x14ac:dyDescent="0.25">
      <c r="A54" s="15" t="s">
        <v>70</v>
      </c>
      <c r="B54" s="16"/>
      <c r="C54" s="16"/>
      <c r="D54" s="16"/>
      <c r="E54" s="16"/>
      <c r="F54" s="48">
        <f>+ROUND(F29+F51,0)</f>
        <v>913</v>
      </c>
      <c r="G54" s="49"/>
      <c r="H54" s="49"/>
      <c r="I54" s="20">
        <f>+ROUND(I29+I51,-2)</f>
        <v>104000</v>
      </c>
    </row>
    <row r="55" spans="1:14" x14ac:dyDescent="0.25">
      <c r="A55" s="7" t="s">
        <v>71</v>
      </c>
      <c r="B55" s="3"/>
      <c r="C55" s="3"/>
      <c r="D55" s="3"/>
      <c r="E55" s="3"/>
      <c r="F55" s="50">
        <f>+ROUND(F23+F29+F44+F51,-1)</f>
        <v>2530</v>
      </c>
      <c r="G55" s="50"/>
      <c r="H55" s="50"/>
      <c r="I55" s="17">
        <f>+ROUND(I23+I29+I44+I51,-3)</f>
        <v>289000</v>
      </c>
    </row>
    <row r="56" spans="1:14" x14ac:dyDescent="0.25">
      <c r="A56" s="7" t="s">
        <v>81</v>
      </c>
      <c r="B56" s="3"/>
      <c r="C56" s="3"/>
      <c r="D56" s="3"/>
      <c r="E56" s="3"/>
      <c r="F56" s="12"/>
      <c r="G56" s="12"/>
      <c r="H56" s="12"/>
      <c r="I56" s="17">
        <v>2750000</v>
      </c>
      <c r="M56" s="32">
        <f>F55/55</f>
        <v>46</v>
      </c>
      <c r="N56" t="s">
        <v>83</v>
      </c>
    </row>
    <row r="57" spans="1:14" x14ac:dyDescent="0.25">
      <c r="A57" s="7" t="s">
        <v>82</v>
      </c>
      <c r="B57" s="3"/>
      <c r="C57" s="3"/>
      <c r="D57" s="3"/>
      <c r="E57" s="3"/>
      <c r="F57" s="12"/>
      <c r="G57" s="12"/>
      <c r="H57" s="12"/>
      <c r="I57" s="17">
        <f>ROUND(+I55+I56,-4)</f>
        <v>3040000</v>
      </c>
    </row>
    <row r="59" spans="1:14" x14ac:dyDescent="0.25">
      <c r="A59" s="28" t="s">
        <v>76</v>
      </c>
    </row>
    <row r="60" spans="1:14" ht="16.5" x14ac:dyDescent="0.25">
      <c r="A60" s="39" t="s">
        <v>93</v>
      </c>
      <c r="B60" s="38"/>
      <c r="C60" s="38"/>
      <c r="D60" s="38"/>
      <c r="E60" s="38"/>
      <c r="F60" s="38"/>
      <c r="G60" s="38"/>
      <c r="H60" s="38"/>
      <c r="I60" s="38"/>
      <c r="J60" s="38"/>
      <c r="K60" s="38"/>
      <c r="L60" s="38"/>
      <c r="M60" s="38"/>
      <c r="N60" s="38"/>
    </row>
    <row r="61" spans="1:14" ht="15.75" x14ac:dyDescent="0.25">
      <c r="A61" s="40" t="s">
        <v>84</v>
      </c>
    </row>
    <row r="62" spans="1:14" ht="15.75" x14ac:dyDescent="0.25">
      <c r="A62" s="40" t="s">
        <v>85</v>
      </c>
    </row>
    <row r="63" spans="1:14" ht="16.5" x14ac:dyDescent="0.25">
      <c r="A63" s="41" t="s">
        <v>86</v>
      </c>
    </row>
    <row r="64" spans="1:14" ht="16.5" x14ac:dyDescent="0.25">
      <c r="A64" s="41" t="s">
        <v>96</v>
      </c>
    </row>
    <row r="65" spans="1:1" ht="16.5" x14ac:dyDescent="0.25">
      <c r="A65" s="41" t="s">
        <v>87</v>
      </c>
    </row>
    <row r="66" spans="1:1" ht="16.5" x14ac:dyDescent="0.25">
      <c r="A66" s="41" t="s">
        <v>88</v>
      </c>
    </row>
    <row r="67" spans="1:1" ht="16.5" x14ac:dyDescent="0.25">
      <c r="A67" s="41" t="s">
        <v>89</v>
      </c>
    </row>
    <row r="68" spans="1:1" x14ac:dyDescent="0.25">
      <c r="A68" s="1"/>
    </row>
    <row r="69" spans="1:1" x14ac:dyDescent="0.25">
      <c r="A69" s="1"/>
    </row>
    <row r="70" spans="1:1" x14ac:dyDescent="0.25">
      <c r="A70" s="1"/>
    </row>
    <row r="71" spans="1:1" x14ac:dyDescent="0.25">
      <c r="A71" s="1"/>
    </row>
    <row r="72" spans="1:1" x14ac:dyDescent="0.25">
      <c r="A72" s="1"/>
    </row>
  </sheetData>
  <mergeCells count="9">
    <mergeCell ref="F54:H54"/>
    <mergeCell ref="F55:H55"/>
    <mergeCell ref="F23:H23"/>
    <mergeCell ref="F44:H44"/>
    <mergeCell ref="F29:H29"/>
    <mergeCell ref="F51:H51"/>
    <mergeCell ref="F52:H52"/>
    <mergeCell ref="F53:H53"/>
    <mergeCell ref="F30:H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topLeftCell="A2" workbookViewId="0">
      <selection activeCell="D25" sqref="D25"/>
    </sheetView>
  </sheetViews>
  <sheetFormatPr defaultRowHeight="15" x14ac:dyDescent="0.25"/>
  <cols>
    <col min="1" max="1" width="39.28515625" customWidth="1"/>
    <col min="2" max="2" width="10.28515625" customWidth="1"/>
    <col min="3" max="3" width="11.140625" customWidth="1"/>
    <col min="5" max="5" width="10.7109375" customWidth="1"/>
  </cols>
  <sheetData>
    <row r="1" spans="1:10" ht="15.75" x14ac:dyDescent="0.25">
      <c r="A1" s="23" t="s">
        <v>72</v>
      </c>
    </row>
    <row r="2" spans="1:10" x14ac:dyDescent="0.25">
      <c r="F2">
        <v>48.75</v>
      </c>
      <c r="G2">
        <v>65.709999999999994</v>
      </c>
      <c r="H2">
        <v>26.38</v>
      </c>
    </row>
    <row r="3" spans="1:10" ht="72" x14ac:dyDescent="0.25">
      <c r="A3" s="18" t="s">
        <v>42</v>
      </c>
      <c r="B3" s="18" t="s">
        <v>73</v>
      </c>
      <c r="C3" s="18" t="s">
        <v>74</v>
      </c>
      <c r="D3" s="18" t="s">
        <v>75</v>
      </c>
      <c r="E3" s="18" t="s">
        <v>51</v>
      </c>
      <c r="F3" s="18" t="s">
        <v>46</v>
      </c>
      <c r="G3" s="18" t="s">
        <v>47</v>
      </c>
      <c r="H3" s="18" t="s">
        <v>48</v>
      </c>
      <c r="I3" s="18" t="s">
        <v>52</v>
      </c>
    </row>
    <row r="4" spans="1:10" x14ac:dyDescent="0.25">
      <c r="A4" s="7" t="s">
        <v>59</v>
      </c>
      <c r="B4" s="7"/>
      <c r="C4" s="7"/>
      <c r="D4" s="7"/>
      <c r="E4" s="7"/>
      <c r="F4" s="7"/>
      <c r="G4" s="7"/>
      <c r="H4" s="7"/>
      <c r="I4" s="7"/>
    </row>
    <row r="5" spans="1:10" x14ac:dyDescent="0.25">
      <c r="A5" s="3" t="s">
        <v>60</v>
      </c>
      <c r="B5" s="22"/>
      <c r="C5" s="22"/>
      <c r="D5" s="22"/>
      <c r="E5" s="22"/>
      <c r="F5" s="22"/>
      <c r="G5" s="22"/>
      <c r="H5" s="22"/>
      <c r="I5" s="22"/>
    </row>
    <row r="6" spans="1:10" x14ac:dyDescent="0.25">
      <c r="A6" s="13" t="s">
        <v>61</v>
      </c>
      <c r="B6" s="4">
        <v>24</v>
      </c>
      <c r="C6" s="4">
        <v>1</v>
      </c>
      <c r="D6" s="4">
        <f>+B6*C6</f>
        <v>24</v>
      </c>
      <c r="E6" s="4">
        <v>1.2</v>
      </c>
      <c r="F6" s="4">
        <f>+D6*E6</f>
        <v>28.799999999999997</v>
      </c>
      <c r="G6" s="4">
        <f>+F6*0.05</f>
        <v>1.44</v>
      </c>
      <c r="H6" s="4">
        <f>+F6*0.1</f>
        <v>2.88</v>
      </c>
      <c r="I6" s="8">
        <f>+$F$2*F6+$G$2*G6+$H$2*H6</f>
        <v>1574.5967999999998</v>
      </c>
    </row>
    <row r="7" spans="1:10" x14ac:dyDescent="0.25">
      <c r="A7" s="13" t="s">
        <v>78</v>
      </c>
      <c r="B7" s="4">
        <v>24</v>
      </c>
      <c r="C7" s="4">
        <v>0.2</v>
      </c>
      <c r="D7" s="4">
        <f t="shared" ref="D7:D13" si="0">+B7*C7</f>
        <v>4.8000000000000007</v>
      </c>
      <c r="E7" s="4">
        <v>1.2</v>
      </c>
      <c r="F7" s="21">
        <f t="shared" ref="F7:F12" si="1">+D7*E7</f>
        <v>5.7600000000000007</v>
      </c>
      <c r="G7" s="21">
        <f t="shared" ref="G7:G13" si="2">+F7*0.05</f>
        <v>0.28800000000000003</v>
      </c>
      <c r="H7" s="21">
        <f t="shared" ref="H7:H13" si="3">+F7*0.1</f>
        <v>0.57600000000000007</v>
      </c>
      <c r="I7" s="8">
        <f t="shared" ref="I7:I13" si="4">+$F$2*F7+$G$2*G7+$H$2*H7</f>
        <v>314.91936000000004</v>
      </c>
    </row>
    <row r="8" spans="1:10" x14ac:dyDescent="0.25">
      <c r="A8" s="3" t="s">
        <v>62</v>
      </c>
      <c r="B8" s="4"/>
      <c r="C8" s="4"/>
      <c r="D8" s="4"/>
      <c r="E8" s="4"/>
      <c r="F8" s="4">
        <f t="shared" si="1"/>
        <v>0</v>
      </c>
      <c r="G8" s="4">
        <f t="shared" si="2"/>
        <v>0</v>
      </c>
      <c r="H8" s="4">
        <f t="shared" si="3"/>
        <v>0</v>
      </c>
      <c r="I8" s="8">
        <f t="shared" si="4"/>
        <v>0</v>
      </c>
    </row>
    <row r="9" spans="1:10" x14ac:dyDescent="0.25">
      <c r="A9" s="13" t="s">
        <v>13</v>
      </c>
      <c r="B9" s="4">
        <v>2</v>
      </c>
      <c r="C9" s="4">
        <v>1</v>
      </c>
      <c r="D9" s="4">
        <f t="shared" si="0"/>
        <v>2</v>
      </c>
      <c r="E9" s="4">
        <v>1.2</v>
      </c>
      <c r="F9" s="4">
        <f t="shared" si="1"/>
        <v>2.4</v>
      </c>
      <c r="G9" s="4">
        <f t="shared" si="2"/>
        <v>0.12</v>
      </c>
      <c r="H9" s="4">
        <f t="shared" si="3"/>
        <v>0.24</v>
      </c>
      <c r="I9" s="8">
        <f t="shared" si="4"/>
        <v>131.21639999999999</v>
      </c>
    </row>
    <row r="10" spans="1:10" x14ac:dyDescent="0.25">
      <c r="A10" s="13" t="s">
        <v>14</v>
      </c>
      <c r="B10" s="4">
        <v>0.5</v>
      </c>
      <c r="C10" s="4">
        <v>1</v>
      </c>
      <c r="D10" s="4">
        <f t="shared" si="0"/>
        <v>0.5</v>
      </c>
      <c r="E10" s="4">
        <v>1.2</v>
      </c>
      <c r="F10" s="4">
        <f t="shared" si="1"/>
        <v>0.6</v>
      </c>
      <c r="G10" s="4">
        <f t="shared" si="2"/>
        <v>0.03</v>
      </c>
      <c r="H10" s="4">
        <f t="shared" si="3"/>
        <v>0.06</v>
      </c>
      <c r="I10" s="8">
        <f t="shared" si="4"/>
        <v>32.804099999999998</v>
      </c>
    </row>
    <row r="11" spans="1:10" x14ac:dyDescent="0.25">
      <c r="A11" s="13" t="s">
        <v>15</v>
      </c>
      <c r="B11" s="4">
        <v>0.5</v>
      </c>
      <c r="C11" s="4">
        <v>1</v>
      </c>
      <c r="D11" s="4">
        <f t="shared" si="0"/>
        <v>0.5</v>
      </c>
      <c r="E11" s="4">
        <v>1.2</v>
      </c>
      <c r="F11" s="4">
        <f t="shared" si="1"/>
        <v>0.6</v>
      </c>
      <c r="G11" s="4">
        <f t="shared" si="2"/>
        <v>0.03</v>
      </c>
      <c r="H11" s="4">
        <f t="shared" si="3"/>
        <v>0.06</v>
      </c>
      <c r="I11" s="8">
        <f t="shared" si="4"/>
        <v>32.804099999999998</v>
      </c>
    </row>
    <row r="12" spans="1:10" x14ac:dyDescent="0.25">
      <c r="A12" s="13" t="s">
        <v>63</v>
      </c>
      <c r="B12" s="4">
        <v>8</v>
      </c>
      <c r="C12" s="4">
        <v>1</v>
      </c>
      <c r="D12" s="4">
        <f t="shared" si="0"/>
        <v>8</v>
      </c>
      <c r="E12" s="4">
        <v>1.2</v>
      </c>
      <c r="F12" s="4">
        <f t="shared" si="1"/>
        <v>9.6</v>
      </c>
      <c r="G12" s="4">
        <f t="shared" si="2"/>
        <v>0.48</v>
      </c>
      <c r="H12" s="4">
        <f t="shared" si="3"/>
        <v>0.96</v>
      </c>
      <c r="I12" s="8">
        <f t="shared" si="4"/>
        <v>524.86559999999997</v>
      </c>
    </row>
    <row r="13" spans="1:10" x14ac:dyDescent="0.25">
      <c r="A13" s="13" t="s">
        <v>77</v>
      </c>
      <c r="B13" s="4">
        <v>8</v>
      </c>
      <c r="C13" s="4">
        <v>1</v>
      </c>
      <c r="D13" s="4">
        <f t="shared" si="0"/>
        <v>8</v>
      </c>
      <c r="E13" s="42">
        <v>0.8</v>
      </c>
      <c r="F13" s="4">
        <f>+D13*E13</f>
        <v>6.4</v>
      </c>
      <c r="G13" s="4">
        <f t="shared" si="2"/>
        <v>0.32000000000000006</v>
      </c>
      <c r="H13" s="4">
        <f t="shared" si="3"/>
        <v>0.64000000000000012</v>
      </c>
      <c r="I13" s="8">
        <f t="shared" si="4"/>
        <v>349.91039999999998</v>
      </c>
      <c r="J13" s="33"/>
    </row>
    <row r="14" spans="1:10" x14ac:dyDescent="0.25">
      <c r="A14" s="7" t="s">
        <v>64</v>
      </c>
      <c r="B14" s="4"/>
      <c r="C14" s="4"/>
      <c r="D14" s="4"/>
      <c r="E14" s="4"/>
      <c r="F14" s="54">
        <f>+SUM(F6:H13)</f>
        <v>62.283999999999999</v>
      </c>
      <c r="G14" s="54"/>
      <c r="H14" s="54"/>
      <c r="I14" s="17">
        <f>+SUM(I6:I13)</f>
        <v>2961.1167599999999</v>
      </c>
    </row>
    <row r="15" spans="1:10" x14ac:dyDescent="0.25">
      <c r="A15" s="7" t="s">
        <v>65</v>
      </c>
      <c r="B15" s="7"/>
      <c r="C15" s="7"/>
      <c r="D15" s="4"/>
      <c r="E15" s="7"/>
      <c r="F15" s="7"/>
      <c r="G15" s="7"/>
      <c r="H15" s="7"/>
      <c r="I15" s="7"/>
    </row>
    <row r="16" spans="1:10" x14ac:dyDescent="0.25">
      <c r="A16" s="3" t="s">
        <v>62</v>
      </c>
      <c r="B16" s="4"/>
      <c r="C16" s="4"/>
      <c r="D16" s="4"/>
      <c r="E16" s="4"/>
      <c r="F16" s="4"/>
      <c r="G16" s="4"/>
      <c r="H16" s="4"/>
      <c r="I16" s="10"/>
    </row>
    <row r="17" spans="1:13" x14ac:dyDescent="0.25">
      <c r="A17" s="13" t="s">
        <v>79</v>
      </c>
      <c r="B17" s="4">
        <v>2</v>
      </c>
      <c r="C17" s="4">
        <v>2</v>
      </c>
      <c r="D17" s="4">
        <f>+B17*C17</f>
        <v>4</v>
      </c>
      <c r="E17" s="4">
        <v>24</v>
      </c>
      <c r="F17" s="4">
        <f t="shared" ref="F17" si="5">+D17*E17</f>
        <v>96</v>
      </c>
      <c r="G17" s="4">
        <f t="shared" ref="G17" si="6">+F17*0.05</f>
        <v>4.8000000000000007</v>
      </c>
      <c r="H17" s="4">
        <f t="shared" ref="H17" si="7">+F17*0.1</f>
        <v>9.6000000000000014</v>
      </c>
      <c r="I17" s="8">
        <f t="shared" ref="I17" si="8">+$F$2*F17+$G$2*G17+$H$2*H17</f>
        <v>5248.6559999999999</v>
      </c>
    </row>
    <row r="18" spans="1:13" x14ac:dyDescent="0.25">
      <c r="A18" s="7" t="s">
        <v>66</v>
      </c>
      <c r="B18" s="4"/>
      <c r="C18" s="4"/>
      <c r="D18" s="4"/>
      <c r="E18" s="4"/>
      <c r="F18" s="54">
        <f>+SUM(F15:H17)</f>
        <v>110.4</v>
      </c>
      <c r="G18" s="54"/>
      <c r="H18" s="54"/>
      <c r="I18" s="17">
        <f>ROUND(+SUM(I15:I17),-1)</f>
        <v>5250</v>
      </c>
    </row>
    <row r="19" spans="1:13" x14ac:dyDescent="0.25">
      <c r="A19" s="7" t="s">
        <v>80</v>
      </c>
      <c r="B19" s="4"/>
      <c r="C19" s="4"/>
      <c r="D19" s="4"/>
      <c r="E19" s="4"/>
      <c r="F19" s="54">
        <f>+F14+F18</f>
        <v>172.684</v>
      </c>
      <c r="G19" s="55"/>
      <c r="H19" s="55"/>
      <c r="I19" s="17">
        <f>+ROUND(I14+I18,-1)</f>
        <v>8210</v>
      </c>
    </row>
    <row r="20" spans="1:13" x14ac:dyDescent="0.25">
      <c r="A20" s="26"/>
      <c r="B20" s="29"/>
      <c r="C20" s="29"/>
      <c r="D20" s="29"/>
      <c r="E20" s="29"/>
      <c r="F20" s="30"/>
      <c r="G20" s="31"/>
      <c r="H20" s="31"/>
      <c r="I20" s="27"/>
    </row>
    <row r="21" spans="1:13" x14ac:dyDescent="0.25">
      <c r="A21" s="28" t="s">
        <v>76</v>
      </c>
    </row>
    <row r="22" spans="1:13" x14ac:dyDescent="0.25">
      <c r="A22" s="39" t="s">
        <v>94</v>
      </c>
      <c r="B22" s="38"/>
      <c r="C22" s="38"/>
      <c r="D22" s="38"/>
      <c r="E22" s="38"/>
      <c r="F22" s="38"/>
      <c r="G22" s="38"/>
      <c r="H22" s="38"/>
      <c r="I22" s="38"/>
      <c r="J22" s="38"/>
      <c r="K22" s="38"/>
      <c r="L22" s="38"/>
      <c r="M22" s="38"/>
    </row>
    <row r="23" spans="1:13" ht="15.75" x14ac:dyDescent="0.25">
      <c r="A23" s="46" t="s">
        <v>90</v>
      </c>
    </row>
    <row r="24" spans="1:13" ht="16.5" x14ac:dyDescent="0.25">
      <c r="A24" s="39" t="s">
        <v>91</v>
      </c>
    </row>
    <row r="25" spans="1:13" ht="16.5" x14ac:dyDescent="0.25">
      <c r="A25" s="39" t="s">
        <v>95</v>
      </c>
    </row>
    <row r="26" spans="1:13" ht="16.5" x14ac:dyDescent="0.25">
      <c r="A26" s="39" t="s">
        <v>92</v>
      </c>
    </row>
    <row r="27" spans="1:13" x14ac:dyDescent="0.25">
      <c r="A27" s="47"/>
    </row>
  </sheetData>
  <mergeCells count="3">
    <mergeCell ref="F18:H18"/>
    <mergeCell ref="F19:H19"/>
    <mergeCell ref="F14:H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wwrigley</cp:lastModifiedBy>
  <dcterms:created xsi:type="dcterms:W3CDTF">2016-02-11T14:28:52Z</dcterms:created>
  <dcterms:modified xsi:type="dcterms:W3CDTF">2019-07-03T13:06:37Z</dcterms:modified>
</cp:coreProperties>
</file>