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8_{9B58342F-F93F-46A1-BD48-97B9FD1E37EB}" xr6:coauthVersionLast="36" xr6:coauthVersionMax="36" xr10:uidLastSave="{00000000-0000-0000-0000-000000000000}"/>
  <bookViews>
    <workbookView xWindow="-105" yWindow="-105" windowWidth="19425" windowHeight="10425" xr2:uid="{00000000-000D-0000-FFFF-FFFF00000000}"/>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0" i="1" l="1"/>
  <c r="I39" i="1"/>
  <c r="F22" i="1"/>
  <c r="F37" i="1"/>
  <c r="I38" i="1"/>
  <c r="I22" i="1"/>
  <c r="I37" i="1"/>
  <c r="F38" i="1" l="1"/>
  <c r="K40" i="1" s="1"/>
  <c r="E11" i="1"/>
  <c r="D15" i="2" l="1"/>
  <c r="F15" i="2" s="1"/>
  <c r="G15" i="2" s="1"/>
  <c r="D14" i="2"/>
  <c r="F14" i="2" s="1"/>
  <c r="D12" i="2"/>
  <c r="F12" i="2" s="1"/>
  <c r="D11" i="2"/>
  <c r="F11" i="2" s="1"/>
  <c r="D10" i="2"/>
  <c r="F10" i="2" s="1"/>
  <c r="D9" i="2"/>
  <c r="F9" i="2" s="1"/>
  <c r="D8" i="2"/>
  <c r="F8" i="2" s="1"/>
  <c r="D5" i="2"/>
  <c r="F5" i="2" s="1"/>
  <c r="H12" i="2" l="1"/>
  <c r="G12" i="2"/>
  <c r="H5" i="2"/>
  <c r="G5" i="2"/>
  <c r="H8" i="2"/>
  <c r="G8" i="2"/>
  <c r="H9" i="2"/>
  <c r="G9" i="2"/>
  <c r="I9" i="2" s="1"/>
  <c r="G10" i="2"/>
  <c r="H10" i="2"/>
  <c r="H14" i="2"/>
  <c r="G14" i="2"/>
  <c r="G11" i="2"/>
  <c r="H11" i="2"/>
  <c r="H15" i="2"/>
  <c r="I15" i="2" s="1"/>
  <c r="F7" i="1"/>
  <c r="D36" i="1"/>
  <c r="F36" i="1" s="1"/>
  <c r="D35" i="1"/>
  <c r="F35" i="1" s="1"/>
  <c r="D34" i="1"/>
  <c r="F34" i="1" s="1"/>
  <c r="D32" i="1"/>
  <c r="F32" i="1" s="1"/>
  <c r="D31" i="1"/>
  <c r="F31" i="1" s="1"/>
  <c r="D30" i="1"/>
  <c r="F30" i="1" s="1"/>
  <c r="D28" i="1"/>
  <c r="F28" i="1" s="1"/>
  <c r="D27" i="1"/>
  <c r="F27" i="1" s="1"/>
  <c r="D25" i="1"/>
  <c r="F25" i="1" s="1"/>
  <c r="H25" i="1" s="1"/>
  <c r="D24" i="1"/>
  <c r="F24" i="1" s="1"/>
  <c r="D21" i="1"/>
  <c r="F21" i="1" s="1"/>
  <c r="D20" i="1"/>
  <c r="F20" i="1" s="1"/>
  <c r="D17" i="1"/>
  <c r="F17" i="1" s="1"/>
  <c r="G17" i="1" s="1"/>
  <c r="D16" i="1"/>
  <c r="F16" i="1" s="1"/>
  <c r="D15" i="1"/>
  <c r="F15" i="1" s="1"/>
  <c r="D11" i="1"/>
  <c r="F11" i="1" s="1"/>
  <c r="H11" i="1" s="1"/>
  <c r="D9" i="1"/>
  <c r="F9" i="1" s="1"/>
  <c r="D7" i="1"/>
  <c r="D5" i="1"/>
  <c r="F5" i="1" s="1"/>
  <c r="D4" i="1"/>
  <c r="F4" i="1" s="1"/>
  <c r="F16" i="2" l="1"/>
  <c r="I11" i="2"/>
  <c r="I10" i="2"/>
  <c r="I12" i="2"/>
  <c r="I5" i="2"/>
  <c r="I14" i="2"/>
  <c r="I8" i="2"/>
  <c r="H28" i="1"/>
  <c r="H16" i="1"/>
  <c r="H30" i="1"/>
  <c r="H4" i="1"/>
  <c r="G4" i="1"/>
  <c r="G20" i="1"/>
  <c r="H20" i="1"/>
  <c r="H32" i="1"/>
  <c r="G5" i="1"/>
  <c r="H5" i="1"/>
  <c r="H21" i="1"/>
  <c r="H34" i="1"/>
  <c r="G24" i="1"/>
  <c r="H24" i="1"/>
  <c r="H35" i="1"/>
  <c r="G9" i="1"/>
  <c r="H36" i="1"/>
  <c r="G36" i="1"/>
  <c r="I36" i="1" s="1"/>
  <c r="G27" i="1"/>
  <c r="H15" i="1"/>
  <c r="H31" i="1"/>
  <c r="G7" i="1"/>
  <c r="H17" i="1"/>
  <c r="I17" i="1" s="1"/>
  <c r="H7" i="1"/>
  <c r="G25" i="1"/>
  <c r="I25" i="1" s="1"/>
  <c r="G11" i="1"/>
  <c r="I11" i="1" s="1"/>
  <c r="G34" i="1"/>
  <c r="G35" i="1"/>
  <c r="G32" i="1"/>
  <c r="G30" i="1"/>
  <c r="G31" i="1"/>
  <c r="H27" i="1"/>
  <c r="I27" i="1" s="1"/>
  <c r="G28" i="1"/>
  <c r="I28" i="1" s="1"/>
  <c r="G21" i="1"/>
  <c r="G15" i="1"/>
  <c r="G16" i="1"/>
  <c r="H9" i="1"/>
  <c r="I31" i="1" l="1"/>
  <c r="I21" i="1"/>
  <c r="I16" i="2"/>
  <c r="I34" i="1"/>
  <c r="I30" i="1"/>
  <c r="I5" i="1"/>
  <c r="I24" i="1"/>
  <c r="I16" i="1"/>
  <c r="I15" i="1"/>
  <c r="I4" i="1"/>
  <c r="I9" i="1"/>
  <c r="I35" i="1"/>
  <c r="I32" i="1"/>
  <c r="I20" i="1"/>
  <c r="I7" i="1"/>
</calcChain>
</file>

<file path=xl/sharedStrings.xml><?xml version="1.0" encoding="utf-8"?>
<sst xmlns="http://schemas.openxmlformats.org/spreadsheetml/2006/main" count="86" uniqueCount="82">
  <si>
    <r>
      <t xml:space="preserve">1.  </t>
    </r>
    <r>
      <rPr>
        <b/>
        <sz val="10"/>
        <color theme="1"/>
        <rFont val="Times New Roman"/>
        <family val="1"/>
      </rPr>
      <t xml:space="preserve">Applications </t>
    </r>
    <r>
      <rPr>
        <vertAlign val="superscript"/>
        <sz val="10"/>
        <color theme="1"/>
        <rFont val="Times New Roman"/>
        <family val="1"/>
      </rPr>
      <t>a</t>
    </r>
  </si>
  <si>
    <r>
      <t xml:space="preserve">2.  </t>
    </r>
    <r>
      <rPr>
        <b/>
        <sz val="10"/>
        <color theme="1"/>
        <rFont val="Times New Roman"/>
        <family val="1"/>
      </rPr>
      <t>Survey and studies</t>
    </r>
  </si>
  <si>
    <r>
      <t xml:space="preserve">3.  </t>
    </r>
    <r>
      <rPr>
        <b/>
        <sz val="10"/>
        <color theme="1"/>
        <rFont val="Times New Roman"/>
        <family val="1"/>
      </rPr>
      <t>Reporting  requirements</t>
    </r>
  </si>
  <si>
    <t>B.  Required activities</t>
  </si>
  <si>
    <r>
      <t xml:space="preserve">Initial performance test </t>
    </r>
    <r>
      <rPr>
        <vertAlign val="superscript"/>
        <sz val="10"/>
        <color theme="1"/>
        <rFont val="Times New Roman"/>
        <family val="1"/>
      </rPr>
      <t>c</t>
    </r>
  </si>
  <si>
    <t>Demonstration of CMS</t>
  </si>
  <si>
    <t xml:space="preserve">     N/A</t>
  </si>
  <si>
    <r>
      <t xml:space="preserve">Repeat performance test </t>
    </r>
    <r>
      <rPr>
        <vertAlign val="superscript"/>
        <sz val="10"/>
        <color theme="1"/>
        <rFont val="Times New Roman"/>
        <family val="1"/>
      </rPr>
      <t>c, d</t>
    </r>
  </si>
  <si>
    <t>C.  Create information</t>
  </si>
  <si>
    <t>D.  Gather existing information</t>
  </si>
  <si>
    <t>E.  Write Report</t>
  </si>
  <si>
    <t>Notification of construction/reconstruction</t>
  </si>
  <si>
    <t>Notification of actual startup</t>
  </si>
  <si>
    <t>Notification of initial performance test</t>
  </si>
  <si>
    <t xml:space="preserve">Report of performance test </t>
  </si>
  <si>
    <t>Excess emission reports</t>
  </si>
  <si>
    <t>     VOC emission reports</t>
  </si>
  <si>
    <t xml:space="preserve">     Temperature reports</t>
  </si>
  <si>
    <t xml:space="preserve">    Subtotal for Reporting Requirements</t>
  </si>
  <si>
    <r>
      <t xml:space="preserve">4.  </t>
    </r>
    <r>
      <rPr>
        <b/>
        <sz val="10"/>
        <color theme="1"/>
        <rFont val="Times New Roman"/>
        <family val="1"/>
      </rPr>
      <t>Recordkeeping Requirements</t>
    </r>
  </si>
  <si>
    <t>B.  Plan activities</t>
  </si>
  <si>
    <t>C.  Implement activities</t>
  </si>
  <si>
    <t xml:space="preserve">     Monthly performance test</t>
  </si>
  <si>
    <t xml:space="preserve">D.  Develop record system </t>
  </si>
  <si>
    <t xml:space="preserve">E.  Time to enter information  </t>
  </si>
  <si>
    <t>Records of temperature</t>
  </si>
  <si>
    <t>F.   Train personnel</t>
  </si>
  <si>
    <t>G.  Audits</t>
  </si>
  <si>
    <t>5. Equipment and analytical evaluation expense</t>
  </si>
  <si>
    <t>A. Continuous monitoring &amp; evaluation</t>
  </si>
  <si>
    <t>B. Routine testing and maintenance</t>
  </si>
  <si>
    <t>C.  Systems of manage data</t>
  </si>
  <si>
    <t>Subtotal for Recordkeeping Requirements</t>
  </si>
  <si>
    <t>Burden Item</t>
  </si>
  <si>
    <t>(A)Person hours per occurrence</t>
  </si>
  <si>
    <t>(B)Number of occurrences per respondent per Year</t>
  </si>
  <si>
    <t>(C) Person hours per respondent per year (AxB)</t>
  </si>
  <si>
    <t>Assumptions</t>
  </si>
  <si>
    <r>
      <rPr>
        <vertAlign val="superscript"/>
        <sz val="10"/>
        <color theme="1"/>
        <rFont val="Times New Roman"/>
        <family val="1"/>
      </rPr>
      <t>c</t>
    </r>
    <r>
      <rPr>
        <sz val="10"/>
        <color theme="1"/>
        <rFont val="Times New Roman"/>
        <family val="1"/>
      </rPr>
      <t xml:space="preserve"> It is assumed the EPA Reference Method 24 test performed on the coatings used by the respondents is generally done by the coatings manufacturers, who provide the test results to the respondents.  It is further assumed that the coatings manufacturers routinely perform an EPA Method 24 analysis on their coatings as a quality control measure, so there will be no additional cost incurred by the coatings manufacturers.  </t>
    </r>
  </si>
  <si>
    <r>
      <rPr>
        <vertAlign val="superscript"/>
        <sz val="10"/>
        <color theme="1"/>
        <rFont val="Times New Roman"/>
        <family val="1"/>
      </rPr>
      <t>d</t>
    </r>
    <r>
      <rPr>
        <sz val="10"/>
        <color theme="1"/>
        <rFont val="Times New Roman"/>
        <family val="1"/>
      </rPr>
      <t xml:space="preserve"> Rate of failed performance tests is 20 percent.</t>
    </r>
  </si>
  <si>
    <t>A.  Familiarization with the regulatory requirements</t>
  </si>
  <si>
    <t>Burden Items</t>
  </si>
  <si>
    <t>Initial performance test</t>
  </si>
  <si>
    <t>Report review</t>
  </si>
  <si>
    <t>New Plant</t>
  </si>
  <si>
    <t xml:space="preserve">      Notification of construction</t>
  </si>
  <si>
    <t xml:space="preserve">      Notification of initial startup      </t>
  </si>
  <si>
    <t xml:space="preserve">      Notification of actual startup</t>
  </si>
  <si>
    <t>VOC emission reports</t>
  </si>
  <si>
    <t>Temperature reports</t>
  </si>
  <si>
    <r>
      <t xml:space="preserve">e </t>
    </r>
    <r>
      <rPr>
        <sz val="10"/>
        <rFont val="Times New Roman"/>
        <family val="1"/>
      </rPr>
      <t>Totals have been rounded to 3 significant figures. Figures may not add exactly due to rounding.</t>
    </r>
  </si>
  <si>
    <t>(A) Person hours per occurrence</t>
  </si>
  <si>
    <t>(B) Number of occurrences per Plant per Year</t>
  </si>
  <si>
    <t>(C) EPA hours per respondent per year (AxB)</t>
  </si>
  <si>
    <t>(E) Technical hours per year (CxD)</t>
  </si>
  <si>
    <t>(F) Management hours per year (Ex0.05)</t>
  </si>
  <si>
    <t>(G) Clerical Hours per Year (Ex0.1)</t>
  </si>
  <si>
    <t xml:space="preserve">(G) Clerical person hours per year (E x 0.1) </t>
  </si>
  <si>
    <t xml:space="preserve">(F) Management person hours per year (Ex0.05) </t>
  </si>
  <si>
    <t xml:space="preserve">(E) Technical person hours per year (CxD) </t>
  </si>
  <si>
    <t>hr/resp</t>
  </si>
  <si>
    <r>
      <rPr>
        <vertAlign val="superscript"/>
        <sz val="10"/>
        <color theme="1"/>
        <rFont val="Times New Roman"/>
        <family val="1"/>
      </rPr>
      <t>a</t>
    </r>
    <r>
      <rPr>
        <sz val="10"/>
        <color theme="1"/>
        <rFont val="Times New Roman"/>
        <family val="1"/>
      </rPr>
      <t xml:space="preserve"> We have assumed that there are approximately 70 existing respondents, with 2 new respondents per year over the next 3 years of this ICR.</t>
    </r>
  </si>
  <si>
    <r>
      <t xml:space="preserve">(D) Number of respondents per Year </t>
    </r>
    <r>
      <rPr>
        <b/>
        <vertAlign val="superscript"/>
        <sz val="10"/>
        <color theme="1"/>
        <rFont val="Times New Roman"/>
        <family val="1"/>
      </rPr>
      <t>a</t>
    </r>
  </si>
  <si>
    <r>
      <t xml:space="preserve">(H) Total Labor Costs per Year </t>
    </r>
    <r>
      <rPr>
        <b/>
        <vertAlign val="superscript"/>
        <sz val="10"/>
        <color theme="1"/>
        <rFont val="Times New Roman"/>
        <family val="1"/>
      </rPr>
      <t>b</t>
    </r>
  </si>
  <si>
    <r>
      <rPr>
        <vertAlign val="superscript"/>
        <sz val="10"/>
        <rFont val="Times New Roman"/>
        <family val="1"/>
      </rPr>
      <t>b</t>
    </r>
    <r>
      <rPr>
        <sz val="10"/>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t>
    </r>
  </si>
  <si>
    <r>
      <t xml:space="preserve">TOTAL LABOR BURDEN AND COST (rounded) </t>
    </r>
    <r>
      <rPr>
        <b/>
        <vertAlign val="superscript"/>
        <sz val="9"/>
        <color theme="1"/>
        <rFont val="Times New Roman"/>
        <family val="1"/>
      </rPr>
      <t>e</t>
    </r>
  </si>
  <si>
    <r>
      <t xml:space="preserve">TOTAL CAPITAL AND O&amp;M COSTS (rounded): </t>
    </r>
    <r>
      <rPr>
        <b/>
        <vertAlign val="superscript"/>
        <sz val="8"/>
        <rFont val="Times New Roman"/>
        <family val="1"/>
      </rPr>
      <t>e</t>
    </r>
  </si>
  <si>
    <r>
      <t xml:space="preserve">GRAND TOTAL (rounded): </t>
    </r>
    <r>
      <rPr>
        <b/>
        <vertAlign val="superscript"/>
        <sz val="8"/>
        <rFont val="Times New Roman"/>
        <family val="1"/>
      </rPr>
      <t>e</t>
    </r>
  </si>
  <si>
    <r>
      <t xml:space="preserve">(D)          Plants per Year </t>
    </r>
    <r>
      <rPr>
        <b/>
        <vertAlign val="superscript"/>
        <sz val="10"/>
        <color theme="1"/>
        <rFont val="Times New Roman"/>
        <family val="1"/>
      </rPr>
      <t>a</t>
    </r>
  </si>
  <si>
    <t xml:space="preserve">New Plant </t>
  </si>
  <si>
    <t xml:space="preserve">   Existing Plant </t>
  </si>
  <si>
    <r>
      <t xml:space="preserve">(H) Total costs per year </t>
    </r>
    <r>
      <rPr>
        <b/>
        <vertAlign val="superscript"/>
        <sz val="10"/>
        <color theme="1"/>
        <rFont val="Times New Roman"/>
        <family val="1"/>
      </rPr>
      <t>b</t>
    </r>
  </si>
  <si>
    <r>
      <t xml:space="preserve">      Review test results </t>
    </r>
    <r>
      <rPr>
        <vertAlign val="superscript"/>
        <sz val="10"/>
        <color theme="1"/>
        <rFont val="Times New Roman"/>
        <family val="1"/>
      </rPr>
      <t xml:space="preserve">c </t>
    </r>
  </si>
  <si>
    <r>
      <t xml:space="preserve">TOTAL COST (rounded) </t>
    </r>
    <r>
      <rPr>
        <b/>
        <vertAlign val="superscript"/>
        <sz val="9"/>
        <color theme="1"/>
        <rFont val="Times New Roman"/>
        <family val="1"/>
      </rPr>
      <t>d</t>
    </r>
  </si>
  <si>
    <r>
      <t>b</t>
    </r>
    <r>
      <rPr>
        <sz val="10"/>
        <rFont val="Times New Roman"/>
        <family val="1"/>
      </rPr>
      <t xml:space="preserve">  This cost is based on the following hourly labor rates times a 1.6 benefits multiplication factor to account for government overhead expenses: $65.71 for Managerial, $48.75 for Technical and $26.38 for Clerical.  These rates are from the Office of Personnel Management (OPM) “2018 General Schedule” which excludes locality rates of pay.</t>
    </r>
  </si>
  <si>
    <r>
      <t xml:space="preserve">      Notification of initial performance test </t>
    </r>
    <r>
      <rPr>
        <vertAlign val="superscript"/>
        <sz val="10"/>
        <color theme="1"/>
        <rFont val="Times New Roman"/>
        <family val="1"/>
      </rPr>
      <t xml:space="preserve">c </t>
    </r>
  </si>
  <si>
    <r>
      <rPr>
        <vertAlign val="superscript"/>
        <sz val="10"/>
        <color theme="1"/>
        <rFont val="Times New Roman"/>
        <family val="1"/>
      </rPr>
      <t>c</t>
    </r>
    <r>
      <rPr>
        <sz val="10"/>
        <color theme="1"/>
        <rFont val="Times New Roman"/>
        <family val="1"/>
      </rPr>
      <t xml:space="preserve"> Rate of failed performance tests is 20 percent.</t>
    </r>
  </si>
  <si>
    <r>
      <t xml:space="preserve">d </t>
    </r>
    <r>
      <rPr>
        <sz val="10"/>
        <rFont val="Times New Roman"/>
        <family val="1"/>
      </rPr>
      <t>Totals have been rounded to 3 significant figures. Figures may not add exactly due to rounding.</t>
    </r>
  </si>
  <si>
    <t>See 3B</t>
  </si>
  <si>
    <t>See 3E</t>
  </si>
  <si>
    <t xml:space="preserve">Table 1: Annual Respondent Burden and Cost – NSPS for Automobile and Light Duty Truck Surface Coating Operations (40 CFR Part 60, Subpart MM) (Renewal) </t>
  </si>
  <si>
    <t xml:space="preserve">Table 2: Average Annual EPA Burden and Cost – NSPS for Automobile and Light Duty Truck Surface Coating Operations (40 CFR Part 60, Subpart MM) (Renewal)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</si>
</sst>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0.0"/>
  </numFmts>
  <fonts count="20" x14ac:knownFonts="1">
    <font>
      <sz val="11"/>
      <color theme="1"/>
      <name val="Calibri"/>
      <family val="2"/>
      <scheme val="minor"/>
    </font>
    <font>
      <sz val="10"/>
      <color theme="1"/>
      <name val="Times New Roman"/>
      <family val="1"/>
    </font>
    <font>
      <vertAlign val="superscript"/>
      <sz val="10"/>
      <color theme="1"/>
      <name val="Times New Roman"/>
      <family val="1"/>
    </font>
    <font>
      <b/>
      <sz val="10"/>
      <color theme="1"/>
      <name val="Times New Roman"/>
      <family val="1"/>
    </font>
    <font>
      <u/>
      <sz val="10"/>
      <color theme="1"/>
      <name val="Times New Roman"/>
      <family val="1"/>
    </font>
    <font>
      <b/>
      <sz val="9"/>
      <color theme="1"/>
      <name val="Times New Roman"/>
      <family val="1"/>
    </font>
    <font>
      <b/>
      <i/>
      <sz val="10"/>
      <color theme="1"/>
      <name val="Times New Roman"/>
      <family val="1"/>
    </font>
    <font>
      <i/>
      <sz val="10"/>
      <color theme="1"/>
      <name val="Times New Roman"/>
      <family val="1"/>
    </font>
    <font>
      <i/>
      <sz val="11"/>
      <color theme="1"/>
      <name val="Calibri"/>
      <family val="2"/>
      <scheme val="minor"/>
    </font>
    <font>
      <sz val="12"/>
      <color theme="1"/>
      <name val="Times New Roman"/>
      <family val="1"/>
    </font>
    <font>
      <b/>
      <sz val="8"/>
      <name val="Times New Roman"/>
      <family val="1"/>
    </font>
    <font>
      <b/>
      <u/>
      <sz val="10"/>
      <color theme="1"/>
      <name val="Times New Roman"/>
      <family val="1"/>
    </font>
    <font>
      <vertAlign val="superscript"/>
      <sz val="10"/>
      <name val="Times New Roman"/>
      <family val="1"/>
    </font>
    <font>
      <sz val="10"/>
      <name val="Times New Roman"/>
      <family val="1"/>
    </font>
    <font>
      <sz val="11"/>
      <color rgb="FFFF0000"/>
      <name val="Calibri"/>
      <family val="2"/>
      <scheme val="minor"/>
    </font>
    <font>
      <i/>
      <sz val="11"/>
      <color rgb="FFFF0000"/>
      <name val="Calibri"/>
      <family val="2"/>
      <scheme val="minor"/>
    </font>
    <font>
      <b/>
      <vertAlign val="superscript"/>
      <sz val="10"/>
      <color theme="1"/>
      <name val="Times New Roman"/>
      <family val="1"/>
    </font>
    <font>
      <b/>
      <vertAlign val="superscript"/>
      <sz val="8"/>
      <name val="Times New Roman"/>
      <family val="1"/>
    </font>
    <font>
      <b/>
      <vertAlign val="superscript"/>
      <sz val="9"/>
      <color theme="1"/>
      <name val="Times New Roman"/>
      <family val="1"/>
    </font>
    <font>
      <b/>
      <sz val="12"/>
      <color theme="1"/>
      <name val="Times New Roman"/>
      <family val="1"/>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0" fillId="0" borderId="0" xfId="0" applyAlignment="1"/>
    <xf numFmtId="0" fontId="0" fillId="0" borderId="0" xfId="0" applyAlignment="1">
      <alignment wrapText="1"/>
    </xf>
    <xf numFmtId="0" fontId="1" fillId="0" borderId="1" xfId="0" applyFont="1" applyBorder="1" applyAlignment="1">
      <alignment vertical="center"/>
    </xf>
    <xf numFmtId="0" fontId="5" fillId="0" borderId="1" xfId="0" applyFont="1" applyBorder="1" applyAlignment="1">
      <alignment vertical="center"/>
    </xf>
    <xf numFmtId="0" fontId="6" fillId="0" borderId="1" xfId="0" applyFont="1" applyBorder="1" applyAlignment="1">
      <alignment vertical="center"/>
    </xf>
    <xf numFmtId="0" fontId="8" fillId="0" borderId="0" xfId="0" applyFont="1"/>
    <xf numFmtId="0" fontId="10" fillId="0" borderId="1" xfId="0" applyFont="1" applyBorder="1" applyAlignment="1">
      <alignment vertical="center"/>
    </xf>
    <xf numFmtId="0" fontId="1" fillId="0" borderId="0" xfId="0" applyFont="1"/>
    <xf numFmtId="0" fontId="9"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xf>
    <xf numFmtId="8" fontId="1" fillId="0" borderId="0" xfId="0" applyNumberFormat="1" applyFont="1" applyAlignment="1">
      <alignment vertical="center"/>
    </xf>
    <xf numFmtId="0" fontId="2" fillId="0" borderId="0" xfId="0" applyFont="1" applyAlignment="1">
      <alignment horizontal="right" vertical="center"/>
    </xf>
    <xf numFmtId="0" fontId="14" fillId="0" borderId="0" xfId="0" applyFont="1"/>
    <xf numFmtId="0" fontId="14" fillId="0" borderId="0" xfId="0" applyFont="1" applyAlignment="1">
      <alignment wrapText="1"/>
    </xf>
    <xf numFmtId="0" fontId="15" fillId="0" borderId="0" xfId="0" applyFont="1"/>
    <xf numFmtId="0" fontId="3"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8" fontId="1" fillId="0" borderId="1" xfId="0" applyNumberFormat="1" applyFont="1" applyFill="1" applyBorder="1" applyAlignment="1">
      <alignment horizontal="right" vertical="center"/>
    </xf>
    <xf numFmtId="0" fontId="0" fillId="0" borderId="0" xfId="0" applyFill="1"/>
    <xf numFmtId="0" fontId="1" fillId="0" borderId="1" xfId="0" applyFont="1" applyFill="1" applyBorder="1" applyAlignment="1">
      <alignment horizontal="right" vertical="center"/>
    </xf>
    <xf numFmtId="0" fontId="4" fillId="0" borderId="1" xfId="0" applyFont="1" applyFill="1" applyBorder="1" applyAlignment="1">
      <alignment horizontal="center" vertical="center"/>
    </xf>
    <xf numFmtId="165" fontId="1" fillId="0" borderId="1" xfId="0" applyNumberFormat="1" applyFont="1" applyFill="1" applyBorder="1" applyAlignment="1">
      <alignment horizontal="center" vertical="center"/>
    </xf>
    <xf numFmtId="4"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7" fillId="0" borderId="1" xfId="0" applyFont="1" applyFill="1" applyBorder="1" applyAlignment="1"/>
    <xf numFmtId="8" fontId="6" fillId="0" borderId="1" xfId="0" applyNumberFormat="1" applyFont="1" applyFill="1" applyBorder="1" applyAlignment="1">
      <alignment horizontal="right" vertical="center"/>
    </xf>
    <xf numFmtId="0" fontId="8" fillId="0" borderId="0" xfId="0" applyFont="1" applyFill="1"/>
    <xf numFmtId="0" fontId="6" fillId="0" borderId="1" xfId="0" applyFont="1" applyFill="1" applyBorder="1" applyAlignment="1">
      <alignment vertical="center"/>
    </xf>
    <xf numFmtId="6" fontId="6" fillId="0" borderId="1" xfId="0" applyNumberFormat="1" applyFont="1" applyFill="1" applyBorder="1" applyAlignment="1">
      <alignment horizontal="right" vertical="center"/>
    </xf>
    <xf numFmtId="6" fontId="3" fillId="0" borderId="1" xfId="0" applyNumberFormat="1" applyFont="1" applyFill="1" applyBorder="1" applyAlignment="1">
      <alignment horizontal="right" vertical="center"/>
    </xf>
    <xf numFmtId="0" fontId="0" fillId="0" borderId="1" xfId="0" applyFill="1" applyBorder="1" applyAlignment="1"/>
    <xf numFmtId="164" fontId="3" fillId="0" borderId="1" xfId="0" applyNumberFormat="1" applyFont="1" applyFill="1" applyBorder="1" applyAlignment="1"/>
    <xf numFmtId="1" fontId="0" fillId="0" borderId="0" xfId="0" applyNumberFormat="1"/>
    <xf numFmtId="0" fontId="3" fillId="0" borderId="1" xfId="0" applyFont="1" applyFill="1" applyBorder="1" applyAlignment="1">
      <alignment horizontal="center" vertical="center" wrapText="1"/>
    </xf>
    <xf numFmtId="0" fontId="1" fillId="0" borderId="1" xfId="0" applyFont="1" applyFill="1" applyBorder="1" applyAlignment="1">
      <alignment horizontal="left" vertical="center" indent="1"/>
    </xf>
    <xf numFmtId="2" fontId="1" fillId="0" borderId="1" xfId="0" applyNumberFormat="1" applyFont="1" applyFill="1" applyBorder="1" applyAlignment="1">
      <alignment horizontal="center" vertical="center"/>
    </xf>
    <xf numFmtId="0" fontId="1" fillId="0" borderId="1" xfId="0" applyFont="1" applyFill="1" applyBorder="1" applyAlignment="1">
      <alignment horizontal="left" vertical="center" indent="2"/>
    </xf>
    <xf numFmtId="0" fontId="5" fillId="0" borderId="1" xfId="0" applyFont="1" applyFill="1" applyBorder="1" applyAlignment="1">
      <alignment vertical="center"/>
    </xf>
    <xf numFmtId="0" fontId="1" fillId="0" borderId="0" xfId="0" applyFont="1" applyFill="1"/>
    <xf numFmtId="0" fontId="19" fillId="0" borderId="0" xfId="0" applyFont="1" applyAlignment="1">
      <alignment vertical="center"/>
    </xf>
    <xf numFmtId="0" fontId="1" fillId="0" borderId="0" xfId="0" applyFont="1" applyFill="1" applyAlignment="1">
      <alignment horizontal="left" vertical="center" wrapText="1"/>
    </xf>
    <xf numFmtId="0" fontId="13"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wrapText="1"/>
    </xf>
    <xf numFmtId="0" fontId="12" fillId="0" borderId="0" xfId="0" applyFont="1" applyAlignment="1">
      <alignment horizontal="left" vertical="center" wrapText="1"/>
    </xf>
    <xf numFmtId="3" fontId="6" fillId="0" borderId="2" xfId="0" applyNumberFormat="1" applyFont="1" applyFill="1" applyBorder="1" applyAlignment="1">
      <alignment horizontal="center" vertical="center"/>
    </xf>
    <xf numFmtId="3" fontId="6" fillId="0" borderId="3" xfId="0" applyNumberFormat="1" applyFont="1" applyFill="1" applyBorder="1" applyAlignment="1">
      <alignment horizontal="center" vertical="center"/>
    </xf>
    <xf numFmtId="3" fontId="6" fillId="0" borderId="4"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3" fontId="3" fillId="0" borderId="4" xfId="0" applyNumberFormat="1" applyFont="1" applyFill="1" applyBorder="1" applyAlignment="1">
      <alignment horizontal="center" vertical="center"/>
    </xf>
    <xf numFmtId="0" fontId="11" fillId="0" borderId="0" xfId="0" applyFont="1" applyAlignment="1">
      <alignment vertical="center"/>
    </xf>
    <xf numFmtId="0" fontId="1" fillId="0" borderId="0" xfId="0" applyFont="1"/>
    <xf numFmtId="0" fontId="12" fillId="0" borderId="0" xfId="0" applyFont="1" applyFill="1" applyAlignment="1">
      <alignment horizontal="left" vertical="center" wrapText="1"/>
    </xf>
    <xf numFmtId="1" fontId="3" fillId="0" borderId="1" xfId="0" applyNumberFormat="1" applyFont="1" applyFill="1" applyBorder="1" applyAlignment="1">
      <alignment horizontal="center" vertical="center"/>
    </xf>
    <xf numFmtId="0" fontId="11" fillId="0" borderId="0" xfId="0" applyFont="1" applyFill="1" applyAlignment="1">
      <alignment vertical="center"/>
    </xf>
    <xf numFmtId="0" fontId="1" fillId="0"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0"/>
  <sheetViews>
    <sheetView tabSelected="1" topLeftCell="A17" workbookViewId="0">
      <selection activeCell="A43" sqref="A43:I43"/>
    </sheetView>
  </sheetViews>
  <sheetFormatPr defaultRowHeight="15" x14ac:dyDescent="0.25"/>
  <cols>
    <col min="1" max="1" width="38.85546875" style="1" bestFit="1" customWidth="1"/>
    <col min="2" max="4" width="9.140625" style="1"/>
    <col min="5" max="5" width="11.7109375" style="1" customWidth="1"/>
    <col min="6" max="8" width="9.140625" style="1"/>
    <col min="9" max="9" width="13.85546875" style="1" customWidth="1"/>
  </cols>
  <sheetData>
    <row r="1" spans="1:11" ht="15.75" x14ac:dyDescent="0.25">
      <c r="A1" s="41" t="s">
        <v>80</v>
      </c>
    </row>
    <row r="2" spans="1:11" x14ac:dyDescent="0.25">
      <c r="F2">
        <v>117.92</v>
      </c>
      <c r="G2">
        <v>147.4</v>
      </c>
      <c r="H2">
        <v>57.02</v>
      </c>
      <c r="K2" s="14"/>
    </row>
    <row r="3" spans="1:11" s="2" customFormat="1" ht="76.5" x14ac:dyDescent="0.25">
      <c r="A3" s="17" t="s">
        <v>33</v>
      </c>
      <c r="B3" s="17" t="s">
        <v>34</v>
      </c>
      <c r="C3" s="17" t="s">
        <v>35</v>
      </c>
      <c r="D3" s="17" t="s">
        <v>36</v>
      </c>
      <c r="E3" s="17" t="s">
        <v>62</v>
      </c>
      <c r="F3" s="17" t="s">
        <v>59</v>
      </c>
      <c r="G3" s="17" t="s">
        <v>58</v>
      </c>
      <c r="H3" s="17" t="s">
        <v>57</v>
      </c>
      <c r="I3" s="17" t="s">
        <v>63</v>
      </c>
      <c r="K3" s="15"/>
    </row>
    <row r="4" spans="1:11" ht="15.75" x14ac:dyDescent="0.25">
      <c r="A4" s="3" t="s">
        <v>0</v>
      </c>
      <c r="B4" s="18">
        <v>17.399999999999999</v>
      </c>
      <c r="C4" s="18">
        <v>1</v>
      </c>
      <c r="D4" s="18">
        <f>B4*C4</f>
        <v>17.399999999999999</v>
      </c>
      <c r="E4" s="18">
        <v>2</v>
      </c>
      <c r="F4" s="18">
        <f>D4*E4</f>
        <v>34.799999999999997</v>
      </c>
      <c r="G4" s="18">
        <f>F4*0.05</f>
        <v>1.74</v>
      </c>
      <c r="H4" s="18">
        <f>F4*0.1</f>
        <v>3.48</v>
      </c>
      <c r="I4" s="19">
        <f>F4*F$2+G4*G$2+H4*H$2</f>
        <v>4558.5216</v>
      </c>
      <c r="J4" s="20"/>
      <c r="K4" s="14"/>
    </row>
    <row r="5" spans="1:11" x14ac:dyDescent="0.25">
      <c r="A5" s="3" t="s">
        <v>1</v>
      </c>
      <c r="B5" s="18">
        <v>116.5</v>
      </c>
      <c r="C5" s="18">
        <v>1</v>
      </c>
      <c r="D5" s="18">
        <f>B5*C5</f>
        <v>116.5</v>
      </c>
      <c r="E5" s="18">
        <v>2</v>
      </c>
      <c r="F5" s="18">
        <f>D5*E5</f>
        <v>233</v>
      </c>
      <c r="G5" s="18">
        <f>F5*0.05</f>
        <v>11.65</v>
      </c>
      <c r="H5" s="18">
        <f>F5*0.1</f>
        <v>23.3</v>
      </c>
      <c r="I5" s="19">
        <f>F5*F$2+G5*G$2+H5*H$2</f>
        <v>30521.135999999999</v>
      </c>
      <c r="J5" s="20"/>
      <c r="K5" s="14"/>
    </row>
    <row r="6" spans="1:11" x14ac:dyDescent="0.25">
      <c r="A6" s="3" t="s">
        <v>2</v>
      </c>
      <c r="B6" s="18"/>
      <c r="C6" s="18"/>
      <c r="D6" s="18"/>
      <c r="E6" s="18"/>
      <c r="F6" s="18"/>
      <c r="G6" s="18"/>
      <c r="H6" s="18"/>
      <c r="I6" s="21"/>
      <c r="J6" s="20"/>
      <c r="K6" s="14"/>
    </row>
    <row r="7" spans="1:11" x14ac:dyDescent="0.25">
      <c r="A7" s="3" t="s">
        <v>40</v>
      </c>
      <c r="B7" s="18">
        <v>8.6999999999999993</v>
      </c>
      <c r="C7" s="18">
        <v>1</v>
      </c>
      <c r="D7" s="18">
        <f>B7*C7</f>
        <v>8.6999999999999993</v>
      </c>
      <c r="E7" s="18">
        <v>72</v>
      </c>
      <c r="F7" s="18">
        <f>D7*E7</f>
        <v>626.4</v>
      </c>
      <c r="G7" s="18">
        <f>F7*0.05</f>
        <v>31.32</v>
      </c>
      <c r="H7" s="18">
        <f>F7*0.1</f>
        <v>62.64</v>
      </c>
      <c r="I7" s="19">
        <f>F7*F$2+G7*G$2+H7*H$2</f>
        <v>82053.388800000001</v>
      </c>
      <c r="J7" s="20"/>
      <c r="K7" s="14"/>
    </row>
    <row r="8" spans="1:11" x14ac:dyDescent="0.25">
      <c r="A8" s="3" t="s">
        <v>3</v>
      </c>
      <c r="B8" s="22"/>
      <c r="C8" s="18"/>
      <c r="D8" s="18"/>
      <c r="E8" s="18"/>
      <c r="F8" s="18"/>
      <c r="G8" s="18"/>
      <c r="H8" s="21"/>
      <c r="I8" s="21"/>
      <c r="J8" s="20"/>
      <c r="K8" s="14"/>
    </row>
    <row r="9" spans="1:11" ht="15.75" x14ac:dyDescent="0.25">
      <c r="A9" s="3" t="s">
        <v>4</v>
      </c>
      <c r="B9" s="23">
        <v>2434.8000000000002</v>
      </c>
      <c r="C9" s="18">
        <v>1</v>
      </c>
      <c r="D9" s="23">
        <f>B9*C9</f>
        <v>2434.8000000000002</v>
      </c>
      <c r="E9" s="18">
        <v>2</v>
      </c>
      <c r="F9" s="24">
        <f>D9*E9</f>
        <v>4869.6000000000004</v>
      </c>
      <c r="G9" s="18">
        <f>F9*0.05</f>
        <v>243.48000000000002</v>
      </c>
      <c r="H9" s="18">
        <f>F9*0.1</f>
        <v>486.96000000000004</v>
      </c>
      <c r="I9" s="19">
        <f>F9*F$2+G9*G$2+H9*H$2</f>
        <v>637878.64320000017</v>
      </c>
      <c r="J9" s="20"/>
      <c r="K9" s="14"/>
    </row>
    <row r="10" spans="1:11" x14ac:dyDescent="0.25">
      <c r="A10" s="3" t="s">
        <v>5</v>
      </c>
      <c r="B10" s="25" t="s">
        <v>6</v>
      </c>
      <c r="C10" s="25"/>
      <c r="D10" s="25"/>
      <c r="E10" s="25"/>
      <c r="F10" s="25"/>
      <c r="G10" s="25"/>
      <c r="H10" s="25"/>
      <c r="I10" s="25"/>
      <c r="J10" s="20"/>
      <c r="K10" s="14"/>
    </row>
    <row r="11" spans="1:11" ht="15.75" x14ac:dyDescent="0.25">
      <c r="A11" s="3" t="s">
        <v>7</v>
      </c>
      <c r="B11" s="18">
        <v>573.9</v>
      </c>
      <c r="C11" s="18">
        <v>1</v>
      </c>
      <c r="D11" s="18">
        <f>B11*C11</f>
        <v>573.9</v>
      </c>
      <c r="E11" s="18">
        <f>0.2*E9</f>
        <v>0.4</v>
      </c>
      <c r="F11" s="18">
        <f>D11*E11</f>
        <v>229.56</v>
      </c>
      <c r="G11" s="18">
        <f>F11*0.05</f>
        <v>11.478000000000002</v>
      </c>
      <c r="H11" s="18">
        <f>F11*0.1</f>
        <v>22.956000000000003</v>
      </c>
      <c r="I11" s="19">
        <f>F11*F$2+G11*G$2+H11*H$2</f>
        <v>30070.523520000006</v>
      </c>
      <c r="J11" s="20"/>
      <c r="K11" s="14"/>
    </row>
    <row r="12" spans="1:11" x14ac:dyDescent="0.25">
      <c r="A12" s="3" t="s">
        <v>8</v>
      </c>
      <c r="B12" s="18" t="s">
        <v>78</v>
      </c>
      <c r="C12" s="18"/>
      <c r="D12" s="18"/>
      <c r="E12" s="21"/>
      <c r="F12" s="18"/>
      <c r="G12" s="18"/>
      <c r="H12" s="18"/>
      <c r="I12" s="21"/>
      <c r="J12" s="20"/>
      <c r="K12" s="14"/>
    </row>
    <row r="13" spans="1:11" x14ac:dyDescent="0.25">
      <c r="A13" s="3" t="s">
        <v>9</v>
      </c>
      <c r="B13" s="18" t="s">
        <v>79</v>
      </c>
      <c r="C13" s="18"/>
      <c r="D13" s="18"/>
      <c r="E13" s="21"/>
      <c r="F13" s="18"/>
      <c r="G13" s="18"/>
      <c r="H13" s="18"/>
      <c r="I13" s="21"/>
      <c r="J13" s="20"/>
      <c r="K13" s="14"/>
    </row>
    <row r="14" spans="1:11" x14ac:dyDescent="0.25">
      <c r="A14" s="3" t="s">
        <v>10</v>
      </c>
      <c r="B14" s="18"/>
      <c r="C14" s="18"/>
      <c r="D14" s="18"/>
      <c r="E14" s="18"/>
      <c r="F14" s="18"/>
      <c r="G14" s="18"/>
      <c r="H14" s="18"/>
      <c r="I14" s="21"/>
      <c r="J14" s="20"/>
      <c r="K14" s="14"/>
    </row>
    <row r="15" spans="1:11" x14ac:dyDescent="0.25">
      <c r="A15" s="3" t="s">
        <v>11</v>
      </c>
      <c r="B15" s="18">
        <v>1.7</v>
      </c>
      <c r="C15" s="18">
        <v>1</v>
      </c>
      <c r="D15" s="18">
        <f t="shared" ref="D15:D17" si="0">B15*C15</f>
        <v>1.7</v>
      </c>
      <c r="E15" s="18">
        <v>2</v>
      </c>
      <c r="F15" s="18">
        <f t="shared" ref="F15:F17" si="1">D15*E15</f>
        <v>3.4</v>
      </c>
      <c r="G15" s="18">
        <f t="shared" ref="G15:G17" si="2">F15*0.05</f>
        <v>0.17</v>
      </c>
      <c r="H15" s="18">
        <f t="shared" ref="H15:H17" si="3">F15*0.1</f>
        <v>0.34</v>
      </c>
      <c r="I15" s="19">
        <f>F15*F$2+G15*G$2+H15*H$2</f>
        <v>445.37279999999998</v>
      </c>
      <c r="J15" s="20"/>
      <c r="K15" s="14"/>
    </row>
    <row r="16" spans="1:11" x14ac:dyDescent="0.25">
      <c r="A16" s="3" t="s">
        <v>12</v>
      </c>
      <c r="B16" s="18">
        <v>1.7</v>
      </c>
      <c r="C16" s="18">
        <v>1</v>
      </c>
      <c r="D16" s="18">
        <f t="shared" si="0"/>
        <v>1.7</v>
      </c>
      <c r="E16" s="18">
        <v>2</v>
      </c>
      <c r="F16" s="18">
        <f t="shared" si="1"/>
        <v>3.4</v>
      </c>
      <c r="G16" s="18">
        <f t="shared" si="2"/>
        <v>0.17</v>
      </c>
      <c r="H16" s="18">
        <f t="shared" si="3"/>
        <v>0.34</v>
      </c>
      <c r="I16" s="19">
        <f>F16*F$2+G16*G$2+H16*H$2</f>
        <v>445.37279999999998</v>
      </c>
      <c r="J16" s="20"/>
      <c r="K16" s="14"/>
    </row>
    <row r="17" spans="1:11" x14ac:dyDescent="0.25">
      <c r="A17" s="3" t="s">
        <v>13</v>
      </c>
      <c r="B17" s="18">
        <v>35.700000000000003</v>
      </c>
      <c r="C17" s="18">
        <v>1</v>
      </c>
      <c r="D17" s="18">
        <f t="shared" si="0"/>
        <v>35.700000000000003</v>
      </c>
      <c r="E17" s="18">
        <v>2</v>
      </c>
      <c r="F17" s="18">
        <f t="shared" si="1"/>
        <v>71.400000000000006</v>
      </c>
      <c r="G17" s="18">
        <f t="shared" si="2"/>
        <v>3.5700000000000003</v>
      </c>
      <c r="H17" s="18">
        <f t="shared" si="3"/>
        <v>7.1400000000000006</v>
      </c>
      <c r="I17" s="19">
        <f>F17*F$2+G17*G$2+H17*H$2</f>
        <v>9352.8288000000011</v>
      </c>
      <c r="J17" s="20"/>
      <c r="K17" s="14"/>
    </row>
    <row r="18" spans="1:11" x14ac:dyDescent="0.25">
      <c r="A18" s="3" t="s">
        <v>14</v>
      </c>
      <c r="B18" s="18" t="s">
        <v>78</v>
      </c>
      <c r="C18" s="18"/>
      <c r="D18" s="18"/>
      <c r="E18" s="21"/>
      <c r="F18" s="18"/>
      <c r="G18" s="18"/>
      <c r="H18" s="18"/>
      <c r="I18" s="21"/>
      <c r="J18" s="20"/>
      <c r="K18" s="14"/>
    </row>
    <row r="19" spans="1:11" x14ac:dyDescent="0.25">
      <c r="A19" s="3" t="s">
        <v>15</v>
      </c>
      <c r="B19" s="18"/>
      <c r="C19" s="18"/>
      <c r="D19" s="18"/>
      <c r="E19" s="18"/>
      <c r="F19" s="18"/>
      <c r="G19" s="18"/>
      <c r="H19" s="18"/>
      <c r="I19" s="21"/>
      <c r="J19" s="20"/>
      <c r="K19" s="14"/>
    </row>
    <row r="20" spans="1:11" x14ac:dyDescent="0.25">
      <c r="A20" s="3" t="s">
        <v>16</v>
      </c>
      <c r="B20" s="18">
        <v>8.6999999999999993</v>
      </c>
      <c r="C20" s="18">
        <v>4</v>
      </c>
      <c r="D20" s="18">
        <f t="shared" ref="D20:D21" si="4">B20*C20</f>
        <v>34.799999999999997</v>
      </c>
      <c r="E20" s="18">
        <v>72</v>
      </c>
      <c r="F20" s="23">
        <f t="shared" ref="F20:F21" si="5">D20*E20</f>
        <v>2505.6</v>
      </c>
      <c r="G20" s="18">
        <f t="shared" ref="G20:G21" si="6">F20*0.05</f>
        <v>125.28</v>
      </c>
      <c r="H20" s="18">
        <f t="shared" ref="H20:H21" si="7">F20*0.1</f>
        <v>250.56</v>
      </c>
      <c r="I20" s="19">
        <f>F20*F$2+G20*G$2+H20*H$2</f>
        <v>328213.5552</v>
      </c>
      <c r="J20" s="20"/>
      <c r="K20" s="14"/>
    </row>
    <row r="21" spans="1:11" x14ac:dyDescent="0.25">
      <c r="A21" s="3" t="s">
        <v>17</v>
      </c>
      <c r="B21" s="18">
        <v>26.1</v>
      </c>
      <c r="C21" s="18">
        <v>2</v>
      </c>
      <c r="D21" s="18">
        <f t="shared" si="4"/>
        <v>52.2</v>
      </c>
      <c r="E21" s="18">
        <v>72</v>
      </c>
      <c r="F21" s="23">
        <f t="shared" si="5"/>
        <v>3758.4</v>
      </c>
      <c r="G21" s="18">
        <f t="shared" si="6"/>
        <v>187.92000000000002</v>
      </c>
      <c r="H21" s="18">
        <f t="shared" si="7"/>
        <v>375.84000000000003</v>
      </c>
      <c r="I21" s="19">
        <f>F21*F$2+G21*G$2+H21*H$2</f>
        <v>492320.33279999997</v>
      </c>
      <c r="J21" s="20"/>
      <c r="K21" s="14"/>
    </row>
    <row r="22" spans="1:11" s="6" customFormat="1" x14ac:dyDescent="0.25">
      <c r="A22" s="5" t="s">
        <v>18</v>
      </c>
      <c r="B22" s="26"/>
      <c r="C22" s="26"/>
      <c r="D22" s="26"/>
      <c r="E22" s="26"/>
      <c r="F22" s="47">
        <f>SUM(F4:H21)</f>
        <v>14185.894</v>
      </c>
      <c r="G22" s="48"/>
      <c r="H22" s="49"/>
      <c r="I22" s="27">
        <f>SUM(I4:I21)</f>
        <v>1615859.6755200003</v>
      </c>
      <c r="J22" s="28"/>
      <c r="K22" s="16"/>
    </row>
    <row r="23" spans="1:11" x14ac:dyDescent="0.25">
      <c r="A23" s="3" t="s">
        <v>19</v>
      </c>
      <c r="B23" s="18"/>
      <c r="C23" s="18"/>
      <c r="D23" s="18"/>
      <c r="E23" s="18"/>
      <c r="F23" s="18"/>
      <c r="G23" s="18"/>
      <c r="H23" s="18"/>
      <c r="I23" s="21"/>
      <c r="J23" s="20"/>
      <c r="K23" s="14"/>
    </row>
    <row r="24" spans="1:11" x14ac:dyDescent="0.25">
      <c r="A24" s="3" t="s">
        <v>40</v>
      </c>
      <c r="B24" s="18">
        <v>8.6999999999999993</v>
      </c>
      <c r="C24" s="18">
        <v>1</v>
      </c>
      <c r="D24" s="18">
        <f t="shared" ref="D24:D25" si="8">B24*C24</f>
        <v>8.6999999999999993</v>
      </c>
      <c r="E24" s="18">
        <v>72</v>
      </c>
      <c r="F24" s="23">
        <f t="shared" ref="F24:F25" si="9">D24*E24</f>
        <v>626.4</v>
      </c>
      <c r="G24" s="18">
        <f t="shared" ref="G24:G25" si="10">F24*0.05</f>
        <v>31.32</v>
      </c>
      <c r="H24" s="18">
        <f t="shared" ref="H24:H25" si="11">F24*0.1</f>
        <v>62.64</v>
      </c>
      <c r="I24" s="19">
        <f>F24*F$2+G24*G$2+H24*H$2</f>
        <v>82053.388800000001</v>
      </c>
      <c r="J24" s="20"/>
      <c r="K24" s="14"/>
    </row>
    <row r="25" spans="1:11" x14ac:dyDescent="0.25">
      <c r="A25" s="3" t="s">
        <v>20</v>
      </c>
      <c r="B25" s="18">
        <v>17.399999999999999</v>
      </c>
      <c r="C25" s="18">
        <v>1</v>
      </c>
      <c r="D25" s="18">
        <f t="shared" si="8"/>
        <v>17.399999999999999</v>
      </c>
      <c r="E25" s="18">
        <v>72</v>
      </c>
      <c r="F25" s="23">
        <f t="shared" si="9"/>
        <v>1252.8</v>
      </c>
      <c r="G25" s="18">
        <f t="shared" si="10"/>
        <v>62.64</v>
      </c>
      <c r="H25" s="18">
        <f t="shared" si="11"/>
        <v>125.28</v>
      </c>
      <c r="I25" s="19">
        <f>F25*F$2+G25*G$2+H25*H$2</f>
        <v>164106.7776</v>
      </c>
      <c r="J25" s="20"/>
      <c r="K25" s="14"/>
    </row>
    <row r="26" spans="1:11" x14ac:dyDescent="0.25">
      <c r="A26" s="3" t="s">
        <v>21</v>
      </c>
      <c r="B26" s="18"/>
      <c r="C26" s="18"/>
      <c r="D26" s="18"/>
      <c r="E26" s="18"/>
      <c r="F26" s="23"/>
      <c r="G26" s="18"/>
      <c r="H26" s="18"/>
      <c r="I26" s="21"/>
      <c r="J26" s="20"/>
      <c r="K26" s="14"/>
    </row>
    <row r="27" spans="1:11" x14ac:dyDescent="0.25">
      <c r="A27" s="3" t="s">
        <v>22</v>
      </c>
      <c r="B27" s="23">
        <v>1669.6</v>
      </c>
      <c r="C27" s="18">
        <v>1</v>
      </c>
      <c r="D27" s="18">
        <f t="shared" ref="D27:D28" si="12">B27*C27</f>
        <v>1669.6</v>
      </c>
      <c r="E27" s="18">
        <v>72</v>
      </c>
      <c r="F27" s="23">
        <f t="shared" ref="F27:F28" si="13">D27*E27</f>
        <v>120211.2</v>
      </c>
      <c r="G27" s="18">
        <f t="shared" ref="G27:G28" si="14">F27*0.05</f>
        <v>6010.56</v>
      </c>
      <c r="H27" s="18">
        <f t="shared" ref="H27:H28" si="15">F27*0.1</f>
        <v>12021.12</v>
      </c>
      <c r="I27" s="19">
        <f>F27*F$2+G27*G$2+H27*H$2</f>
        <v>15746705.510399999</v>
      </c>
      <c r="J27" s="20"/>
      <c r="K27" s="14"/>
    </row>
    <row r="28" spans="1:11" x14ac:dyDescent="0.25">
      <c r="A28" s="3" t="s">
        <v>23</v>
      </c>
      <c r="B28" s="23">
        <v>4347.8</v>
      </c>
      <c r="C28" s="18">
        <v>1</v>
      </c>
      <c r="D28" s="18">
        <f t="shared" si="12"/>
        <v>4347.8</v>
      </c>
      <c r="E28" s="18">
        <v>2</v>
      </c>
      <c r="F28" s="23">
        <f t="shared" si="13"/>
        <v>8695.6</v>
      </c>
      <c r="G28" s="18">
        <f t="shared" si="14"/>
        <v>434.78000000000003</v>
      </c>
      <c r="H28" s="18">
        <f t="shared" si="15"/>
        <v>869.56000000000006</v>
      </c>
      <c r="I28" s="19">
        <f>F28*F$2+G28*G$2+H28*H$2</f>
        <v>1139054.0352</v>
      </c>
      <c r="J28" s="20"/>
      <c r="K28" s="14"/>
    </row>
    <row r="29" spans="1:11" x14ac:dyDescent="0.25">
      <c r="A29" s="3" t="s">
        <v>24</v>
      </c>
      <c r="B29" s="18"/>
      <c r="C29" s="18"/>
      <c r="D29" s="18"/>
      <c r="E29" s="18"/>
      <c r="F29" s="23"/>
      <c r="G29" s="18"/>
      <c r="H29" s="18"/>
      <c r="I29" s="21"/>
      <c r="J29" s="20"/>
      <c r="K29" s="14"/>
    </row>
    <row r="30" spans="1:11" x14ac:dyDescent="0.25">
      <c r="A30" s="3" t="s">
        <v>25</v>
      </c>
      <c r="B30" s="18">
        <v>417.4</v>
      </c>
      <c r="C30" s="18">
        <v>1</v>
      </c>
      <c r="D30" s="18">
        <f t="shared" ref="D30:D32" si="16">B30*C30</f>
        <v>417.4</v>
      </c>
      <c r="E30" s="18">
        <v>72</v>
      </c>
      <c r="F30" s="23">
        <f t="shared" ref="F30:F32" si="17">D30*E30</f>
        <v>30052.799999999999</v>
      </c>
      <c r="G30" s="24">
        <f t="shared" ref="G30:G32" si="18">F30*0.05</f>
        <v>1502.64</v>
      </c>
      <c r="H30" s="18">
        <f t="shared" ref="H30:H32" si="19">F30*0.1</f>
        <v>3005.28</v>
      </c>
      <c r="I30" s="19">
        <f>F30*F$2+G30*G$2+H30*H$2</f>
        <v>3936676.3775999998</v>
      </c>
      <c r="J30" s="20"/>
      <c r="K30" s="14"/>
    </row>
    <row r="31" spans="1:11" x14ac:dyDescent="0.25">
      <c r="A31" s="3" t="s">
        <v>26</v>
      </c>
      <c r="B31" s="18">
        <v>34.799999999999997</v>
      </c>
      <c r="C31" s="18">
        <v>1</v>
      </c>
      <c r="D31" s="18">
        <f t="shared" si="16"/>
        <v>34.799999999999997</v>
      </c>
      <c r="E31" s="18">
        <v>72</v>
      </c>
      <c r="F31" s="23">
        <f t="shared" si="17"/>
        <v>2505.6</v>
      </c>
      <c r="G31" s="18">
        <f t="shared" si="18"/>
        <v>125.28</v>
      </c>
      <c r="H31" s="18">
        <f t="shared" si="19"/>
        <v>250.56</v>
      </c>
      <c r="I31" s="19">
        <f>F31*F$2+G31*G$2+H31*H$2</f>
        <v>328213.5552</v>
      </c>
      <c r="J31" s="20"/>
      <c r="K31" s="14"/>
    </row>
    <row r="32" spans="1:11" x14ac:dyDescent="0.25">
      <c r="A32" s="3" t="s">
        <v>27</v>
      </c>
      <c r="B32" s="18">
        <v>17.399999999999999</v>
      </c>
      <c r="C32" s="18">
        <v>1</v>
      </c>
      <c r="D32" s="18">
        <f t="shared" si="16"/>
        <v>17.399999999999999</v>
      </c>
      <c r="E32" s="18">
        <v>72</v>
      </c>
      <c r="F32" s="23">
        <f t="shared" si="17"/>
        <v>1252.8</v>
      </c>
      <c r="G32" s="18">
        <f t="shared" si="18"/>
        <v>62.64</v>
      </c>
      <c r="H32" s="18">
        <f t="shared" si="19"/>
        <v>125.28</v>
      </c>
      <c r="I32" s="19">
        <f>F32*F$2+G32*G$2+H32*H$2</f>
        <v>164106.7776</v>
      </c>
      <c r="J32" s="20"/>
      <c r="K32" s="14"/>
    </row>
    <row r="33" spans="1:12" x14ac:dyDescent="0.25">
      <c r="A33" s="3" t="s">
        <v>28</v>
      </c>
      <c r="B33" s="18"/>
      <c r="C33" s="18"/>
      <c r="D33" s="18"/>
      <c r="E33" s="18"/>
      <c r="F33" s="18"/>
      <c r="G33" s="18"/>
      <c r="H33" s="18"/>
      <c r="I33" s="21"/>
      <c r="J33" s="20"/>
      <c r="K33" s="14"/>
    </row>
    <row r="34" spans="1:12" x14ac:dyDescent="0.25">
      <c r="A34" s="3" t="s">
        <v>29</v>
      </c>
      <c r="B34" s="18">
        <v>34.799999999999997</v>
      </c>
      <c r="C34" s="18">
        <v>1</v>
      </c>
      <c r="D34" s="18">
        <f t="shared" ref="D34:D36" si="20">B34*C34</f>
        <v>34.799999999999997</v>
      </c>
      <c r="E34" s="18">
        <v>72</v>
      </c>
      <c r="F34" s="23">
        <f t="shared" ref="F34:F36" si="21">D34*E34</f>
        <v>2505.6</v>
      </c>
      <c r="G34" s="18">
        <f t="shared" ref="G34:G36" si="22">F34*0.05</f>
        <v>125.28</v>
      </c>
      <c r="H34" s="18">
        <f t="shared" ref="H34:H36" si="23">F34*0.1</f>
        <v>250.56</v>
      </c>
      <c r="I34" s="19">
        <f>F34*F$2+G34*G$2+H34*H$2</f>
        <v>328213.5552</v>
      </c>
      <c r="J34" s="20"/>
      <c r="K34" s="14"/>
    </row>
    <row r="35" spans="1:12" x14ac:dyDescent="0.25">
      <c r="A35" s="3" t="s">
        <v>30</v>
      </c>
      <c r="B35" s="18">
        <v>52.2</v>
      </c>
      <c r="C35" s="18">
        <v>1</v>
      </c>
      <c r="D35" s="18">
        <f t="shared" si="20"/>
        <v>52.2</v>
      </c>
      <c r="E35" s="18">
        <v>72</v>
      </c>
      <c r="F35" s="23">
        <f t="shared" si="21"/>
        <v>3758.4</v>
      </c>
      <c r="G35" s="18">
        <f t="shared" si="22"/>
        <v>187.92000000000002</v>
      </c>
      <c r="H35" s="18">
        <f t="shared" si="23"/>
        <v>375.84000000000003</v>
      </c>
      <c r="I35" s="19">
        <f>F35*F$2+G35*G$2+H35*H$2</f>
        <v>492320.33279999997</v>
      </c>
      <c r="J35" s="20"/>
      <c r="K35" s="14"/>
    </row>
    <row r="36" spans="1:12" x14ac:dyDescent="0.25">
      <c r="A36" s="3" t="s">
        <v>31</v>
      </c>
      <c r="B36" s="18">
        <v>34.799999999999997</v>
      </c>
      <c r="C36" s="18">
        <v>1</v>
      </c>
      <c r="D36" s="18">
        <f t="shared" si="20"/>
        <v>34.799999999999997</v>
      </c>
      <c r="E36" s="18">
        <v>72</v>
      </c>
      <c r="F36" s="23">
        <f t="shared" si="21"/>
        <v>2505.6</v>
      </c>
      <c r="G36" s="18">
        <f t="shared" si="22"/>
        <v>125.28</v>
      </c>
      <c r="H36" s="18">
        <f t="shared" si="23"/>
        <v>250.56</v>
      </c>
      <c r="I36" s="19">
        <f>F36*F$2+G36*G$2+H36*H$2</f>
        <v>328213.5552</v>
      </c>
      <c r="J36" s="20"/>
      <c r="K36" s="14"/>
    </row>
    <row r="37" spans="1:12" s="6" customFormat="1" x14ac:dyDescent="0.25">
      <c r="A37" s="5" t="s">
        <v>32</v>
      </c>
      <c r="B37" s="29"/>
      <c r="C37" s="29"/>
      <c r="D37" s="29"/>
      <c r="E37" s="29"/>
      <c r="F37" s="47">
        <f>SUM(F24:H36)</f>
        <v>199371.82</v>
      </c>
      <c r="G37" s="48"/>
      <c r="H37" s="49"/>
      <c r="I37" s="30">
        <f>SUM(I23:I36)</f>
        <v>22709663.865600001</v>
      </c>
      <c r="J37" s="28"/>
    </row>
    <row r="38" spans="1:12" x14ac:dyDescent="0.25">
      <c r="A38" s="4" t="s">
        <v>65</v>
      </c>
      <c r="B38" s="25"/>
      <c r="C38" s="25"/>
      <c r="D38" s="25"/>
      <c r="E38" s="25"/>
      <c r="F38" s="50">
        <f>ROUND(F37+F22,-3)</f>
        <v>214000</v>
      </c>
      <c r="G38" s="51"/>
      <c r="H38" s="52"/>
      <c r="I38" s="31">
        <f>ROUND(I37+I22,-5)</f>
        <v>24300000</v>
      </c>
      <c r="J38" s="20"/>
    </row>
    <row r="39" spans="1:12" x14ac:dyDescent="0.25">
      <c r="A39" s="7" t="s">
        <v>66</v>
      </c>
      <c r="B39" s="32"/>
      <c r="C39" s="32"/>
      <c r="D39" s="32"/>
      <c r="E39" s="32"/>
      <c r="F39" s="32"/>
      <c r="G39" s="32"/>
      <c r="H39" s="32"/>
      <c r="I39" s="33">
        <f>ROUND(126000+1700,-3)</f>
        <v>128000</v>
      </c>
      <c r="J39" s="20"/>
    </row>
    <row r="40" spans="1:12" x14ac:dyDescent="0.25">
      <c r="A40" s="7" t="s">
        <v>67</v>
      </c>
      <c r="B40" s="32"/>
      <c r="C40" s="32"/>
      <c r="D40" s="32"/>
      <c r="E40" s="32"/>
      <c r="F40" s="32"/>
      <c r="G40" s="32"/>
      <c r="H40" s="32"/>
      <c r="I40" s="33">
        <f>ROUND(I39+I38,-5)</f>
        <v>24400000</v>
      </c>
      <c r="J40" s="20"/>
      <c r="K40" s="34">
        <f>F38/438</f>
        <v>488.58447488584477</v>
      </c>
      <c r="L40" t="s">
        <v>60</v>
      </c>
    </row>
    <row r="42" spans="1:12" ht="15.75" x14ac:dyDescent="0.25">
      <c r="A42" s="53" t="s">
        <v>37</v>
      </c>
      <c r="B42" s="53"/>
      <c r="C42" s="54"/>
      <c r="D42" s="54"/>
      <c r="E42" s="9"/>
      <c r="F42" s="10"/>
    </row>
    <row r="43" spans="1:12" ht="22.5" customHeight="1" x14ac:dyDescent="0.25">
      <c r="A43" s="42" t="s">
        <v>61</v>
      </c>
      <c r="B43" s="42"/>
      <c r="C43" s="42"/>
      <c r="D43" s="42"/>
      <c r="E43" s="42"/>
      <c r="F43" s="42"/>
      <c r="G43" s="42"/>
      <c r="H43" s="42"/>
      <c r="I43" s="42"/>
      <c r="J43" s="8"/>
    </row>
    <row r="44" spans="1:12" ht="54.95" customHeight="1" x14ac:dyDescent="0.25">
      <c r="A44" s="43" t="s">
        <v>64</v>
      </c>
      <c r="B44" s="43"/>
      <c r="C44" s="43"/>
      <c r="D44" s="43"/>
      <c r="E44" s="43"/>
      <c r="F44" s="43"/>
      <c r="G44" s="43"/>
      <c r="H44" s="43"/>
      <c r="I44" s="43"/>
      <c r="J44" s="8"/>
    </row>
    <row r="45" spans="1:12" ht="40.5" customHeight="1" x14ac:dyDescent="0.25">
      <c r="A45" s="44" t="s">
        <v>38</v>
      </c>
      <c r="B45" s="44"/>
      <c r="C45" s="44"/>
      <c r="D45" s="44"/>
      <c r="E45" s="44"/>
      <c r="F45" s="44"/>
      <c r="G45" s="44"/>
      <c r="H45" s="44"/>
      <c r="I45" s="44"/>
    </row>
    <row r="46" spans="1:12" x14ac:dyDescent="0.25">
      <c r="A46" s="45" t="s">
        <v>39</v>
      </c>
      <c r="B46" s="45"/>
      <c r="C46" s="45"/>
      <c r="D46" s="45"/>
      <c r="E46" s="45"/>
      <c r="F46" s="45"/>
      <c r="G46" s="45"/>
      <c r="H46" s="45"/>
      <c r="I46" s="45"/>
      <c r="J46" s="10"/>
    </row>
    <row r="47" spans="1:12" ht="15.75" x14ac:dyDescent="0.25">
      <c r="A47" s="46" t="s">
        <v>50</v>
      </c>
      <c r="B47" s="46"/>
      <c r="C47" s="46"/>
      <c r="D47" s="46"/>
      <c r="E47" s="46"/>
      <c r="F47" s="46"/>
      <c r="G47" s="46"/>
      <c r="H47" s="46"/>
      <c r="I47" s="46"/>
      <c r="J47" s="8"/>
    </row>
    <row r="48" spans="1:12" ht="15.75" x14ac:dyDescent="0.25">
      <c r="A48" s="13"/>
      <c r="B48" s="11"/>
      <c r="C48" s="12"/>
      <c r="D48" s="8"/>
      <c r="E48" s="8"/>
      <c r="F48" s="8"/>
      <c r="G48" s="8"/>
      <c r="H48" s="8"/>
      <c r="I48" s="8"/>
      <c r="J48" s="8"/>
    </row>
    <row r="49" spans="1:10" x14ac:dyDescent="0.25">
      <c r="A49" s="8"/>
      <c r="B49" s="11"/>
      <c r="C49" s="12"/>
      <c r="D49" s="8"/>
      <c r="E49" s="8"/>
      <c r="F49" s="8"/>
      <c r="G49" s="8"/>
      <c r="H49" s="8"/>
      <c r="I49" s="8"/>
      <c r="J49" s="8"/>
    </row>
    <row r="50" spans="1:10" x14ac:dyDescent="0.25">
      <c r="A50" s="8"/>
      <c r="B50" s="11"/>
      <c r="C50" s="12"/>
      <c r="D50" s="8"/>
      <c r="E50" s="8"/>
      <c r="F50" s="8"/>
      <c r="G50" s="8"/>
      <c r="H50" s="8"/>
      <c r="I50" s="8"/>
      <c r="J50" s="8"/>
    </row>
  </sheetData>
  <mergeCells count="10">
    <mergeCell ref="F22:H22"/>
    <mergeCell ref="F37:H37"/>
    <mergeCell ref="F38:H38"/>
    <mergeCell ref="A42:B42"/>
    <mergeCell ref="C42:D42"/>
    <mergeCell ref="A43:I43"/>
    <mergeCell ref="A44:I44"/>
    <mergeCell ref="A45:I45"/>
    <mergeCell ref="A46:I46"/>
    <mergeCell ref="A47:I4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2"/>
  <sheetViews>
    <sheetView workbookViewId="0">
      <selection activeCell="K3" sqref="K3"/>
    </sheetView>
  </sheetViews>
  <sheetFormatPr defaultRowHeight="15" x14ac:dyDescent="0.25"/>
  <cols>
    <col min="1" max="1" width="35.140625" customWidth="1"/>
    <col min="2" max="2" width="18.7109375" customWidth="1"/>
    <col min="9" max="9" width="12.42578125" customWidth="1"/>
  </cols>
  <sheetData>
    <row r="1" spans="1:11" ht="15.75" x14ac:dyDescent="0.25">
      <c r="A1" s="41" t="s">
        <v>81</v>
      </c>
    </row>
    <row r="2" spans="1:11" x14ac:dyDescent="0.25">
      <c r="A2" s="20"/>
      <c r="B2" s="20"/>
      <c r="C2" s="20"/>
      <c r="D2" s="20"/>
      <c r="E2" s="20"/>
      <c r="F2" s="20">
        <v>48.75</v>
      </c>
      <c r="G2" s="20">
        <v>65.709999999999994</v>
      </c>
      <c r="H2" s="20">
        <v>26.38</v>
      </c>
      <c r="I2" s="20"/>
      <c r="K2" s="14"/>
    </row>
    <row r="3" spans="1:11" ht="76.5" x14ac:dyDescent="0.25">
      <c r="A3" s="35" t="s">
        <v>41</v>
      </c>
      <c r="B3" s="35" t="s">
        <v>51</v>
      </c>
      <c r="C3" s="35" t="s">
        <v>52</v>
      </c>
      <c r="D3" s="35" t="s">
        <v>53</v>
      </c>
      <c r="E3" s="35" t="s">
        <v>68</v>
      </c>
      <c r="F3" s="35" t="s">
        <v>54</v>
      </c>
      <c r="G3" s="35" t="s">
        <v>55</v>
      </c>
      <c r="H3" s="35" t="s">
        <v>56</v>
      </c>
      <c r="I3" s="35" t="s">
        <v>71</v>
      </c>
      <c r="K3" s="15"/>
    </row>
    <row r="4" spans="1:11" x14ac:dyDescent="0.25">
      <c r="A4" s="25" t="s">
        <v>42</v>
      </c>
      <c r="B4" s="18"/>
      <c r="C4" s="18"/>
      <c r="D4" s="18"/>
      <c r="E4" s="18"/>
      <c r="F4" s="18"/>
      <c r="G4" s="18"/>
      <c r="H4" s="18"/>
      <c r="I4" s="21"/>
    </row>
    <row r="5" spans="1:11" x14ac:dyDescent="0.25">
      <c r="A5" s="36" t="s">
        <v>69</v>
      </c>
      <c r="B5" s="18">
        <v>20.9</v>
      </c>
      <c r="C5" s="18">
        <v>1.2</v>
      </c>
      <c r="D5" s="18">
        <f>B5*C5</f>
        <v>25.08</v>
      </c>
      <c r="E5" s="18">
        <v>2</v>
      </c>
      <c r="F5" s="18">
        <f>D5*E5</f>
        <v>50.16</v>
      </c>
      <c r="G5" s="37">
        <f>F5*0.05</f>
        <v>2.508</v>
      </c>
      <c r="H5" s="37">
        <f>F5*0.1</f>
        <v>5.016</v>
      </c>
      <c r="I5" s="19">
        <f>F5*F$2+G5*G$2+H5*H$2</f>
        <v>2742.4227599999995</v>
      </c>
    </row>
    <row r="6" spans="1:11" x14ac:dyDescent="0.25">
      <c r="A6" s="25" t="s">
        <v>43</v>
      </c>
      <c r="B6" s="18"/>
      <c r="C6" s="18"/>
      <c r="D6" s="18"/>
      <c r="E6" s="18"/>
      <c r="F6" s="18"/>
      <c r="G6" s="18"/>
      <c r="H6" s="18"/>
      <c r="I6" s="21"/>
    </row>
    <row r="7" spans="1:11" x14ac:dyDescent="0.25">
      <c r="A7" s="36" t="s">
        <v>44</v>
      </c>
      <c r="B7" s="18"/>
      <c r="C7" s="18"/>
      <c r="D7" s="18"/>
      <c r="E7" s="18"/>
      <c r="F7" s="18"/>
      <c r="G7" s="18"/>
      <c r="H7" s="18"/>
      <c r="I7" s="21"/>
    </row>
    <row r="8" spans="1:11" x14ac:dyDescent="0.25">
      <c r="A8" s="25" t="s">
        <v>45</v>
      </c>
      <c r="B8" s="18">
        <v>1.7</v>
      </c>
      <c r="C8" s="18">
        <v>1</v>
      </c>
      <c r="D8" s="18">
        <f t="shared" ref="D8:D12" si="0">B8*C8</f>
        <v>1.7</v>
      </c>
      <c r="E8" s="18">
        <v>2</v>
      </c>
      <c r="F8" s="18">
        <f t="shared" ref="F8:F12" si="1">D8*E8</f>
        <v>3.4</v>
      </c>
      <c r="G8" s="18">
        <f t="shared" ref="G8:G12" si="2">F8*0.05</f>
        <v>0.17</v>
      </c>
      <c r="H8" s="18">
        <f t="shared" ref="H8:H12" si="3">F8*0.1</f>
        <v>0.34</v>
      </c>
      <c r="I8" s="19">
        <f>F8*F$2+G8*G$2+H8*H$2</f>
        <v>185.88990000000001</v>
      </c>
    </row>
    <row r="9" spans="1:11" x14ac:dyDescent="0.25">
      <c r="A9" s="25" t="s">
        <v>46</v>
      </c>
      <c r="B9" s="18">
        <v>0.4</v>
      </c>
      <c r="C9" s="18">
        <v>1</v>
      </c>
      <c r="D9" s="18">
        <f t="shared" si="0"/>
        <v>0.4</v>
      </c>
      <c r="E9" s="18">
        <v>2</v>
      </c>
      <c r="F9" s="18">
        <f t="shared" si="1"/>
        <v>0.8</v>
      </c>
      <c r="G9" s="18">
        <f t="shared" si="2"/>
        <v>4.0000000000000008E-2</v>
      </c>
      <c r="H9" s="18">
        <f t="shared" si="3"/>
        <v>8.0000000000000016E-2</v>
      </c>
      <c r="I9" s="19">
        <f>F9*F$2+G9*G$2+H9*H$2</f>
        <v>43.738799999999998</v>
      </c>
    </row>
    <row r="10" spans="1:11" x14ac:dyDescent="0.25">
      <c r="A10" s="25" t="s">
        <v>47</v>
      </c>
      <c r="B10" s="18">
        <v>0.4</v>
      </c>
      <c r="C10" s="18">
        <v>1</v>
      </c>
      <c r="D10" s="18">
        <f t="shared" si="0"/>
        <v>0.4</v>
      </c>
      <c r="E10" s="18">
        <v>2</v>
      </c>
      <c r="F10" s="18">
        <f t="shared" si="1"/>
        <v>0.8</v>
      </c>
      <c r="G10" s="18">
        <f t="shared" si="2"/>
        <v>4.0000000000000008E-2</v>
      </c>
      <c r="H10" s="18">
        <f t="shared" si="3"/>
        <v>8.0000000000000016E-2</v>
      </c>
      <c r="I10" s="19">
        <f>F10*F$2+G10*G$2+H10*H$2</f>
        <v>43.738799999999998</v>
      </c>
    </row>
    <row r="11" spans="1:11" ht="15.75" x14ac:dyDescent="0.25">
      <c r="A11" s="25" t="s">
        <v>75</v>
      </c>
      <c r="B11" s="18">
        <v>0.4</v>
      </c>
      <c r="C11" s="18">
        <v>1.2</v>
      </c>
      <c r="D11" s="18">
        <f t="shared" si="0"/>
        <v>0.48</v>
      </c>
      <c r="E11" s="18">
        <v>2</v>
      </c>
      <c r="F11" s="18">
        <f t="shared" si="1"/>
        <v>0.96</v>
      </c>
      <c r="G11" s="37">
        <f t="shared" si="2"/>
        <v>4.8000000000000001E-2</v>
      </c>
      <c r="H11" s="37">
        <f t="shared" si="3"/>
        <v>9.6000000000000002E-2</v>
      </c>
      <c r="I11" s="19">
        <f>F11*F$2+G11*G$2+H11*H$2</f>
        <v>52.486559999999997</v>
      </c>
    </row>
    <row r="12" spans="1:11" ht="15.75" x14ac:dyDescent="0.25">
      <c r="A12" s="25" t="s">
        <v>72</v>
      </c>
      <c r="B12" s="18">
        <v>7</v>
      </c>
      <c r="C12" s="18">
        <v>1.2</v>
      </c>
      <c r="D12" s="18">
        <f t="shared" si="0"/>
        <v>8.4</v>
      </c>
      <c r="E12" s="18">
        <v>2</v>
      </c>
      <c r="F12" s="18">
        <f t="shared" si="1"/>
        <v>16.8</v>
      </c>
      <c r="G12" s="18">
        <f t="shared" si="2"/>
        <v>0.84000000000000008</v>
      </c>
      <c r="H12" s="18">
        <f t="shared" si="3"/>
        <v>1.6800000000000002</v>
      </c>
      <c r="I12" s="19">
        <f>F12*F$2+G12*G$2+H12*H$2</f>
        <v>918.51480000000004</v>
      </c>
    </row>
    <row r="13" spans="1:11" x14ac:dyDescent="0.25">
      <c r="A13" s="25" t="s">
        <v>70</v>
      </c>
      <c r="B13" s="18"/>
      <c r="C13" s="18"/>
      <c r="D13" s="18"/>
      <c r="E13" s="18"/>
      <c r="F13" s="18"/>
      <c r="G13" s="18"/>
      <c r="H13" s="18"/>
      <c r="I13" s="21"/>
    </row>
    <row r="14" spans="1:11" x14ac:dyDescent="0.25">
      <c r="A14" s="38" t="s">
        <v>48</v>
      </c>
      <c r="B14" s="18">
        <v>1.7</v>
      </c>
      <c r="C14" s="18">
        <v>4</v>
      </c>
      <c r="D14" s="18">
        <f t="shared" ref="D14:D15" si="4">B14*C14</f>
        <v>6.8</v>
      </c>
      <c r="E14" s="18">
        <v>72</v>
      </c>
      <c r="F14" s="18">
        <f t="shared" ref="F14:F15" si="5">D14*E14</f>
        <v>489.59999999999997</v>
      </c>
      <c r="G14" s="18">
        <f t="shared" ref="G14:G15" si="6">F14*0.05</f>
        <v>24.48</v>
      </c>
      <c r="H14" s="18">
        <f t="shared" ref="H14:H15" si="7">F14*0.1</f>
        <v>48.96</v>
      </c>
      <c r="I14" s="19">
        <f>F14*F$2+G14*G$2+H14*H$2</f>
        <v>26768.1456</v>
      </c>
    </row>
    <row r="15" spans="1:11" x14ac:dyDescent="0.25">
      <c r="A15" s="38" t="s">
        <v>49</v>
      </c>
      <c r="B15" s="18">
        <v>1.7</v>
      </c>
      <c r="C15" s="18">
        <v>2</v>
      </c>
      <c r="D15" s="18">
        <f t="shared" si="4"/>
        <v>3.4</v>
      </c>
      <c r="E15" s="18">
        <v>72</v>
      </c>
      <c r="F15" s="18">
        <f t="shared" si="5"/>
        <v>244.79999999999998</v>
      </c>
      <c r="G15" s="18">
        <f t="shared" si="6"/>
        <v>12.24</v>
      </c>
      <c r="H15" s="18">
        <f t="shared" si="7"/>
        <v>24.48</v>
      </c>
      <c r="I15" s="19">
        <f>F15*F$2+G15*G$2+H15*H$2</f>
        <v>13384.0728</v>
      </c>
    </row>
    <row r="16" spans="1:11" x14ac:dyDescent="0.25">
      <c r="A16" s="39" t="s">
        <v>73</v>
      </c>
      <c r="B16" s="18"/>
      <c r="C16" s="18"/>
      <c r="D16" s="18"/>
      <c r="E16" s="18"/>
      <c r="F16" s="56">
        <f>SUM(F4:H15)</f>
        <v>928.41800000000001</v>
      </c>
      <c r="G16" s="56"/>
      <c r="H16" s="56"/>
      <c r="I16" s="31">
        <f>ROUND(SUM(I4:I15),-2)</f>
        <v>44100</v>
      </c>
      <c r="K16" s="14"/>
    </row>
    <row r="17" spans="1:9" x14ac:dyDescent="0.25">
      <c r="A17" s="20"/>
      <c r="B17" s="20"/>
      <c r="C17" s="20"/>
      <c r="D17" s="20"/>
      <c r="E17" s="20"/>
      <c r="F17" s="20"/>
      <c r="G17" s="20"/>
      <c r="H17" s="20"/>
      <c r="I17" s="20"/>
    </row>
    <row r="18" spans="1:9" x14ac:dyDescent="0.25">
      <c r="A18" s="57" t="s">
        <v>37</v>
      </c>
      <c r="B18" s="57"/>
      <c r="C18" s="40"/>
      <c r="D18" s="20"/>
      <c r="E18" s="20"/>
      <c r="F18" s="20"/>
      <c r="G18" s="20"/>
      <c r="H18" s="20"/>
      <c r="I18" s="20"/>
    </row>
    <row r="19" spans="1:9" x14ac:dyDescent="0.25">
      <c r="A19" s="42" t="s">
        <v>61</v>
      </c>
      <c r="B19" s="42"/>
      <c r="C19" s="42"/>
      <c r="D19" s="42"/>
      <c r="E19" s="42"/>
      <c r="F19" s="42"/>
      <c r="G19" s="42"/>
      <c r="H19" s="42"/>
      <c r="I19" s="42"/>
    </row>
    <row r="20" spans="1:9" ht="47.1" customHeight="1" x14ac:dyDescent="0.25">
      <c r="A20" s="55" t="s">
        <v>74</v>
      </c>
      <c r="B20" s="55"/>
      <c r="C20" s="55"/>
      <c r="D20" s="55"/>
      <c r="E20" s="55"/>
      <c r="F20" s="55"/>
      <c r="G20" s="55"/>
      <c r="H20" s="55"/>
      <c r="I20" s="55"/>
    </row>
    <row r="21" spans="1:9" x14ac:dyDescent="0.25">
      <c r="A21" s="58" t="s">
        <v>76</v>
      </c>
      <c r="B21" s="58"/>
      <c r="C21" s="58"/>
      <c r="D21" s="58"/>
      <c r="E21" s="58"/>
      <c r="F21" s="58"/>
      <c r="G21" s="58"/>
      <c r="H21" s="58"/>
      <c r="I21" s="58"/>
    </row>
    <row r="22" spans="1:9" ht="15.75" x14ac:dyDescent="0.25">
      <c r="A22" s="55" t="s">
        <v>77</v>
      </c>
      <c r="B22" s="55"/>
      <c r="C22" s="55"/>
      <c r="D22" s="55"/>
      <c r="E22" s="55"/>
      <c r="F22" s="55"/>
      <c r="G22" s="55"/>
      <c r="H22" s="55"/>
      <c r="I22" s="55"/>
    </row>
  </sheetData>
  <mergeCells count="6">
    <mergeCell ref="A22:I22"/>
    <mergeCell ref="F16:H16"/>
    <mergeCell ref="A18:B18"/>
    <mergeCell ref="A20:I20"/>
    <mergeCell ref="A19:I19"/>
    <mergeCell ref="A21:I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2016-01-13T16:49:24Z</dcterms:created>
  <dcterms:modified xsi:type="dcterms:W3CDTF">2019-07-16T15:27:04Z</dcterms:modified>
</cp:coreProperties>
</file>