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F:\New ICRs\"/>
    </mc:Choice>
  </mc:AlternateContent>
  <xr:revisionPtr revIDLastSave="0" documentId="8_{83EFBA94-A40B-4C42-85DF-EFF6C04779AA}" xr6:coauthVersionLast="36" xr6:coauthVersionMax="36" xr10:uidLastSave="{00000000-0000-0000-0000-000000000000}"/>
  <bookViews>
    <workbookView xWindow="0" yWindow="0" windowWidth="19200" windowHeight="11385" activeTab="1" xr2:uid="{00000000-000D-0000-FFFF-FFFF00000000}"/>
  </bookViews>
  <sheets>
    <sheet name="No of Respondents" sheetId="2" r:id="rId1"/>
    <sheet name="No of Responses" sheetId="3" r:id="rId2"/>
    <sheet name="Capital O&amp;M" sheetId="1" r:id="rId3"/>
    <sheet name="IndustryBurden" sheetId="4" r:id="rId4"/>
    <sheet name="AgencyBurden"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22" i="5" l="1"/>
  <c r="F22" i="5"/>
  <c r="F41" i="4" l="1"/>
  <c r="I42" i="4" l="1"/>
  <c r="E12" i="4" l="1"/>
  <c r="E13" i="4"/>
  <c r="E14" i="4"/>
  <c r="D21" i="5" l="1"/>
  <c r="D20" i="5" l="1"/>
  <c r="D19" i="5"/>
  <c r="D18" i="5"/>
  <c r="F18" i="5" s="1"/>
  <c r="D17" i="5"/>
  <c r="F17" i="5" s="1"/>
  <c r="G17" i="5" s="1"/>
  <c r="D16" i="5"/>
  <c r="F16" i="5" s="1"/>
  <c r="D15" i="5"/>
  <c r="F15" i="5" s="1"/>
  <c r="D14" i="5"/>
  <c r="F14" i="5" s="1"/>
  <c r="D13" i="5"/>
  <c r="F13" i="5" s="1"/>
  <c r="H13" i="5" s="1"/>
  <c r="D12" i="5"/>
  <c r="F12" i="5" s="1"/>
  <c r="G12" i="5" s="1"/>
  <c r="D11" i="5"/>
  <c r="F11" i="5" s="1"/>
  <c r="D10" i="5"/>
  <c r="F10" i="5" s="1"/>
  <c r="D7" i="5"/>
  <c r="F7" i="5" s="1"/>
  <c r="D5" i="5"/>
  <c r="F5" i="5" s="1"/>
  <c r="H15" i="5" l="1"/>
  <c r="H18" i="5"/>
  <c r="G18" i="5"/>
  <c r="I18" i="5" s="1"/>
  <c r="H7" i="5"/>
  <c r="H11" i="5"/>
  <c r="G11" i="5"/>
  <c r="H16" i="5"/>
  <c r="G16" i="5"/>
  <c r="G10" i="5"/>
  <c r="G14" i="5"/>
  <c r="H14" i="5"/>
  <c r="G5" i="5"/>
  <c r="H5" i="5"/>
  <c r="H17" i="5"/>
  <c r="I17" i="5" s="1"/>
  <c r="H12" i="5"/>
  <c r="I12" i="5" s="1"/>
  <c r="H10" i="5"/>
  <c r="G13" i="5"/>
  <c r="I13" i="5" s="1"/>
  <c r="G15" i="5"/>
  <c r="G7" i="5"/>
  <c r="D37" i="4"/>
  <c r="D36" i="4"/>
  <c r="D28" i="4"/>
  <c r="F28" i="4" s="1"/>
  <c r="D27" i="4"/>
  <c r="D26" i="4"/>
  <c r="D24" i="4"/>
  <c r="F24" i="4" s="1"/>
  <c r="D23" i="4"/>
  <c r="F23" i="4" s="1"/>
  <c r="G23" i="4" s="1"/>
  <c r="D22" i="4"/>
  <c r="F22" i="4" s="1"/>
  <c r="G22" i="4" s="1"/>
  <c r="D21" i="4"/>
  <c r="F21" i="4" s="1"/>
  <c r="D20" i="4"/>
  <c r="F20" i="4" s="1"/>
  <c r="D19" i="4"/>
  <c r="F19" i="4" s="1"/>
  <c r="D18" i="4"/>
  <c r="F18" i="4" s="1"/>
  <c r="H18" i="4" s="1"/>
  <c r="D11" i="4"/>
  <c r="F11" i="4" s="1"/>
  <c r="D10" i="4"/>
  <c r="F10" i="4" s="1"/>
  <c r="G10" i="4" s="1"/>
  <c r="D9" i="4"/>
  <c r="F9" i="4" s="1"/>
  <c r="D7" i="4"/>
  <c r="I7" i="5" l="1"/>
  <c r="I16" i="5"/>
  <c r="I11" i="5"/>
  <c r="I15" i="5"/>
  <c r="I14" i="5"/>
  <c r="I10" i="5"/>
  <c r="I5" i="5"/>
  <c r="H22" i="4"/>
  <c r="I22" i="4" s="1"/>
  <c r="G19" i="4"/>
  <c r="H19" i="4"/>
  <c r="I19" i="4" s="1"/>
  <c r="H28" i="4"/>
  <c r="H24" i="4"/>
  <c r="H20" i="4"/>
  <c r="H11" i="4"/>
  <c r="G11" i="4"/>
  <c r="H21" i="4"/>
  <c r="H9" i="4"/>
  <c r="G9" i="4"/>
  <c r="H10" i="4"/>
  <c r="I10" i="4" s="1"/>
  <c r="G28" i="4"/>
  <c r="G18" i="4"/>
  <c r="I18" i="4" s="1"/>
  <c r="H23" i="4"/>
  <c r="I23" i="4" s="1"/>
  <c r="G20" i="4"/>
  <c r="G21" i="4"/>
  <c r="G24" i="4"/>
  <c r="E7" i="3"/>
  <c r="E8" i="3"/>
  <c r="E9" i="3"/>
  <c r="E10" i="3"/>
  <c r="E11" i="3"/>
  <c r="E14" i="3"/>
  <c r="E6" i="3"/>
  <c r="D7" i="1"/>
  <c r="D6" i="1"/>
  <c r="B10" i="2"/>
  <c r="C10" i="2"/>
  <c r="D10" i="2"/>
  <c r="E10" i="2"/>
  <c r="F10" i="2"/>
  <c r="F9" i="2"/>
  <c r="F8" i="2"/>
  <c r="F7" i="2"/>
  <c r="I20" i="4" l="1"/>
  <c r="I28" i="4"/>
  <c r="I24" i="4"/>
  <c r="I21" i="4"/>
  <c r="E21" i="5"/>
  <c r="F21" i="5" s="1"/>
  <c r="E7" i="4"/>
  <c r="F7" i="4" s="1"/>
  <c r="B13" i="3"/>
  <c r="E13" i="3" s="1"/>
  <c r="E36" i="4"/>
  <c r="F36" i="4" s="1"/>
  <c r="E26" i="4"/>
  <c r="F26" i="4" s="1"/>
  <c r="F6" i="1"/>
  <c r="G6" i="1" s="1"/>
  <c r="G7" i="1" s="1"/>
  <c r="E19" i="5"/>
  <c r="F19" i="5" s="1"/>
  <c r="B12" i="3"/>
  <c r="E12" i="3" s="1"/>
  <c r="E15" i="3" s="1"/>
  <c r="E27" i="4"/>
  <c r="F27" i="4" s="1"/>
  <c r="E20" i="5"/>
  <c r="F20" i="5" s="1"/>
  <c r="E37" i="4"/>
  <c r="F37" i="4" s="1"/>
  <c r="I9" i="4"/>
  <c r="I11" i="4"/>
  <c r="H20" i="5" l="1"/>
  <c r="G20" i="5"/>
  <c r="I20" i="5" s="1"/>
  <c r="G19" i="5"/>
  <c r="H19" i="5"/>
  <c r="I19" i="5" s="1"/>
  <c r="H26" i="4"/>
  <c r="G26" i="4"/>
  <c r="I26" i="4" s="1"/>
  <c r="H27" i="4"/>
  <c r="G27" i="4"/>
  <c r="I27" i="4" s="1"/>
  <c r="G7" i="4"/>
  <c r="H7" i="4"/>
  <c r="G21" i="5"/>
  <c r="H21" i="5"/>
  <c r="H37" i="4"/>
  <c r="G37" i="4"/>
  <c r="I37" i="4" s="1"/>
  <c r="H36" i="4"/>
  <c r="G36" i="4"/>
  <c r="F29" i="4" l="1"/>
  <c r="F40" i="4"/>
  <c r="K41" i="4" s="1"/>
  <c r="I36" i="4"/>
  <c r="I40" i="4" s="1"/>
  <c r="I7" i="4"/>
  <c r="I29" i="4" s="1"/>
  <c r="I21" i="5"/>
  <c r="I41" i="4" l="1"/>
  <c r="I43" i="4" s="1"/>
</calcChain>
</file>

<file path=xl/sharedStrings.xml><?xml version="1.0" encoding="utf-8"?>
<sst xmlns="http://schemas.openxmlformats.org/spreadsheetml/2006/main" count="167" uniqueCount="142">
  <si>
    <t>Capital/Startup vs. Operation and Maintenance (O&amp;M) Costs</t>
  </si>
  <si>
    <t>(A)</t>
  </si>
  <si>
    <t>Continuous Monitoring Device</t>
  </si>
  <si>
    <t>(B)</t>
  </si>
  <si>
    <t>Capital/Startup Cost for One Respondent</t>
  </si>
  <si>
    <t>(C)</t>
  </si>
  <si>
    <t>Number of New Respondents</t>
  </si>
  <si>
    <t>(D)</t>
  </si>
  <si>
    <t>Total Capital/Startup Cost,  (B X C)</t>
  </si>
  <si>
    <t>(E)</t>
  </si>
  <si>
    <t>Annual O&amp;M Costs for One Respondent</t>
  </si>
  <si>
    <t>(F)</t>
  </si>
  <si>
    <t>Number of Respondents  with O&amp;M</t>
  </si>
  <si>
    <t>(G)</t>
  </si>
  <si>
    <t>Total O&amp;M,</t>
  </si>
  <si>
    <t>(E X F)</t>
  </si>
  <si>
    <t>Baghouse Leak Detection</t>
  </si>
  <si>
    <t>Total</t>
  </si>
  <si>
    <t>Number of Respondents</t>
  </si>
  <si>
    <t>Year</t>
  </si>
  <si>
    <r>
      <t xml:space="preserve">Number of New Respondents </t>
    </r>
    <r>
      <rPr>
        <vertAlign val="superscript"/>
        <sz val="10"/>
        <color rgb="FF000000"/>
        <rFont val="Times New Roman"/>
        <family val="1"/>
      </rPr>
      <t>1</t>
    </r>
  </si>
  <si>
    <t>Number of Existing Respondents</t>
  </si>
  <si>
    <t>Number of Existing  Respondents that keep records but do not submit reports</t>
  </si>
  <si>
    <t>Number of Existing Respondents That Are Also New Respondents</t>
  </si>
  <si>
    <t>(E=A+B+C-D)</t>
  </si>
  <si>
    <t>Average</t>
  </si>
  <si>
    <t>Total Annual Responses</t>
  </si>
  <si>
    <t>Information Collection Activity</t>
  </si>
  <si>
    <t xml:space="preserve">Number of Respondents  </t>
  </si>
  <si>
    <t>Number of Responses</t>
  </si>
  <si>
    <t>Number of Existing Respondents That Keep Records But Do Not Submit Reports</t>
  </si>
  <si>
    <t xml:space="preserve">Total Annual  Responses </t>
  </si>
  <si>
    <t>E=(BxC)+D</t>
  </si>
  <si>
    <t>Notification of applicability</t>
  </si>
  <si>
    <t>Notification of construction/reconstruction</t>
  </si>
  <si>
    <t>Notification of actual startup</t>
  </si>
  <si>
    <t>Notification of special compliance requirements</t>
  </si>
  <si>
    <t>Notification of initial performance test</t>
  </si>
  <si>
    <t>Notification of compliance status</t>
  </si>
  <si>
    <t>Excess emissions report</t>
  </si>
  <si>
    <t>Report of no excess emissions</t>
  </si>
  <si>
    <t>Quality improvement plan</t>
  </si>
  <si>
    <t>Burden Items</t>
  </si>
  <si>
    <t>1. Applications</t>
  </si>
  <si>
    <t>N/A</t>
  </si>
  <si>
    <t>2. Survey and Studies</t>
  </si>
  <si>
    <t>B. Required Activities</t>
  </si>
  <si>
    <t>C. Create Information</t>
  </si>
  <si>
    <t>See 3B</t>
  </si>
  <si>
    <t>D. Gather Existing Information</t>
  </si>
  <si>
    <t>E. Write Reports</t>
  </si>
  <si>
    <t>Report of performance test</t>
  </si>
  <si>
    <t>Subtotal for Reporting</t>
  </si>
  <si>
    <t>4. Recordkeeping Requirements</t>
  </si>
  <si>
    <t>B. Plan Activities</t>
  </si>
  <si>
    <t>See 3E</t>
  </si>
  <si>
    <t>C. Implement Activities</t>
  </si>
  <si>
    <t>D. Develop Record System</t>
  </si>
  <si>
    <t>E. Time to Enter Information</t>
  </si>
  <si>
    <t>G. Time to Train Personnel</t>
  </si>
  <si>
    <t>H. Time for Audits</t>
  </si>
  <si>
    <t>Subtotal for Recordkeeping</t>
  </si>
  <si>
    <t>(A) Person hours per occurrence</t>
  </si>
  <si>
    <t>(B) Occurrences per respondent per year</t>
  </si>
  <si>
    <t>(C) Person hours per respondent per year (AxB)</t>
  </si>
  <si>
    <t>(E) Technical person hours per year (CxD)</t>
  </si>
  <si>
    <t>(F) Managerial person hours per year (Ex0.05)</t>
  </si>
  <si>
    <t xml:space="preserve">(G) Clerical person hours per year (Ex0.1) </t>
  </si>
  <si>
    <t>See 3A</t>
  </si>
  <si>
    <t>A. Familiarization with the regulatory requirements</t>
  </si>
  <si>
    <t>Activity</t>
  </si>
  <si>
    <t>(E) Technical Hours per Year (CxD)</t>
  </si>
  <si>
    <t>(F) Managerial Hours per Year (Ex0.05)</t>
  </si>
  <si>
    <t>(G) Clerical Hours per Year (Ex0.10)</t>
  </si>
  <si>
    <t>Initial performance tests</t>
  </si>
  <si>
    <t>New or modified facility</t>
  </si>
  <si>
    <t>Repeat performance tests</t>
  </si>
  <si>
    <t>Report review</t>
  </si>
  <si>
    <t>Notification of construction/ reconstruction</t>
  </si>
  <si>
    <t>Request for extension of compliance, adjustment to time periods, and changes in information</t>
  </si>
  <si>
    <r>
      <t xml:space="preserve">Quality improvement plan </t>
    </r>
    <r>
      <rPr>
        <vertAlign val="superscript"/>
        <sz val="10"/>
        <color rgb="FF000000"/>
        <rFont val="Times New Roman"/>
        <family val="1"/>
      </rPr>
      <t>d</t>
    </r>
  </si>
  <si>
    <t>Operations, maintenance, and monitoring plan</t>
  </si>
  <si>
    <t>(A) EPA Hours per occurrence</t>
  </si>
  <si>
    <t>(B) Number of occurrences per Year</t>
  </si>
  <si>
    <t>(C) EPA Hours per Year (AxB)</t>
  </si>
  <si>
    <t>hr per resp</t>
  </si>
  <si>
    <r>
      <t>Assumptions</t>
    </r>
    <r>
      <rPr>
        <sz val="10"/>
        <color rgb="FF000000"/>
        <rFont val="Times New Roman"/>
        <family val="1"/>
      </rPr>
      <t>:</t>
    </r>
  </si>
  <si>
    <r>
      <t>e</t>
    </r>
    <r>
      <rPr>
        <sz val="10"/>
        <color rgb="FF000000"/>
        <rFont val="Times New Roman"/>
        <family val="1"/>
      </rPr>
      <t xml:space="preserve">  We have assumed that 20% of respondents will have to repeat performance test due to failure.</t>
    </r>
  </si>
  <si>
    <r>
      <t xml:space="preserve">f </t>
    </r>
    <r>
      <rPr>
        <sz val="10"/>
        <color rgb="FF000000"/>
        <rFont val="Times New Roman"/>
        <family val="1"/>
      </rPr>
      <t xml:space="preserve"> We have assumed that each of the respondents will take 40 hours to prepare the operation, maintenance, and monitoring plan.</t>
    </r>
  </si>
  <si>
    <r>
      <t xml:space="preserve">A. Familiarization with the regulatory requirements </t>
    </r>
    <r>
      <rPr>
        <vertAlign val="superscript"/>
        <sz val="10"/>
        <color rgb="FF000000"/>
        <rFont val="Times New Roman"/>
        <family val="1"/>
      </rPr>
      <t>c</t>
    </r>
  </si>
  <si>
    <r>
      <t xml:space="preserve">c </t>
    </r>
    <r>
      <rPr>
        <sz val="10"/>
        <color rgb="FF000000"/>
        <rFont val="Times New Roman"/>
        <family val="1"/>
      </rPr>
      <t xml:space="preserve"> We have assumed that it will take each respondent 4 hours to familiarize with the regulatory requirements.</t>
    </r>
  </si>
  <si>
    <r>
      <t xml:space="preserve">(D) Respondents per year </t>
    </r>
    <r>
      <rPr>
        <b/>
        <vertAlign val="superscript"/>
        <sz val="10"/>
        <color rgb="FF000000"/>
        <rFont val="Times New Roman"/>
        <family val="1"/>
      </rPr>
      <t>a</t>
    </r>
  </si>
  <si>
    <r>
      <t xml:space="preserve">(H) Total Cost per year, $ </t>
    </r>
    <r>
      <rPr>
        <b/>
        <vertAlign val="superscript"/>
        <sz val="10"/>
        <color rgb="FF000000"/>
        <rFont val="Times New Roman"/>
        <family val="1"/>
      </rPr>
      <t>b</t>
    </r>
  </si>
  <si>
    <t>Assumptions:</t>
  </si>
  <si>
    <r>
      <t>c</t>
    </r>
    <r>
      <rPr>
        <sz val="10"/>
        <color rgb="FF000000"/>
        <rFont val="Times New Roman"/>
        <family val="1"/>
      </rPr>
      <t xml:space="preserve">  We have assumed that 20% of respondents will fail the performance test.</t>
    </r>
  </si>
  <si>
    <r>
      <t xml:space="preserve">(H) Total cost per year, $ </t>
    </r>
    <r>
      <rPr>
        <b/>
        <vertAlign val="superscript"/>
        <sz val="10"/>
        <color rgb="FF000000"/>
        <rFont val="Times New Roman"/>
        <family val="1"/>
      </rPr>
      <t>b</t>
    </r>
  </si>
  <si>
    <r>
      <t xml:space="preserve">(D) Plants per Year </t>
    </r>
    <r>
      <rPr>
        <b/>
        <vertAlign val="superscript"/>
        <sz val="10"/>
        <color rgb="FF000000"/>
        <rFont val="Times New Roman"/>
        <family val="1"/>
      </rPr>
      <t>a</t>
    </r>
  </si>
  <si>
    <r>
      <t>a</t>
    </r>
    <r>
      <rPr>
        <sz val="10"/>
        <color rgb="FF000000"/>
        <rFont val="Times New Roman"/>
        <family val="1"/>
      </rPr>
      <t xml:space="preserve">   We have assumed that the average number of respondents potentially subject to this rule is 8.  There will be no additional new sources over the three-year period of this ICR.</t>
    </r>
  </si>
  <si>
    <r>
      <t>b</t>
    </r>
    <r>
      <rPr>
        <sz val="10"/>
        <color rgb="FF000000"/>
        <rFont val="Times New Roman"/>
        <family val="1"/>
      </rPr>
      <t xml:space="preserve">  This ICR uses the following labor rates: $147.40 for Managerial, $117.92 for Technical, and $57.02 for Clerical. These rates are from the United States Department of Labor, Bureau of Labor Statistics, June 2018, “Table 2: Civilian Workers, by Occupational and Industry Group.”  The rates are from column 1, “Total Compensation.”  The rates have been increased by 110 percent to account for the benefit packages available to those employed by private industry.</t>
    </r>
  </si>
  <si>
    <r>
      <t xml:space="preserve">b </t>
    </r>
    <r>
      <rPr>
        <sz val="10"/>
        <color rgb="FF000000"/>
        <rFont val="Times New Roman"/>
        <family val="1"/>
      </rPr>
      <t xml:space="preserve"> This ICR uses the following labor rates: $65.75 for Managerial, $48.75 for Technical, and $26.38 for Clerical. These rates are from the Office of Personnel Management (OPM) “2018 General Schedule” which excludes locality rates of pay.</t>
    </r>
  </si>
  <si>
    <r>
      <t xml:space="preserve">d </t>
    </r>
    <r>
      <rPr>
        <sz val="10"/>
        <rFont val="Times New Roman"/>
        <family val="1"/>
      </rPr>
      <t xml:space="preserve"> We have assumed that it will take 421 hours for each new respondent to complete an initial performance test based on the following: (1.7 sources per plant x 130 hours per source +200 hours for calibration, retesting, sample analysis, etc) for a total of 421 hours.</t>
    </r>
  </si>
  <si>
    <r>
      <t xml:space="preserve">Notification of applicability </t>
    </r>
    <r>
      <rPr>
        <vertAlign val="superscript"/>
        <sz val="10"/>
        <color rgb="FF000000"/>
        <rFont val="Times New Roman"/>
        <family val="1"/>
      </rPr>
      <t>g</t>
    </r>
  </si>
  <si>
    <r>
      <t xml:space="preserve">Notification of construction/  reconstruction  </t>
    </r>
    <r>
      <rPr>
        <vertAlign val="superscript"/>
        <sz val="10"/>
        <color rgb="FF000000"/>
        <rFont val="Times New Roman"/>
        <family val="1"/>
      </rPr>
      <t>g</t>
    </r>
  </si>
  <si>
    <r>
      <t xml:space="preserve">Notification of actual startup </t>
    </r>
    <r>
      <rPr>
        <vertAlign val="superscript"/>
        <sz val="10"/>
        <color rgb="FF000000"/>
        <rFont val="Times New Roman"/>
        <family val="1"/>
      </rPr>
      <t>g</t>
    </r>
  </si>
  <si>
    <r>
      <t xml:space="preserve">Notification of special compliance requirements  </t>
    </r>
    <r>
      <rPr>
        <vertAlign val="superscript"/>
        <sz val="10"/>
        <color rgb="FF000000"/>
        <rFont val="Times New Roman"/>
        <family val="1"/>
      </rPr>
      <t>g</t>
    </r>
  </si>
  <si>
    <r>
      <t xml:space="preserve">Notification of initial performance test  </t>
    </r>
    <r>
      <rPr>
        <vertAlign val="superscript"/>
        <sz val="10"/>
        <color rgb="FF000000"/>
        <rFont val="Times New Roman"/>
        <family val="1"/>
      </rPr>
      <t>g</t>
    </r>
  </si>
  <si>
    <r>
      <t>g</t>
    </r>
    <r>
      <rPr>
        <sz val="10"/>
        <color rgb="FF000000"/>
        <rFont val="Times New Roman"/>
        <family val="1"/>
      </rPr>
      <t xml:space="preserve"> We have assumed that each of the respondents will take 2 hours to write reports.</t>
    </r>
  </si>
  <si>
    <r>
      <t>d</t>
    </r>
    <r>
      <rPr>
        <sz val="10"/>
        <color rgb="FF000000"/>
        <rFont val="Times New Roman"/>
        <family val="1"/>
      </rPr>
      <t xml:space="preserve">  We have assumed that it will take 40 hours to review the quality improvement plan report.</t>
    </r>
  </si>
  <si>
    <r>
      <t xml:space="preserve">Excess emissions report </t>
    </r>
    <r>
      <rPr>
        <vertAlign val="superscript"/>
        <sz val="10"/>
        <color rgb="FF000000"/>
        <rFont val="Times New Roman"/>
        <family val="1"/>
      </rPr>
      <t>e</t>
    </r>
  </si>
  <si>
    <r>
      <t xml:space="preserve">Report of no excess emissions </t>
    </r>
    <r>
      <rPr>
        <vertAlign val="superscript"/>
        <sz val="10"/>
        <color rgb="FF000000"/>
        <rFont val="Times New Roman"/>
        <family val="1"/>
      </rPr>
      <t>f</t>
    </r>
  </si>
  <si>
    <r>
      <t xml:space="preserve">Review compliance test reports for COS for cupolas and formaldehyde, phenol, and methanol for collection/curing operations </t>
    </r>
    <r>
      <rPr>
        <vertAlign val="superscript"/>
        <sz val="10"/>
        <color rgb="FF000000"/>
        <rFont val="Times New Roman"/>
        <family val="1"/>
      </rPr>
      <t>g</t>
    </r>
  </si>
  <si>
    <r>
      <t xml:space="preserve">Total Labor Burden and Cost (rounded) </t>
    </r>
    <r>
      <rPr>
        <b/>
        <vertAlign val="superscript"/>
        <sz val="10"/>
        <color rgb="FF000000"/>
        <rFont val="Times New Roman"/>
        <family val="1"/>
      </rPr>
      <t>h</t>
    </r>
  </si>
  <si>
    <r>
      <t xml:space="preserve">h </t>
    </r>
    <r>
      <rPr>
        <sz val="10"/>
        <color rgb="FF000000"/>
        <rFont val="Times New Roman"/>
        <family val="1"/>
      </rPr>
      <t>Totals have been rounded to 3 significant figures. Figures may not add exactly due to rounding.</t>
    </r>
  </si>
  <si>
    <t xml:space="preserve">Report of performance test </t>
  </si>
  <si>
    <r>
      <t xml:space="preserve">Notification of compliance status </t>
    </r>
    <r>
      <rPr>
        <vertAlign val="superscript"/>
        <sz val="10"/>
        <rFont val="Times New Roman"/>
        <family val="1"/>
      </rPr>
      <t>g</t>
    </r>
  </si>
  <si>
    <r>
      <t xml:space="preserve">Request for extension of compliance adjustment to time periods, and changes in information </t>
    </r>
    <r>
      <rPr>
        <vertAlign val="superscript"/>
        <sz val="10"/>
        <rFont val="Times New Roman"/>
        <family val="1"/>
      </rPr>
      <t>g</t>
    </r>
  </si>
  <si>
    <r>
      <t xml:space="preserve">Excess emissions report </t>
    </r>
    <r>
      <rPr>
        <vertAlign val="superscript"/>
        <sz val="10"/>
        <rFont val="Times New Roman"/>
        <family val="1"/>
      </rPr>
      <t>h</t>
    </r>
  </si>
  <si>
    <r>
      <t xml:space="preserve">Report of no excess emission </t>
    </r>
    <r>
      <rPr>
        <vertAlign val="superscript"/>
        <sz val="10"/>
        <rFont val="Times New Roman"/>
        <family val="1"/>
      </rPr>
      <t>i</t>
    </r>
  </si>
  <si>
    <r>
      <t xml:space="preserve">Quality improvement plan </t>
    </r>
    <r>
      <rPr>
        <vertAlign val="superscript"/>
        <sz val="10"/>
        <rFont val="Times New Roman"/>
        <family val="1"/>
      </rPr>
      <t>j</t>
    </r>
  </si>
  <si>
    <r>
      <t xml:space="preserve">Records of operating parameters and emissions </t>
    </r>
    <r>
      <rPr>
        <vertAlign val="superscript"/>
        <sz val="10"/>
        <rFont val="Times New Roman"/>
        <family val="1"/>
      </rPr>
      <t>k</t>
    </r>
  </si>
  <si>
    <r>
      <t xml:space="preserve">F. Time to transmit or disclose information </t>
    </r>
    <r>
      <rPr>
        <vertAlign val="superscript"/>
        <sz val="10"/>
        <rFont val="Times New Roman"/>
        <family val="1"/>
      </rPr>
      <t>l</t>
    </r>
  </si>
  <si>
    <r>
      <t xml:space="preserve">Total Labor Burden and Cost (rounded) </t>
    </r>
    <r>
      <rPr>
        <b/>
        <vertAlign val="superscript"/>
        <sz val="10"/>
        <rFont val="Times New Roman"/>
        <family val="1"/>
      </rPr>
      <t>m</t>
    </r>
  </si>
  <si>
    <r>
      <t xml:space="preserve">Capital and O&amp;M Cost (see Section 6(b)(iii)): </t>
    </r>
    <r>
      <rPr>
        <b/>
        <vertAlign val="superscript"/>
        <sz val="10"/>
        <rFont val="Times New Roman"/>
        <family val="1"/>
      </rPr>
      <t>m</t>
    </r>
  </si>
  <si>
    <r>
      <t xml:space="preserve">TOTAL COST: </t>
    </r>
    <r>
      <rPr>
        <b/>
        <vertAlign val="superscript"/>
        <sz val="10"/>
        <rFont val="Times New Roman"/>
        <family val="1"/>
      </rPr>
      <t>m</t>
    </r>
  </si>
  <si>
    <r>
      <t xml:space="preserve">Initial performance test </t>
    </r>
    <r>
      <rPr>
        <vertAlign val="superscript"/>
        <sz val="10"/>
        <rFont val="Times New Roman"/>
        <family val="1"/>
      </rPr>
      <t>d</t>
    </r>
    <r>
      <rPr>
        <sz val="10"/>
        <rFont val="Times New Roman"/>
        <family val="1"/>
      </rPr>
      <t xml:space="preserve"> </t>
    </r>
  </si>
  <si>
    <r>
      <t xml:space="preserve">Repeat performance test </t>
    </r>
    <r>
      <rPr>
        <vertAlign val="superscript"/>
        <sz val="10"/>
        <rFont val="Times New Roman"/>
        <family val="1"/>
      </rPr>
      <t>d, e</t>
    </r>
  </si>
  <si>
    <r>
      <t xml:space="preserve">Operations, maintenance, and monitoring plan </t>
    </r>
    <r>
      <rPr>
        <vertAlign val="superscript"/>
        <sz val="10"/>
        <rFont val="Times New Roman"/>
        <family val="1"/>
      </rPr>
      <t>f</t>
    </r>
  </si>
  <si>
    <r>
      <t xml:space="preserve">COS Testing </t>
    </r>
    <r>
      <rPr>
        <vertAlign val="superscript"/>
        <sz val="10"/>
        <rFont val="Times New Roman"/>
        <family val="1"/>
      </rPr>
      <t>n</t>
    </r>
  </si>
  <si>
    <r>
      <t xml:space="preserve">HCl/HF Testing </t>
    </r>
    <r>
      <rPr>
        <vertAlign val="superscript"/>
        <sz val="10"/>
        <rFont val="Times New Roman"/>
        <family val="1"/>
      </rPr>
      <t>n</t>
    </r>
  </si>
  <si>
    <r>
      <t xml:space="preserve">Phenol and methanol testing </t>
    </r>
    <r>
      <rPr>
        <vertAlign val="superscript"/>
        <sz val="10"/>
        <rFont val="Times New Roman"/>
        <family val="1"/>
      </rPr>
      <t>n</t>
    </r>
  </si>
  <si>
    <r>
      <t>h</t>
    </r>
    <r>
      <rPr>
        <sz val="10"/>
        <rFont val="Times New Roman"/>
        <family val="1"/>
      </rPr>
      <t xml:space="preserve">  We have assumed that 20% of respondents will each take 16 hours two times per year to write excess emission reports.</t>
    </r>
  </si>
  <si>
    <r>
      <t xml:space="preserve">i </t>
    </r>
    <r>
      <rPr>
        <sz val="10"/>
        <rFont val="Times New Roman"/>
        <family val="1"/>
      </rPr>
      <t xml:space="preserve"> We have assumed that 80% of respondents will take 8 hours two times per year to complete the report for no excess emissions.</t>
    </r>
  </si>
  <si>
    <r>
      <t>j</t>
    </r>
    <r>
      <rPr>
        <sz val="10"/>
        <rFont val="Times New Roman"/>
        <family val="1"/>
      </rPr>
      <t xml:space="preserve"> We have assumed that 10% of facilities are required to prepare a quality improvement plan each year.</t>
    </r>
  </si>
  <si>
    <r>
      <t xml:space="preserve">k </t>
    </r>
    <r>
      <rPr>
        <sz val="10"/>
        <rFont val="Times New Roman"/>
        <family val="1"/>
      </rPr>
      <t xml:space="preserve"> We have assumed that each respondent will take 4 hours 52 times per year to enter information.</t>
    </r>
  </si>
  <si>
    <r>
      <t xml:space="preserve">l  </t>
    </r>
    <r>
      <rPr>
        <sz val="10"/>
        <rFont val="Times New Roman"/>
        <family val="1"/>
      </rPr>
      <t>We have assumed that it will take each respondent 15 minutes (0.25 hours) two times per year to transmit of disclose information.</t>
    </r>
  </si>
  <si>
    <r>
      <t xml:space="preserve">m  </t>
    </r>
    <r>
      <rPr>
        <sz val="10"/>
        <rFont val="Times New Roman"/>
        <family val="1"/>
      </rPr>
      <t>Totals have been rounded to 3 significant figures. Figures may not add exactly due to rounding.</t>
    </r>
  </si>
  <si>
    <r>
      <t xml:space="preserve">n </t>
    </r>
    <r>
      <rPr>
        <sz val="10"/>
        <rFont val="Times New Roman"/>
        <family val="1"/>
      </rPr>
      <t xml:space="preserve"> Performance tests must be completed once every five years. We estimate the annualized compliance testing costs are $59,200 for all 8 facilities ($34,400 for COS test, $10,400 for HCl/HF test, and $14,400 for phenol/methanol test).  See EPA-HQ-OAR-2010-1041-0171.pdf</t>
    </r>
  </si>
  <si>
    <r>
      <t>e</t>
    </r>
    <r>
      <rPr>
        <sz val="10"/>
        <rFont val="Times New Roman"/>
        <family val="1"/>
      </rPr>
      <t xml:space="preserve">  We have assumed that 20% of respondents will submit the excess emissions report and it will take 20 hours to review.</t>
    </r>
  </si>
  <si>
    <r>
      <t>f</t>
    </r>
    <r>
      <rPr>
        <sz val="10"/>
        <rFont val="Times New Roman"/>
        <family val="1"/>
      </rPr>
      <t xml:space="preserve">   We have assumed that 80% of respondents will sumbit the report of no excess emissions and it will take take 2 hours to review.</t>
    </r>
  </si>
  <si>
    <r>
      <rPr>
        <vertAlign val="superscript"/>
        <sz val="10"/>
        <rFont val="Times New Roman"/>
        <family val="1"/>
      </rPr>
      <t>g</t>
    </r>
    <r>
      <rPr>
        <sz val="10"/>
        <rFont val="Times New Roman"/>
        <family val="1"/>
      </rPr>
      <t xml:space="preserve"> Assumes Agency will review all of the annual reports - including the new COS, phenol, and methanol emissions testing.</t>
    </r>
  </si>
  <si>
    <t xml:space="preserve">A. Familiarization with the regulatory requirements </t>
  </si>
  <si>
    <r>
      <t xml:space="preserve">3. Reporting Requirements </t>
    </r>
    <r>
      <rPr>
        <vertAlign val="superscript"/>
        <sz val="10"/>
        <color rgb="FF000000"/>
        <rFont val="Times New Roman"/>
        <family val="1"/>
      </rPr>
      <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</si>
</sst>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0" x14ac:knownFonts="1">
    <font>
      <sz val="11"/>
      <color theme="1"/>
      <name val="Calibri"/>
      <family val="2"/>
      <scheme val="minor"/>
    </font>
    <font>
      <sz val="11"/>
      <color rgb="FFFF0000"/>
      <name val="Calibri"/>
      <family val="2"/>
      <scheme val="minor"/>
    </font>
    <font>
      <sz val="10"/>
      <color theme="1"/>
      <name val="Times New Roman"/>
      <family val="1"/>
    </font>
    <font>
      <b/>
      <sz val="12"/>
      <color rgb="FF000000"/>
      <name val="Times New Roman"/>
      <family val="1"/>
    </font>
    <font>
      <sz val="10"/>
      <color rgb="FF000000"/>
      <name val="Times New Roman"/>
      <family val="1"/>
    </font>
    <font>
      <sz val="9"/>
      <color rgb="FF000000"/>
      <name val="Times New Roman"/>
      <family val="1"/>
    </font>
    <font>
      <vertAlign val="superscript"/>
      <sz val="10"/>
      <color rgb="FF000000"/>
      <name val="Times New Roman"/>
      <family val="1"/>
    </font>
    <font>
      <sz val="9"/>
      <color theme="1"/>
      <name val="Times New Roman"/>
      <family val="1"/>
    </font>
    <font>
      <sz val="8"/>
      <color rgb="FF000000"/>
      <name val="Times New Roman"/>
      <family val="1"/>
    </font>
    <font>
      <sz val="8"/>
      <color theme="1"/>
      <name val="Calibri"/>
      <family val="2"/>
      <scheme val="minor"/>
    </font>
    <font>
      <b/>
      <sz val="10"/>
      <color rgb="FF000000"/>
      <name val="Times New Roman"/>
      <family val="1"/>
    </font>
    <font>
      <b/>
      <sz val="11"/>
      <color theme="1"/>
      <name val="Calibri"/>
      <family val="2"/>
      <scheme val="minor"/>
    </font>
    <font>
      <b/>
      <vertAlign val="superscript"/>
      <sz val="10"/>
      <color rgb="FF000000"/>
      <name val="Times New Roman"/>
      <family val="1"/>
    </font>
    <font>
      <b/>
      <i/>
      <sz val="10"/>
      <color rgb="FF000000"/>
      <name val="Times New Roman"/>
      <family val="1"/>
    </font>
    <font>
      <i/>
      <sz val="10"/>
      <color theme="1"/>
      <name val="Times New Roman"/>
      <family val="1"/>
    </font>
    <font>
      <vertAlign val="superscript"/>
      <sz val="10"/>
      <name val="Times New Roman"/>
      <family val="1"/>
    </font>
    <font>
      <sz val="10"/>
      <name val="Times New Roman"/>
      <family val="1"/>
    </font>
    <font>
      <b/>
      <i/>
      <sz val="10"/>
      <name val="Times New Roman"/>
      <family val="1"/>
    </font>
    <font>
      <b/>
      <sz val="10"/>
      <name val="Times New Roman"/>
      <family val="1"/>
    </font>
    <font>
      <b/>
      <vertAlign val="superscript"/>
      <sz val="10"/>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s>
  <cellStyleXfs count="1">
    <xf numFmtId="0" fontId="0" fillId="0" borderId="0"/>
  </cellStyleXfs>
  <cellXfs count="55">
    <xf numFmtId="0" fontId="0" fillId="0" borderId="0" xfId="0"/>
    <xf numFmtId="0" fontId="1" fillId="0" borderId="0" xfId="0" applyFont="1"/>
    <xf numFmtId="0" fontId="5" fillId="0" borderId="1"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0" fillId="0" borderId="3" xfId="0" applyBorder="1" applyAlignment="1">
      <alignment vertical="top" wrapText="1"/>
    </xf>
    <xf numFmtId="0" fontId="4" fillId="0" borderId="3" xfId="0" applyFont="1" applyBorder="1" applyAlignment="1">
      <alignment horizontal="center" vertical="center" wrapText="1"/>
    </xf>
    <xf numFmtId="0" fontId="5" fillId="0" borderId="2" xfId="0" applyFont="1" applyBorder="1" applyAlignment="1">
      <alignment vertical="center" wrapText="1"/>
    </xf>
    <xf numFmtId="0" fontId="2" fillId="0" borderId="1" xfId="0" applyFont="1" applyBorder="1" applyAlignment="1">
      <alignment vertical="center" wrapText="1"/>
    </xf>
    <xf numFmtId="6"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7"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3" xfId="0" applyFont="1" applyBorder="1" applyAlignment="1">
      <alignment horizontal="center" vertical="center" wrapText="1"/>
    </xf>
    <xf numFmtId="0" fontId="9" fillId="0" borderId="3" xfId="0" applyFont="1" applyBorder="1" applyAlignment="1">
      <alignment vertical="top" wrapText="1"/>
    </xf>
    <xf numFmtId="0" fontId="4" fillId="0" borderId="1" xfId="0" applyFont="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vertical="center"/>
    </xf>
    <xf numFmtId="8" fontId="4" fillId="0" borderId="1" xfId="0" applyNumberFormat="1" applyFont="1" applyBorder="1" applyAlignment="1">
      <alignment horizontal="right" vertical="center"/>
    </xf>
    <xf numFmtId="0" fontId="10" fillId="0" borderId="1" xfId="0" applyFont="1" applyBorder="1" applyAlignment="1">
      <alignment vertical="center"/>
    </xf>
    <xf numFmtId="6" fontId="10" fillId="0" borderId="1" xfId="0" applyNumberFormat="1" applyFont="1" applyBorder="1" applyAlignment="1">
      <alignment horizontal="right" vertical="center"/>
    </xf>
    <xf numFmtId="0" fontId="2" fillId="0" borderId="1" xfId="0" applyFont="1" applyBorder="1" applyAlignment="1"/>
    <xf numFmtId="0" fontId="2" fillId="0" borderId="1" xfId="0" applyFont="1" applyBorder="1" applyAlignment="1">
      <alignment horizontal="center"/>
    </xf>
    <xf numFmtId="0" fontId="0" fillId="0" borderId="0" xfId="0" applyAlignment="1">
      <alignment wrapText="1"/>
    </xf>
    <xf numFmtId="0" fontId="14" fillId="0" borderId="1" xfId="0" applyFont="1" applyBorder="1" applyAlignment="1"/>
    <xf numFmtId="8" fontId="13" fillId="0" borderId="1" xfId="0" applyNumberFormat="1" applyFont="1" applyBorder="1" applyAlignment="1">
      <alignment horizontal="right" vertical="center"/>
    </xf>
    <xf numFmtId="0" fontId="0" fillId="0" borderId="1" xfId="0" applyBorder="1"/>
    <xf numFmtId="0" fontId="2" fillId="0" borderId="0" xfId="0" applyFont="1"/>
    <xf numFmtId="0" fontId="4" fillId="0" borderId="0" xfId="0" applyFont="1" applyAlignment="1">
      <alignment vertical="center" wrapText="1"/>
    </xf>
    <xf numFmtId="0" fontId="11" fillId="0" borderId="0" xfId="0" applyFont="1" applyAlignment="1">
      <alignment horizontal="center" vertical="center"/>
    </xf>
    <xf numFmtId="0" fontId="10" fillId="0" borderId="1" xfId="0" applyFont="1" applyBorder="1" applyAlignment="1">
      <alignment horizontal="center" vertical="center" wrapText="1"/>
    </xf>
    <xf numFmtId="6" fontId="4" fillId="0" borderId="1" xfId="0" applyNumberFormat="1" applyFont="1" applyBorder="1" applyAlignment="1">
      <alignment horizontal="right" vertical="center"/>
    </xf>
    <xf numFmtId="0" fontId="2" fillId="0" borderId="1" xfId="0" applyFont="1" applyBorder="1"/>
    <xf numFmtId="1" fontId="0" fillId="0" borderId="0" xfId="0" applyNumberFormat="1"/>
    <xf numFmtId="0" fontId="10" fillId="0" borderId="0" xfId="0" applyFont="1" applyAlignment="1">
      <alignment vertical="center" wrapText="1"/>
    </xf>
    <xf numFmtId="0" fontId="6" fillId="0" borderId="0" xfId="0" applyFont="1" applyAlignment="1">
      <alignment vertical="center"/>
    </xf>
    <xf numFmtId="2" fontId="4" fillId="0" borderId="1" xfId="0" applyNumberFormat="1" applyFont="1" applyBorder="1" applyAlignment="1">
      <alignment horizontal="center" vertical="center"/>
    </xf>
    <xf numFmtId="0" fontId="4" fillId="0" borderId="1" xfId="0" applyFont="1" applyBorder="1" applyAlignment="1">
      <alignment horizontal="right" vertical="center"/>
    </xf>
    <xf numFmtId="0" fontId="16" fillId="0" borderId="1" xfId="0" applyFont="1" applyBorder="1" applyAlignment="1">
      <alignment vertical="center" wrapText="1"/>
    </xf>
    <xf numFmtId="0" fontId="16" fillId="0" borderId="1" xfId="0" applyFont="1" applyBorder="1" applyAlignment="1">
      <alignment horizontal="left" vertical="center" wrapText="1"/>
    </xf>
    <xf numFmtId="0" fontId="17" fillId="0" borderId="1" xfId="0" applyFont="1" applyBorder="1" applyAlignment="1">
      <alignment vertical="center" wrapText="1"/>
    </xf>
    <xf numFmtId="0" fontId="18" fillId="0" borderId="1" xfId="0" applyFont="1" applyBorder="1" applyAlignment="1">
      <alignment vertical="center" wrapText="1"/>
    </xf>
    <xf numFmtId="0" fontId="15" fillId="0" borderId="0" xfId="0" applyFont="1" applyAlignment="1">
      <alignment vertical="center"/>
    </xf>
    <xf numFmtId="0" fontId="16" fillId="0" borderId="0" xfId="0" applyFont="1" applyAlignment="1">
      <alignment vertical="center"/>
    </xf>
    <xf numFmtId="0" fontId="1" fillId="0" borderId="0" xfId="0" applyFont="1" applyFill="1"/>
    <xf numFmtId="0" fontId="3" fillId="0" borderId="1" xfId="0" applyFont="1" applyBorder="1" applyAlignment="1">
      <alignment horizontal="center" vertical="center" wrapText="1"/>
    </xf>
    <xf numFmtId="0" fontId="15" fillId="0" borderId="0" xfId="0" applyFont="1" applyAlignment="1">
      <alignment vertical="center" wrapText="1"/>
    </xf>
    <xf numFmtId="1" fontId="13" fillId="0" borderId="1" xfId="0" applyNumberFormat="1" applyFont="1" applyBorder="1" applyAlignment="1">
      <alignment horizontal="center" vertical="center"/>
    </xf>
    <xf numFmtId="3" fontId="13" fillId="0" borderId="1" xfId="0" applyNumberFormat="1" applyFont="1" applyBorder="1" applyAlignment="1">
      <alignment horizontal="center" vertical="center"/>
    </xf>
    <xf numFmtId="3" fontId="10" fillId="0" borderId="1" xfId="0" applyNumberFormat="1" applyFont="1" applyBorder="1" applyAlignment="1">
      <alignment horizontal="center" vertical="center"/>
    </xf>
    <xf numFmtId="0" fontId="6" fillId="0" borderId="0" xfId="0" applyFont="1" applyAlignment="1">
      <alignment vertical="center" wrapText="1"/>
    </xf>
    <xf numFmtId="1" fontId="10"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Tracy Curtis" id="{B29CD29E-D91A-49EE-B301-CDDEA46E32BD}" userId="b17ba48e92a2a2f1"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10"/>
  <sheetViews>
    <sheetView workbookViewId="0">
      <selection activeCell="H7" sqref="H7"/>
    </sheetView>
  </sheetViews>
  <sheetFormatPr defaultRowHeight="15" x14ac:dyDescent="0.25"/>
  <sheetData>
    <row r="2" spans="1:8" ht="15.75" x14ac:dyDescent="0.25">
      <c r="A2" s="48" t="s">
        <v>18</v>
      </c>
      <c r="B2" s="48"/>
      <c r="C2" s="48"/>
      <c r="D2" s="48"/>
      <c r="E2" s="48"/>
      <c r="F2" s="48"/>
    </row>
    <row r="3" spans="1:8" x14ac:dyDescent="0.25">
      <c r="A3" s="7"/>
      <c r="B3" s="4"/>
      <c r="C3" s="4"/>
      <c r="D3" s="4"/>
      <c r="E3" s="4"/>
      <c r="F3" s="4"/>
    </row>
    <row r="4" spans="1:8" x14ac:dyDescent="0.25">
      <c r="A4" s="3"/>
      <c r="B4" s="4" t="s">
        <v>1</v>
      </c>
      <c r="C4" s="4" t="s">
        <v>3</v>
      </c>
      <c r="D4" s="4" t="s">
        <v>5</v>
      </c>
      <c r="E4" s="4" t="s">
        <v>7</v>
      </c>
      <c r="F4" s="4" t="s">
        <v>9</v>
      </c>
    </row>
    <row r="5" spans="1:8" ht="114.75" x14ac:dyDescent="0.25">
      <c r="A5" s="4" t="s">
        <v>19</v>
      </c>
      <c r="B5" s="4" t="s">
        <v>20</v>
      </c>
      <c r="C5" s="4" t="s">
        <v>21</v>
      </c>
      <c r="D5" s="4" t="s">
        <v>22</v>
      </c>
      <c r="E5" s="4" t="s">
        <v>23</v>
      </c>
      <c r="F5" s="4" t="s">
        <v>18</v>
      </c>
    </row>
    <row r="6" spans="1:8" ht="25.5" x14ac:dyDescent="0.25">
      <c r="A6" s="5"/>
      <c r="B6" s="5"/>
      <c r="C6" s="5"/>
      <c r="D6" s="5"/>
      <c r="E6" s="5"/>
      <c r="F6" s="6" t="s">
        <v>24</v>
      </c>
    </row>
    <row r="7" spans="1:8" x14ac:dyDescent="0.25">
      <c r="A7" s="2">
        <v>1</v>
      </c>
      <c r="B7" s="2">
        <v>0</v>
      </c>
      <c r="C7" s="2">
        <v>8</v>
      </c>
      <c r="D7" s="2">
        <v>0</v>
      </c>
      <c r="E7" s="2">
        <v>0</v>
      </c>
      <c r="F7" s="2">
        <f>B7+C7+D7-E7</f>
        <v>8</v>
      </c>
      <c r="H7" s="1"/>
    </row>
    <row r="8" spans="1:8" x14ac:dyDescent="0.25">
      <c r="A8" s="2">
        <v>2</v>
      </c>
      <c r="B8" s="2">
        <v>0</v>
      </c>
      <c r="C8" s="2">
        <v>8</v>
      </c>
      <c r="D8" s="2">
        <v>0</v>
      </c>
      <c r="E8" s="2">
        <v>0</v>
      </c>
      <c r="F8" s="2">
        <f>B8+C8+D8-E8</f>
        <v>8</v>
      </c>
    </row>
    <row r="9" spans="1:8" x14ac:dyDescent="0.25">
      <c r="A9" s="2">
        <v>3</v>
      </c>
      <c r="B9" s="2">
        <v>0</v>
      </c>
      <c r="C9" s="2">
        <v>8</v>
      </c>
      <c r="D9" s="2">
        <v>0</v>
      </c>
      <c r="E9" s="2">
        <v>0</v>
      </c>
      <c r="F9" s="2">
        <f>B9+C9+D9-E9</f>
        <v>8</v>
      </c>
    </row>
    <row r="10" spans="1:8" x14ac:dyDescent="0.25">
      <c r="A10" s="2" t="s">
        <v>25</v>
      </c>
      <c r="B10" s="2">
        <f t="shared" ref="B10:E10" si="0">AVERAGE(B7:B9)</f>
        <v>0</v>
      </c>
      <c r="C10" s="2">
        <f t="shared" si="0"/>
        <v>8</v>
      </c>
      <c r="D10" s="2">
        <f t="shared" si="0"/>
        <v>0</v>
      </c>
      <c r="E10" s="2">
        <f t="shared" si="0"/>
        <v>0</v>
      </c>
      <c r="F10" s="2">
        <f>AVERAGE(F7:F9)</f>
        <v>8</v>
      </c>
    </row>
  </sheetData>
  <mergeCells count="1">
    <mergeCell ref="A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15"/>
  <sheetViews>
    <sheetView tabSelected="1" workbookViewId="0">
      <selection activeCell="E15" sqref="E15"/>
    </sheetView>
  </sheetViews>
  <sheetFormatPr defaultRowHeight="15" x14ac:dyDescent="0.25"/>
  <cols>
    <col min="1" max="5" width="18.85546875" customWidth="1"/>
  </cols>
  <sheetData>
    <row r="2" spans="1:5" ht="15.75" x14ac:dyDescent="0.25">
      <c r="A2" s="48" t="s">
        <v>26</v>
      </c>
      <c r="B2" s="48"/>
      <c r="C2" s="48"/>
      <c r="D2" s="48"/>
      <c r="E2" s="48"/>
    </row>
    <row r="3" spans="1:5" x14ac:dyDescent="0.25">
      <c r="A3" s="14" t="s">
        <v>1</v>
      </c>
      <c r="B3" s="14" t="s">
        <v>3</v>
      </c>
      <c r="C3" s="14" t="s">
        <v>5</v>
      </c>
      <c r="D3" s="14" t="s">
        <v>7</v>
      </c>
      <c r="E3" s="14" t="s">
        <v>9</v>
      </c>
    </row>
    <row r="4" spans="1:5" ht="45" x14ac:dyDescent="0.25">
      <c r="A4" s="14"/>
      <c r="B4" s="14"/>
      <c r="C4" s="14"/>
      <c r="D4" s="15" t="s">
        <v>30</v>
      </c>
      <c r="E4" s="14" t="s">
        <v>31</v>
      </c>
    </row>
    <row r="5" spans="1:5" ht="22.5" x14ac:dyDescent="0.25">
      <c r="A5" s="16" t="s">
        <v>27</v>
      </c>
      <c r="B5" s="16" t="s">
        <v>28</v>
      </c>
      <c r="C5" s="16" t="s">
        <v>29</v>
      </c>
      <c r="D5" s="17"/>
      <c r="E5" s="16" t="s">
        <v>32</v>
      </c>
    </row>
    <row r="6" spans="1:5" ht="24" x14ac:dyDescent="0.25">
      <c r="A6" s="12" t="s">
        <v>33</v>
      </c>
      <c r="B6" s="2">
        <v>0</v>
      </c>
      <c r="C6" s="2">
        <v>1</v>
      </c>
      <c r="D6" s="2">
        <v>0</v>
      </c>
      <c r="E6" s="2">
        <f>B6*C6</f>
        <v>0</v>
      </c>
    </row>
    <row r="7" spans="1:5" ht="36" x14ac:dyDescent="0.25">
      <c r="A7" s="12" t="s">
        <v>34</v>
      </c>
      <c r="B7" s="2">
        <v>0</v>
      </c>
      <c r="C7" s="2">
        <v>1</v>
      </c>
      <c r="D7" s="2">
        <v>0</v>
      </c>
      <c r="E7" s="2">
        <f t="shared" ref="E7:E14" si="0">B7*C7</f>
        <v>0</v>
      </c>
    </row>
    <row r="8" spans="1:5" ht="24" x14ac:dyDescent="0.25">
      <c r="A8" s="12" t="s">
        <v>35</v>
      </c>
      <c r="B8" s="2">
        <v>0</v>
      </c>
      <c r="C8" s="2">
        <v>1</v>
      </c>
      <c r="D8" s="2">
        <v>0</v>
      </c>
      <c r="E8" s="2">
        <f t="shared" si="0"/>
        <v>0</v>
      </c>
    </row>
    <row r="9" spans="1:5" ht="24" x14ac:dyDescent="0.25">
      <c r="A9" s="12" t="s">
        <v>36</v>
      </c>
      <c r="B9" s="2">
        <v>0</v>
      </c>
      <c r="C9" s="2">
        <v>1</v>
      </c>
      <c r="D9" s="2">
        <v>0</v>
      </c>
      <c r="E9" s="2">
        <f t="shared" si="0"/>
        <v>0</v>
      </c>
    </row>
    <row r="10" spans="1:5" ht="24" x14ac:dyDescent="0.25">
      <c r="A10" s="12" t="s">
        <v>37</v>
      </c>
      <c r="B10" s="2">
        <v>0</v>
      </c>
      <c r="C10" s="2">
        <v>1</v>
      </c>
      <c r="D10" s="2">
        <v>0</v>
      </c>
      <c r="E10" s="2">
        <f t="shared" si="0"/>
        <v>0</v>
      </c>
    </row>
    <row r="11" spans="1:5" ht="24" x14ac:dyDescent="0.25">
      <c r="A11" s="12" t="s">
        <v>38</v>
      </c>
      <c r="B11" s="2">
        <v>0</v>
      </c>
      <c r="C11" s="2">
        <v>1</v>
      </c>
      <c r="D11" s="2">
        <v>0</v>
      </c>
      <c r="E11" s="2">
        <f t="shared" si="0"/>
        <v>0</v>
      </c>
    </row>
    <row r="12" spans="1:5" x14ac:dyDescent="0.25">
      <c r="A12" s="12" t="s">
        <v>39</v>
      </c>
      <c r="B12" s="2">
        <f>0.2*'No of Respondents'!F10</f>
        <v>1.6</v>
      </c>
      <c r="C12" s="2">
        <v>2</v>
      </c>
      <c r="D12" s="2">
        <v>0</v>
      </c>
      <c r="E12" s="2">
        <f t="shared" si="0"/>
        <v>3.2</v>
      </c>
    </row>
    <row r="13" spans="1:5" ht="24" x14ac:dyDescent="0.25">
      <c r="A13" s="12" t="s">
        <v>40</v>
      </c>
      <c r="B13" s="2">
        <f>0.8*'No of Respondents'!F10</f>
        <v>6.4</v>
      </c>
      <c r="C13" s="2">
        <v>2</v>
      </c>
      <c r="D13" s="2">
        <v>0</v>
      </c>
      <c r="E13" s="2">
        <f t="shared" si="0"/>
        <v>12.8</v>
      </c>
    </row>
    <row r="14" spans="1:5" ht="24" x14ac:dyDescent="0.25">
      <c r="A14" s="12" t="s">
        <v>41</v>
      </c>
      <c r="B14" s="2">
        <v>0</v>
      </c>
      <c r="C14" s="2">
        <v>1</v>
      </c>
      <c r="D14" s="2">
        <v>0</v>
      </c>
      <c r="E14" s="2">
        <f t="shared" si="0"/>
        <v>0</v>
      </c>
    </row>
    <row r="15" spans="1:5" x14ac:dyDescent="0.25">
      <c r="A15" s="12"/>
      <c r="B15" s="2"/>
      <c r="C15" s="2"/>
      <c r="D15" s="2" t="s">
        <v>17</v>
      </c>
      <c r="E15" s="13">
        <f>SUM(E6:E14)</f>
        <v>16</v>
      </c>
    </row>
  </sheetData>
  <mergeCells count="1">
    <mergeCell ref="A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7"/>
  <sheetViews>
    <sheetView workbookViewId="0">
      <selection activeCell="G6" sqref="G6"/>
    </sheetView>
  </sheetViews>
  <sheetFormatPr defaultRowHeight="15" x14ac:dyDescent="0.25"/>
  <cols>
    <col min="1" max="1" width="14" customWidth="1"/>
  </cols>
  <sheetData>
    <row r="2" spans="1:9" ht="15.75" x14ac:dyDescent="0.25">
      <c r="A2" s="48" t="s">
        <v>0</v>
      </c>
      <c r="B2" s="48"/>
      <c r="C2" s="48"/>
      <c r="D2" s="48"/>
      <c r="E2" s="48"/>
      <c r="F2" s="48"/>
      <c r="G2" s="48"/>
    </row>
    <row r="3" spans="1:9" x14ac:dyDescent="0.25">
      <c r="A3" s="4" t="s">
        <v>1</v>
      </c>
      <c r="B3" s="4" t="s">
        <v>3</v>
      </c>
      <c r="C3" s="4" t="s">
        <v>5</v>
      </c>
      <c r="D3" s="4" t="s">
        <v>7</v>
      </c>
      <c r="E3" s="4" t="s">
        <v>9</v>
      </c>
      <c r="F3" s="4" t="s">
        <v>11</v>
      </c>
      <c r="G3" s="4" t="s">
        <v>13</v>
      </c>
    </row>
    <row r="4" spans="1:9" ht="76.5" x14ac:dyDescent="0.25">
      <c r="A4" s="4" t="s">
        <v>2</v>
      </c>
      <c r="B4" s="4" t="s">
        <v>4</v>
      </c>
      <c r="C4" s="4" t="s">
        <v>6</v>
      </c>
      <c r="D4" s="4" t="s">
        <v>8</v>
      </c>
      <c r="E4" s="4" t="s">
        <v>10</v>
      </c>
      <c r="F4" s="4" t="s">
        <v>12</v>
      </c>
      <c r="G4" s="4" t="s">
        <v>14</v>
      </c>
    </row>
    <row r="5" spans="1:9" x14ac:dyDescent="0.25">
      <c r="A5" s="5"/>
      <c r="B5" s="5"/>
      <c r="C5" s="5"/>
      <c r="D5" s="5"/>
      <c r="E5" s="5"/>
      <c r="F5" s="5"/>
      <c r="G5" s="6" t="s">
        <v>15</v>
      </c>
    </row>
    <row r="6" spans="1:9" ht="25.5" x14ac:dyDescent="0.25">
      <c r="A6" s="8" t="s">
        <v>16</v>
      </c>
      <c r="B6" s="9">
        <v>22350</v>
      </c>
      <c r="C6" s="10">
        <v>0</v>
      </c>
      <c r="D6" s="9">
        <f>B6*C6</f>
        <v>0</v>
      </c>
      <c r="E6" s="9">
        <v>750</v>
      </c>
      <c r="F6" s="10">
        <f>'No of Respondents'!F10</f>
        <v>8</v>
      </c>
      <c r="G6" s="9">
        <f>E6*F6</f>
        <v>6000</v>
      </c>
      <c r="I6" s="47"/>
    </row>
    <row r="7" spans="1:9" x14ac:dyDescent="0.25">
      <c r="A7" s="8" t="s">
        <v>17</v>
      </c>
      <c r="B7" s="11"/>
      <c r="C7" s="11"/>
      <c r="D7" s="9">
        <f>D6</f>
        <v>0</v>
      </c>
      <c r="E7" s="11"/>
      <c r="F7" s="11"/>
      <c r="G7" s="9">
        <f>G6</f>
        <v>6000</v>
      </c>
    </row>
  </sheetData>
  <mergeCells count="1">
    <mergeCell ref="A2:G2"/>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L59"/>
  <sheetViews>
    <sheetView topLeftCell="A19" workbookViewId="0">
      <selection activeCell="I43" sqref="I43"/>
    </sheetView>
  </sheetViews>
  <sheetFormatPr defaultRowHeight="15" x14ac:dyDescent="0.25"/>
  <cols>
    <col min="1" max="1" width="44.28515625" style="26" customWidth="1"/>
    <col min="3" max="3" width="10.85546875" customWidth="1"/>
    <col min="9" max="9" width="12.28515625" customWidth="1"/>
  </cols>
  <sheetData>
    <row r="2" spans="1:11" x14ac:dyDescent="0.25">
      <c r="F2">
        <v>117.92</v>
      </c>
      <c r="G2">
        <v>147.4</v>
      </c>
      <c r="H2">
        <v>57.02</v>
      </c>
    </row>
    <row r="3" spans="1:11" ht="76.5" x14ac:dyDescent="0.25">
      <c r="A3" s="33" t="s">
        <v>42</v>
      </c>
      <c r="B3" s="33" t="s">
        <v>62</v>
      </c>
      <c r="C3" s="33" t="s">
        <v>63</v>
      </c>
      <c r="D3" s="33" t="s">
        <v>64</v>
      </c>
      <c r="E3" s="33" t="s">
        <v>91</v>
      </c>
      <c r="F3" s="33" t="s">
        <v>65</v>
      </c>
      <c r="G3" s="33" t="s">
        <v>66</v>
      </c>
      <c r="H3" s="33" t="s">
        <v>67</v>
      </c>
      <c r="I3" s="33" t="s">
        <v>92</v>
      </c>
    </row>
    <row r="4" spans="1:11" x14ac:dyDescent="0.25">
      <c r="A4" s="18" t="s">
        <v>43</v>
      </c>
      <c r="B4" s="19" t="s">
        <v>44</v>
      </c>
      <c r="C4" s="20"/>
      <c r="D4" s="20"/>
      <c r="E4" s="20"/>
      <c r="F4" s="20"/>
      <c r="G4" s="20"/>
      <c r="H4" s="20"/>
      <c r="I4" s="20"/>
    </row>
    <row r="5" spans="1:11" x14ac:dyDescent="0.25">
      <c r="A5" s="18" t="s">
        <v>45</v>
      </c>
      <c r="B5" s="19" t="s">
        <v>44</v>
      </c>
      <c r="C5" s="20"/>
      <c r="D5" s="20"/>
      <c r="E5" s="20"/>
      <c r="F5" s="20"/>
      <c r="G5" s="20"/>
      <c r="H5" s="20"/>
      <c r="I5" s="20"/>
    </row>
    <row r="6" spans="1:11" ht="15.75" x14ac:dyDescent="0.25">
      <c r="A6" s="18" t="s">
        <v>141</v>
      </c>
      <c r="B6" s="20"/>
      <c r="C6" s="20"/>
      <c r="D6" s="20"/>
      <c r="E6" s="20"/>
      <c r="F6" s="20"/>
      <c r="G6" s="20"/>
      <c r="H6" s="20"/>
      <c r="I6" s="20"/>
    </row>
    <row r="7" spans="1:11" x14ac:dyDescent="0.25">
      <c r="A7" s="18" t="s">
        <v>140</v>
      </c>
      <c r="B7" s="19">
        <v>4</v>
      </c>
      <c r="C7" s="19">
        <v>1</v>
      </c>
      <c r="D7" s="19">
        <f>B7*C7</f>
        <v>4</v>
      </c>
      <c r="E7" s="19">
        <f>'No of Respondents'!F10</f>
        <v>8</v>
      </c>
      <c r="F7" s="19">
        <f>D7*E7</f>
        <v>32</v>
      </c>
      <c r="G7" s="19">
        <f>F7*0.05</f>
        <v>1.6</v>
      </c>
      <c r="H7" s="19">
        <f>F7*0.1</f>
        <v>3.2</v>
      </c>
      <c r="I7" s="21">
        <f>F7*F$2+G7*G$2+H7*H$2</f>
        <v>4191.7440000000006</v>
      </c>
      <c r="K7" s="1"/>
    </row>
    <row r="8" spans="1:11" x14ac:dyDescent="0.25">
      <c r="A8" s="41" t="s">
        <v>46</v>
      </c>
      <c r="B8" s="25"/>
      <c r="C8" s="25"/>
      <c r="D8" s="25"/>
      <c r="E8" s="25"/>
      <c r="F8" s="25"/>
      <c r="G8" s="25"/>
      <c r="H8" s="25"/>
      <c r="I8" s="40"/>
    </row>
    <row r="9" spans="1:11" ht="15.75" x14ac:dyDescent="0.25">
      <c r="A9" s="41" t="s">
        <v>124</v>
      </c>
      <c r="B9" s="19">
        <v>421</v>
      </c>
      <c r="C9" s="19">
        <v>1</v>
      </c>
      <c r="D9" s="19">
        <f t="shared" ref="D9:D11" si="0">B9*C9</f>
        <v>421</v>
      </c>
      <c r="E9" s="19">
        <v>0</v>
      </c>
      <c r="F9" s="19">
        <f t="shared" ref="F9:F11" si="1">D9*E9</f>
        <v>0</v>
      </c>
      <c r="G9" s="19">
        <f t="shared" ref="G9:G11" si="2">F9*0.05</f>
        <v>0</v>
      </c>
      <c r="H9" s="19">
        <f t="shared" ref="H9:H11" si="3">F9*0.1</f>
        <v>0</v>
      </c>
      <c r="I9" s="34">
        <f t="shared" ref="I9:I11" si="4">F9*F$2+G9*G$2+H9*H$2</f>
        <v>0</v>
      </c>
    </row>
    <row r="10" spans="1:11" ht="15.75" x14ac:dyDescent="0.25">
      <c r="A10" s="41" t="s">
        <v>125</v>
      </c>
      <c r="B10" s="19">
        <v>421</v>
      </c>
      <c r="C10" s="19">
        <v>0.2</v>
      </c>
      <c r="D10" s="19">
        <f t="shared" si="0"/>
        <v>84.2</v>
      </c>
      <c r="E10" s="19">
        <v>0</v>
      </c>
      <c r="F10" s="19">
        <f t="shared" si="1"/>
        <v>0</v>
      </c>
      <c r="G10" s="19">
        <f t="shared" si="2"/>
        <v>0</v>
      </c>
      <c r="H10" s="19">
        <f t="shared" si="3"/>
        <v>0</v>
      </c>
      <c r="I10" s="34">
        <f t="shared" si="4"/>
        <v>0</v>
      </c>
    </row>
    <row r="11" spans="1:11" ht="15.75" x14ac:dyDescent="0.25">
      <c r="A11" s="41" t="s">
        <v>126</v>
      </c>
      <c r="B11" s="19">
        <v>40</v>
      </c>
      <c r="C11" s="19">
        <v>1</v>
      </c>
      <c r="D11" s="19">
        <f t="shared" si="0"/>
        <v>40</v>
      </c>
      <c r="E11" s="19">
        <v>0</v>
      </c>
      <c r="F11" s="19">
        <f t="shared" si="1"/>
        <v>0</v>
      </c>
      <c r="G11" s="19">
        <f t="shared" si="2"/>
        <v>0</v>
      </c>
      <c r="H11" s="19">
        <f t="shared" si="3"/>
        <v>0</v>
      </c>
      <c r="I11" s="34">
        <f t="shared" si="4"/>
        <v>0</v>
      </c>
    </row>
    <row r="12" spans="1:11" ht="15.75" x14ac:dyDescent="0.25">
      <c r="A12" s="41" t="s">
        <v>127</v>
      </c>
      <c r="B12" s="39"/>
      <c r="C12" s="19"/>
      <c r="D12" s="39"/>
      <c r="E12" s="19">
        <f>'No of Respondents'!F10</f>
        <v>8</v>
      </c>
      <c r="F12" s="39"/>
      <c r="G12" s="39"/>
      <c r="H12" s="39"/>
      <c r="I12" s="34">
        <v>34400</v>
      </c>
      <c r="K12" s="1"/>
    </row>
    <row r="13" spans="1:11" ht="15.75" x14ac:dyDescent="0.25">
      <c r="A13" s="41" t="s">
        <v>128</v>
      </c>
      <c r="B13" s="39"/>
      <c r="C13" s="19"/>
      <c r="D13" s="39"/>
      <c r="E13" s="19">
        <f>'No of Respondents'!F10</f>
        <v>8</v>
      </c>
      <c r="F13" s="39"/>
      <c r="G13" s="39"/>
      <c r="H13" s="39"/>
      <c r="I13" s="34">
        <v>10400</v>
      </c>
    </row>
    <row r="14" spans="1:11" ht="15.75" x14ac:dyDescent="0.25">
      <c r="A14" s="41" t="s">
        <v>129</v>
      </c>
      <c r="B14" s="39"/>
      <c r="C14" s="19"/>
      <c r="D14" s="39"/>
      <c r="E14" s="19">
        <f>'No of Respondents'!F10</f>
        <v>8</v>
      </c>
      <c r="F14" s="39"/>
      <c r="G14" s="39"/>
      <c r="H14" s="39"/>
      <c r="I14" s="34">
        <v>14400</v>
      </c>
    </row>
    <row r="15" spans="1:11" x14ac:dyDescent="0.25">
      <c r="A15" s="41" t="s">
        <v>47</v>
      </c>
      <c r="B15" s="19" t="s">
        <v>48</v>
      </c>
      <c r="C15" s="25"/>
      <c r="D15" s="25"/>
      <c r="E15" s="25"/>
      <c r="F15" s="25"/>
      <c r="G15" s="25"/>
      <c r="H15" s="25"/>
      <c r="I15" s="40"/>
    </row>
    <row r="16" spans="1:11" x14ac:dyDescent="0.25">
      <c r="A16" s="18" t="s">
        <v>49</v>
      </c>
      <c r="B16" s="19" t="s">
        <v>48</v>
      </c>
      <c r="C16" s="25"/>
      <c r="D16" s="25"/>
      <c r="E16" s="25"/>
      <c r="F16" s="25"/>
      <c r="G16" s="25"/>
      <c r="H16" s="25"/>
      <c r="I16" s="40"/>
    </row>
    <row r="17" spans="1:9" x14ac:dyDescent="0.25">
      <c r="A17" s="18" t="s">
        <v>50</v>
      </c>
      <c r="B17" s="25"/>
      <c r="C17" s="25"/>
      <c r="D17" s="25"/>
      <c r="E17" s="25"/>
      <c r="F17" s="25"/>
      <c r="G17" s="25"/>
      <c r="H17" s="25"/>
      <c r="I17" s="40"/>
    </row>
    <row r="18" spans="1:9" ht="15.75" x14ac:dyDescent="0.25">
      <c r="A18" s="18" t="s">
        <v>101</v>
      </c>
      <c r="B18" s="19">
        <v>2</v>
      </c>
      <c r="C18" s="19">
        <v>1</v>
      </c>
      <c r="D18" s="19">
        <f t="shared" ref="D18:D24" si="5">B18*C18</f>
        <v>2</v>
      </c>
      <c r="E18" s="19">
        <v>0</v>
      </c>
      <c r="F18" s="19">
        <f t="shared" ref="F18:F24" si="6">D18*E18</f>
        <v>0</v>
      </c>
      <c r="G18" s="19">
        <f t="shared" ref="G18:G24" si="7">F18*0.05</f>
        <v>0</v>
      </c>
      <c r="H18" s="19">
        <f t="shared" ref="H18:H24" si="8">F18*0.1</f>
        <v>0</v>
      </c>
      <c r="I18" s="34">
        <f t="shared" ref="I18:I24" si="9">F18*F$2+G18*G$2+H18*H$2</f>
        <v>0</v>
      </c>
    </row>
    <row r="19" spans="1:9" ht="15.75" x14ac:dyDescent="0.25">
      <c r="A19" s="18" t="s">
        <v>102</v>
      </c>
      <c r="B19" s="19">
        <v>2</v>
      </c>
      <c r="C19" s="19">
        <v>1</v>
      </c>
      <c r="D19" s="19">
        <f t="shared" si="5"/>
        <v>2</v>
      </c>
      <c r="E19" s="19">
        <v>0</v>
      </c>
      <c r="F19" s="19">
        <f t="shared" si="6"/>
        <v>0</v>
      </c>
      <c r="G19" s="19">
        <f t="shared" si="7"/>
        <v>0</v>
      </c>
      <c r="H19" s="19">
        <f t="shared" si="8"/>
        <v>0</v>
      </c>
      <c r="I19" s="34">
        <f t="shared" si="9"/>
        <v>0</v>
      </c>
    </row>
    <row r="20" spans="1:9" ht="15.75" x14ac:dyDescent="0.25">
      <c r="A20" s="18" t="s">
        <v>103</v>
      </c>
      <c r="B20" s="19">
        <v>2</v>
      </c>
      <c r="C20" s="19">
        <v>1</v>
      </c>
      <c r="D20" s="19">
        <f t="shared" si="5"/>
        <v>2</v>
      </c>
      <c r="E20" s="19">
        <v>0</v>
      </c>
      <c r="F20" s="19">
        <f t="shared" si="6"/>
        <v>0</v>
      </c>
      <c r="G20" s="19">
        <f t="shared" si="7"/>
        <v>0</v>
      </c>
      <c r="H20" s="19">
        <f t="shared" si="8"/>
        <v>0</v>
      </c>
      <c r="I20" s="34">
        <f t="shared" si="9"/>
        <v>0</v>
      </c>
    </row>
    <row r="21" spans="1:9" ht="15.75" x14ac:dyDescent="0.25">
      <c r="A21" s="18" t="s">
        <v>104</v>
      </c>
      <c r="B21" s="19">
        <v>2</v>
      </c>
      <c r="C21" s="19">
        <v>1</v>
      </c>
      <c r="D21" s="19">
        <f t="shared" si="5"/>
        <v>2</v>
      </c>
      <c r="E21" s="19">
        <v>0</v>
      </c>
      <c r="F21" s="19">
        <f t="shared" si="6"/>
        <v>0</v>
      </c>
      <c r="G21" s="19">
        <f t="shared" si="7"/>
        <v>0</v>
      </c>
      <c r="H21" s="19">
        <f t="shared" si="8"/>
        <v>0</v>
      </c>
      <c r="I21" s="34">
        <f t="shared" si="9"/>
        <v>0</v>
      </c>
    </row>
    <row r="22" spans="1:9" ht="15.75" x14ac:dyDescent="0.25">
      <c r="A22" s="18" t="s">
        <v>105</v>
      </c>
      <c r="B22" s="19">
        <v>2</v>
      </c>
      <c r="C22" s="19">
        <v>1</v>
      </c>
      <c r="D22" s="19">
        <f t="shared" si="5"/>
        <v>2</v>
      </c>
      <c r="E22" s="19">
        <v>0</v>
      </c>
      <c r="F22" s="19">
        <f t="shared" si="6"/>
        <v>0</v>
      </c>
      <c r="G22" s="19">
        <f t="shared" si="7"/>
        <v>0</v>
      </c>
      <c r="H22" s="19">
        <f t="shared" si="8"/>
        <v>0</v>
      </c>
      <c r="I22" s="34">
        <f t="shared" si="9"/>
        <v>0</v>
      </c>
    </row>
    <row r="23" spans="1:9" ht="15.75" x14ac:dyDescent="0.25">
      <c r="A23" s="41" t="s">
        <v>114</v>
      </c>
      <c r="B23" s="19">
        <v>2</v>
      </c>
      <c r="C23" s="19">
        <v>1</v>
      </c>
      <c r="D23" s="19">
        <f t="shared" si="5"/>
        <v>2</v>
      </c>
      <c r="E23" s="19">
        <v>0</v>
      </c>
      <c r="F23" s="19">
        <f t="shared" si="6"/>
        <v>0</v>
      </c>
      <c r="G23" s="19">
        <f t="shared" si="7"/>
        <v>0</v>
      </c>
      <c r="H23" s="19">
        <f t="shared" si="8"/>
        <v>0</v>
      </c>
      <c r="I23" s="34">
        <f t="shared" si="9"/>
        <v>0</v>
      </c>
    </row>
    <row r="24" spans="1:9" ht="28.5" x14ac:dyDescent="0.25">
      <c r="A24" s="42" t="s">
        <v>115</v>
      </c>
      <c r="B24" s="19">
        <v>2</v>
      </c>
      <c r="C24" s="19">
        <v>1</v>
      </c>
      <c r="D24" s="19">
        <f t="shared" si="5"/>
        <v>2</v>
      </c>
      <c r="E24" s="19">
        <v>0</v>
      </c>
      <c r="F24" s="19">
        <f t="shared" si="6"/>
        <v>0</v>
      </c>
      <c r="G24" s="19">
        <f t="shared" si="7"/>
        <v>0</v>
      </c>
      <c r="H24" s="19">
        <f t="shared" si="8"/>
        <v>0</v>
      </c>
      <c r="I24" s="34">
        <f t="shared" si="9"/>
        <v>0</v>
      </c>
    </row>
    <row r="25" spans="1:9" x14ac:dyDescent="0.25">
      <c r="A25" s="42" t="s">
        <v>113</v>
      </c>
      <c r="B25" s="19" t="s">
        <v>48</v>
      </c>
      <c r="C25" s="25"/>
      <c r="D25" s="25"/>
      <c r="E25" s="25"/>
      <c r="F25" s="25"/>
      <c r="G25" s="25"/>
      <c r="H25" s="25"/>
      <c r="I25" s="40"/>
    </row>
    <row r="26" spans="1:9" ht="15.75" x14ac:dyDescent="0.25">
      <c r="A26" s="42" t="s">
        <v>116</v>
      </c>
      <c r="B26" s="19">
        <v>16</v>
      </c>
      <c r="C26" s="19">
        <v>2</v>
      </c>
      <c r="D26" s="19">
        <f t="shared" ref="D26:D28" si="10">B26*C26</f>
        <v>32</v>
      </c>
      <c r="E26" s="19">
        <f>'No of Respondents'!F10*0.2</f>
        <v>1.6</v>
      </c>
      <c r="F26" s="19">
        <f t="shared" ref="F26:F28" si="11">D26*E26</f>
        <v>51.2</v>
      </c>
      <c r="G26" s="19">
        <f t="shared" ref="G26:G28" si="12">F26*0.05</f>
        <v>2.5600000000000005</v>
      </c>
      <c r="H26" s="19">
        <f t="shared" ref="H26:H28" si="13">F26*0.1</f>
        <v>5.120000000000001</v>
      </c>
      <c r="I26" s="21">
        <f t="shared" ref="I26:I28" si="14">F26*F$2+G26*G$2+H26*H$2</f>
        <v>6706.7904000000008</v>
      </c>
    </row>
    <row r="27" spans="1:9" ht="15.75" x14ac:dyDescent="0.25">
      <c r="A27" s="42" t="s">
        <v>117</v>
      </c>
      <c r="B27" s="19">
        <v>8</v>
      </c>
      <c r="C27" s="19">
        <v>2</v>
      </c>
      <c r="D27" s="19">
        <f t="shared" si="10"/>
        <v>16</v>
      </c>
      <c r="E27" s="19">
        <f>'No of Respondents'!F10*0.8</f>
        <v>6.4</v>
      </c>
      <c r="F27" s="19">
        <f t="shared" si="11"/>
        <v>102.4</v>
      </c>
      <c r="G27" s="19">
        <f t="shared" si="12"/>
        <v>5.120000000000001</v>
      </c>
      <c r="H27" s="19">
        <f t="shared" si="13"/>
        <v>10.240000000000002</v>
      </c>
      <c r="I27" s="21">
        <f t="shared" si="14"/>
        <v>13413.580800000002</v>
      </c>
    </row>
    <row r="28" spans="1:9" ht="15.75" x14ac:dyDescent="0.25">
      <c r="A28" s="42" t="s">
        <v>118</v>
      </c>
      <c r="B28" s="19">
        <v>40</v>
      </c>
      <c r="C28" s="19">
        <v>1</v>
      </c>
      <c r="D28" s="19">
        <f t="shared" si="10"/>
        <v>40</v>
      </c>
      <c r="E28" s="19">
        <v>0</v>
      </c>
      <c r="F28" s="19">
        <f t="shared" si="11"/>
        <v>0</v>
      </c>
      <c r="G28" s="19">
        <f t="shared" si="12"/>
        <v>0</v>
      </c>
      <c r="H28" s="19">
        <f t="shared" si="13"/>
        <v>0</v>
      </c>
      <c r="I28" s="34">
        <f t="shared" si="14"/>
        <v>0</v>
      </c>
    </row>
    <row r="29" spans="1:9" x14ac:dyDescent="0.25">
      <c r="A29" s="43" t="s">
        <v>52</v>
      </c>
      <c r="B29" s="27"/>
      <c r="C29" s="27"/>
      <c r="D29" s="27"/>
      <c r="E29" s="27"/>
      <c r="F29" s="50">
        <f>SUM(F4:H28)</f>
        <v>213.44000000000003</v>
      </c>
      <c r="G29" s="50"/>
      <c r="H29" s="50"/>
      <c r="I29" s="28">
        <f>SUM(I4:I28)</f>
        <v>83512.1152</v>
      </c>
    </row>
    <row r="30" spans="1:9" x14ac:dyDescent="0.25">
      <c r="A30" s="41" t="s">
        <v>53</v>
      </c>
      <c r="B30" s="24"/>
      <c r="C30" s="24"/>
      <c r="D30" s="24"/>
      <c r="E30" s="24"/>
      <c r="F30" s="24"/>
      <c r="G30" s="24"/>
      <c r="H30" s="24"/>
      <c r="I30" s="20"/>
    </row>
    <row r="31" spans="1:9" x14ac:dyDescent="0.25">
      <c r="A31" s="41" t="s">
        <v>69</v>
      </c>
      <c r="B31" s="19" t="s">
        <v>68</v>
      </c>
      <c r="C31" s="19"/>
      <c r="D31" s="19"/>
      <c r="E31" s="19"/>
      <c r="F31" s="19"/>
      <c r="G31" s="19"/>
      <c r="H31" s="19"/>
      <c r="I31" s="21"/>
    </row>
    <row r="32" spans="1:9" x14ac:dyDescent="0.25">
      <c r="A32" s="41" t="s">
        <v>54</v>
      </c>
      <c r="B32" s="19" t="s">
        <v>55</v>
      </c>
      <c r="C32" s="24"/>
      <c r="D32" s="24"/>
      <c r="E32" s="24"/>
      <c r="F32" s="24"/>
      <c r="G32" s="24"/>
      <c r="H32" s="24"/>
      <c r="I32" s="20"/>
    </row>
    <row r="33" spans="1:12" x14ac:dyDescent="0.25">
      <c r="A33" s="41" t="s">
        <v>56</v>
      </c>
      <c r="B33" s="19" t="s">
        <v>55</v>
      </c>
      <c r="C33" s="24"/>
      <c r="D33" s="24"/>
      <c r="E33" s="24"/>
      <c r="F33" s="24"/>
      <c r="G33" s="24"/>
      <c r="H33" s="24"/>
      <c r="I33" s="20"/>
    </row>
    <row r="34" spans="1:12" x14ac:dyDescent="0.25">
      <c r="A34" s="41" t="s">
        <v>57</v>
      </c>
      <c r="B34" s="19" t="s">
        <v>55</v>
      </c>
      <c r="C34" s="24"/>
      <c r="D34" s="24"/>
      <c r="E34" s="24"/>
      <c r="F34" s="24"/>
      <c r="G34" s="24"/>
      <c r="H34" s="24"/>
      <c r="I34" s="20"/>
    </row>
    <row r="35" spans="1:12" x14ac:dyDescent="0.25">
      <c r="A35" s="41" t="s">
        <v>58</v>
      </c>
      <c r="B35" s="24"/>
      <c r="C35" s="24"/>
      <c r="D35" s="24"/>
      <c r="E35" s="24"/>
      <c r="F35" s="24"/>
      <c r="G35" s="24"/>
      <c r="H35" s="24"/>
      <c r="I35" s="20"/>
    </row>
    <row r="36" spans="1:12" ht="15.75" x14ac:dyDescent="0.25">
      <c r="A36" s="42" t="s">
        <v>119</v>
      </c>
      <c r="B36" s="19">
        <v>4</v>
      </c>
      <c r="C36" s="19">
        <v>52</v>
      </c>
      <c r="D36" s="19">
        <f t="shared" ref="D36:D37" si="15">B36*C36</f>
        <v>208</v>
      </c>
      <c r="E36" s="19">
        <f>'No of Respondents'!F10</f>
        <v>8</v>
      </c>
      <c r="F36" s="19">
        <f t="shared" ref="F36:F37" si="16">D36*E36</f>
        <v>1664</v>
      </c>
      <c r="G36" s="19">
        <f t="shared" ref="G36:G37" si="17">F36*0.05</f>
        <v>83.2</v>
      </c>
      <c r="H36" s="19">
        <f t="shared" ref="H36:H37" si="18">F36*0.1</f>
        <v>166.4</v>
      </c>
      <c r="I36" s="21">
        <f>F36*F$2+G36*G$2+H36*H$2</f>
        <v>217970.68799999999</v>
      </c>
    </row>
    <row r="37" spans="1:12" ht="15.75" x14ac:dyDescent="0.25">
      <c r="A37" s="42" t="s">
        <v>120</v>
      </c>
      <c r="B37" s="19">
        <v>0.25</v>
      </c>
      <c r="C37" s="19">
        <v>2</v>
      </c>
      <c r="D37" s="19">
        <f t="shared" si="15"/>
        <v>0.5</v>
      </c>
      <c r="E37" s="19">
        <f>'No of Respondents'!F10</f>
        <v>8</v>
      </c>
      <c r="F37" s="19">
        <f t="shared" si="16"/>
        <v>4</v>
      </c>
      <c r="G37" s="19">
        <f t="shared" si="17"/>
        <v>0.2</v>
      </c>
      <c r="H37" s="19">
        <f t="shared" si="18"/>
        <v>0.4</v>
      </c>
      <c r="I37" s="21">
        <f t="shared" ref="I37" si="19">F37*F$2+G37*G$2+H37*H$2</f>
        <v>523.96800000000007</v>
      </c>
      <c r="K37" s="1"/>
    </row>
    <row r="38" spans="1:12" x14ac:dyDescent="0.25">
      <c r="A38" s="41" t="s">
        <v>59</v>
      </c>
      <c r="B38" s="19" t="s">
        <v>44</v>
      </c>
      <c r="C38" s="24"/>
      <c r="D38" s="24"/>
      <c r="E38" s="24"/>
      <c r="F38" s="24"/>
      <c r="G38" s="24"/>
      <c r="H38" s="24"/>
      <c r="I38" s="20"/>
    </row>
    <row r="39" spans="1:12" x14ac:dyDescent="0.25">
      <c r="A39" s="41" t="s">
        <v>60</v>
      </c>
      <c r="B39" s="19" t="s">
        <v>44</v>
      </c>
      <c r="C39" s="24"/>
      <c r="D39" s="24"/>
      <c r="E39" s="24"/>
      <c r="F39" s="24"/>
      <c r="G39" s="24"/>
      <c r="H39" s="24"/>
      <c r="I39" s="20"/>
    </row>
    <row r="40" spans="1:12" x14ac:dyDescent="0.25">
      <c r="A40" s="43" t="s">
        <v>61</v>
      </c>
      <c r="B40" s="27"/>
      <c r="C40" s="27"/>
      <c r="D40" s="27"/>
      <c r="E40" s="27"/>
      <c r="F40" s="51">
        <f>SUM(F30:H39)</f>
        <v>1918.2000000000003</v>
      </c>
      <c r="G40" s="51"/>
      <c r="H40" s="51"/>
      <c r="I40" s="28">
        <f>SUM(I30:I39)</f>
        <v>218494.65599999999</v>
      </c>
    </row>
    <row r="41" spans="1:12" ht="15.75" x14ac:dyDescent="0.25">
      <c r="A41" s="44" t="s">
        <v>121</v>
      </c>
      <c r="B41" s="22"/>
      <c r="C41" s="22"/>
      <c r="D41" s="22"/>
      <c r="E41" s="22"/>
      <c r="F41" s="52">
        <f>ROUND(F40+F29,-1)</f>
        <v>2130</v>
      </c>
      <c r="G41" s="52"/>
      <c r="H41" s="52"/>
      <c r="I41" s="23">
        <f>ROUND(I40+I29,-3)</f>
        <v>302000</v>
      </c>
      <c r="K41" s="36">
        <f>F41/'No of Responses'!E15</f>
        <v>133.125</v>
      </c>
      <c r="L41" t="s">
        <v>85</v>
      </c>
    </row>
    <row r="42" spans="1:12" ht="15.75" x14ac:dyDescent="0.25">
      <c r="A42" s="44" t="s">
        <v>122</v>
      </c>
      <c r="B42" s="29"/>
      <c r="C42" s="29"/>
      <c r="D42" s="29"/>
      <c r="E42" s="29"/>
      <c r="F42" s="29"/>
      <c r="G42" s="29"/>
      <c r="H42" s="29"/>
      <c r="I42" s="23">
        <f>'Capital O&amp;M'!G7+'Capital O&amp;M'!D7</f>
        <v>6000</v>
      </c>
    </row>
    <row r="43" spans="1:12" ht="15.75" x14ac:dyDescent="0.25">
      <c r="A43" s="44" t="s">
        <v>123</v>
      </c>
      <c r="B43" s="29"/>
      <c r="C43" s="29"/>
      <c r="D43" s="29"/>
      <c r="E43" s="29"/>
      <c r="F43" s="29"/>
      <c r="G43" s="29"/>
      <c r="H43" s="29"/>
      <c r="I43" s="23">
        <f>ROUND(I42+I41,-3)</f>
        <v>308000</v>
      </c>
    </row>
    <row r="45" spans="1:12" x14ac:dyDescent="0.25">
      <c r="A45" s="37" t="s">
        <v>86</v>
      </c>
      <c r="B45" s="30"/>
      <c r="C45" s="30"/>
      <c r="D45" s="30"/>
      <c r="E45" s="30"/>
      <c r="F45" s="30"/>
      <c r="G45" s="30"/>
      <c r="H45" s="30"/>
      <c r="I45" s="30"/>
    </row>
    <row r="46" spans="1:12" ht="28.5" customHeight="1" x14ac:dyDescent="0.25">
      <c r="A46" s="53" t="s">
        <v>97</v>
      </c>
      <c r="B46" s="53"/>
      <c r="C46" s="53"/>
      <c r="D46" s="53"/>
      <c r="E46" s="53"/>
      <c r="F46" s="53"/>
      <c r="G46" s="53"/>
      <c r="H46" s="53"/>
      <c r="I46" s="53"/>
    </row>
    <row r="47" spans="1:12" ht="48.75" customHeight="1" x14ac:dyDescent="0.25">
      <c r="A47" s="53" t="s">
        <v>98</v>
      </c>
      <c r="B47" s="53"/>
      <c r="C47" s="53"/>
      <c r="D47" s="53"/>
      <c r="E47" s="53"/>
      <c r="F47" s="53"/>
      <c r="G47" s="53"/>
      <c r="H47" s="53"/>
      <c r="I47" s="53"/>
    </row>
    <row r="48" spans="1:12" ht="15.75" customHeight="1" x14ac:dyDescent="0.25">
      <c r="A48" s="53" t="s">
        <v>90</v>
      </c>
      <c r="B48" s="53"/>
      <c r="C48" s="53"/>
      <c r="D48" s="53"/>
      <c r="E48" s="53"/>
      <c r="F48" s="53"/>
      <c r="G48" s="53"/>
      <c r="H48" s="53"/>
      <c r="I48" s="53"/>
    </row>
    <row r="49" spans="1:9" ht="28.5" customHeight="1" x14ac:dyDescent="0.25">
      <c r="A49" s="49" t="s">
        <v>100</v>
      </c>
      <c r="B49" s="49"/>
      <c r="C49" s="49"/>
      <c r="D49" s="49"/>
      <c r="E49" s="49"/>
      <c r="F49" s="49"/>
      <c r="G49" s="49"/>
      <c r="H49" s="49"/>
      <c r="I49" s="49"/>
    </row>
    <row r="50" spans="1:9" ht="15.75" customHeight="1" x14ac:dyDescent="0.25">
      <c r="A50" s="53" t="s">
        <v>87</v>
      </c>
      <c r="B50" s="53"/>
      <c r="C50" s="53"/>
      <c r="D50" s="53"/>
      <c r="E50" s="53"/>
      <c r="F50" s="53"/>
      <c r="G50" s="53"/>
      <c r="H50" s="53"/>
      <c r="I50" s="53"/>
    </row>
    <row r="51" spans="1:9" ht="15.75" customHeight="1" x14ac:dyDescent="0.25">
      <c r="A51" s="53" t="s">
        <v>88</v>
      </c>
      <c r="B51" s="53"/>
      <c r="C51" s="53"/>
      <c r="D51" s="53"/>
      <c r="E51" s="53"/>
      <c r="F51" s="53"/>
      <c r="G51" s="53"/>
      <c r="H51" s="53"/>
      <c r="I51" s="53"/>
    </row>
    <row r="52" spans="1:9" ht="15.75" customHeight="1" x14ac:dyDescent="0.25">
      <c r="A52" s="53" t="s">
        <v>106</v>
      </c>
      <c r="B52" s="53"/>
      <c r="C52" s="53"/>
      <c r="D52" s="53"/>
      <c r="E52" s="53"/>
      <c r="F52" s="53"/>
      <c r="G52" s="53"/>
      <c r="H52" s="53"/>
      <c r="I52" s="53"/>
    </row>
    <row r="53" spans="1:9" ht="15.75" customHeight="1" x14ac:dyDescent="0.25">
      <c r="A53" s="49" t="s">
        <v>130</v>
      </c>
      <c r="B53" s="49"/>
      <c r="C53" s="49"/>
      <c r="D53" s="49"/>
      <c r="E53" s="49"/>
      <c r="F53" s="49"/>
      <c r="G53" s="49"/>
      <c r="H53" s="49"/>
      <c r="I53" s="49"/>
    </row>
    <row r="54" spans="1:9" ht="15.75" customHeight="1" x14ac:dyDescent="0.25">
      <c r="A54" s="49" t="s">
        <v>131</v>
      </c>
      <c r="B54" s="49"/>
      <c r="C54" s="49"/>
      <c r="D54" s="49"/>
      <c r="E54" s="49"/>
      <c r="F54" s="49"/>
      <c r="G54" s="49"/>
      <c r="H54" s="49"/>
      <c r="I54" s="49"/>
    </row>
    <row r="55" spans="1:9" ht="15.75" customHeight="1" x14ac:dyDescent="0.25">
      <c r="A55" s="49" t="s">
        <v>132</v>
      </c>
      <c r="B55" s="49"/>
      <c r="C55" s="49"/>
      <c r="D55" s="49"/>
      <c r="E55" s="49"/>
      <c r="F55" s="49"/>
      <c r="G55" s="49"/>
      <c r="H55" s="49"/>
      <c r="I55" s="49"/>
    </row>
    <row r="56" spans="1:9" ht="15.75" customHeight="1" x14ac:dyDescent="0.25">
      <c r="A56" s="49" t="s">
        <v>133</v>
      </c>
      <c r="B56" s="49"/>
      <c r="C56" s="49"/>
      <c r="D56" s="49"/>
      <c r="E56" s="49"/>
      <c r="F56" s="49"/>
      <c r="G56" s="49"/>
      <c r="H56" s="49"/>
      <c r="I56" s="49"/>
    </row>
    <row r="57" spans="1:9" ht="15.75" customHeight="1" x14ac:dyDescent="0.25">
      <c r="A57" s="49" t="s">
        <v>134</v>
      </c>
      <c r="B57" s="49"/>
      <c r="C57" s="49"/>
      <c r="D57" s="49"/>
      <c r="E57" s="49"/>
      <c r="F57" s="49"/>
      <c r="G57" s="49"/>
      <c r="H57" s="49"/>
      <c r="I57" s="49"/>
    </row>
    <row r="58" spans="1:9" ht="15.75" x14ac:dyDescent="0.25">
      <c r="A58" s="49" t="s">
        <v>135</v>
      </c>
      <c r="B58" s="49"/>
      <c r="C58" s="49"/>
      <c r="D58" s="49"/>
      <c r="E58" s="49"/>
      <c r="F58" s="49"/>
      <c r="G58" s="49"/>
      <c r="H58" s="49"/>
      <c r="I58" s="49"/>
    </row>
    <row r="59" spans="1:9" ht="27.95" customHeight="1" x14ac:dyDescent="0.25">
      <c r="A59" s="49" t="s">
        <v>136</v>
      </c>
      <c r="B59" s="49"/>
      <c r="C59" s="49"/>
      <c r="D59" s="49"/>
      <c r="E59" s="49"/>
      <c r="F59" s="49"/>
      <c r="G59" s="49"/>
      <c r="H59" s="49"/>
      <c r="I59" s="49"/>
    </row>
  </sheetData>
  <mergeCells count="17">
    <mergeCell ref="A52:I52"/>
    <mergeCell ref="A48:I48"/>
    <mergeCell ref="A49:I49"/>
    <mergeCell ref="A50:I50"/>
    <mergeCell ref="A51:I51"/>
    <mergeCell ref="F29:H29"/>
    <mergeCell ref="F40:H40"/>
    <mergeCell ref="F41:H41"/>
    <mergeCell ref="A46:I46"/>
    <mergeCell ref="A47:I47"/>
    <mergeCell ref="A53:I53"/>
    <mergeCell ref="A54:I54"/>
    <mergeCell ref="A55:I55"/>
    <mergeCell ref="A59:I59"/>
    <mergeCell ref="A56:I56"/>
    <mergeCell ref="A57:I57"/>
    <mergeCell ref="A58:I5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32"/>
  <sheetViews>
    <sheetView topLeftCell="A2" workbookViewId="0">
      <selection activeCell="I22" sqref="I22"/>
    </sheetView>
  </sheetViews>
  <sheetFormatPr defaultRowHeight="15" x14ac:dyDescent="0.25"/>
  <cols>
    <col min="1" max="1" width="42.28515625" customWidth="1"/>
    <col min="9" max="9" width="11.5703125" customWidth="1"/>
  </cols>
  <sheetData>
    <row r="2" spans="1:11" x14ac:dyDescent="0.25">
      <c r="F2">
        <v>48.75</v>
      </c>
      <c r="G2">
        <v>65.709999999999994</v>
      </c>
      <c r="H2">
        <v>26.38</v>
      </c>
    </row>
    <row r="3" spans="1:11" s="32" customFormat="1" ht="63.75" x14ac:dyDescent="0.25">
      <c r="A3" s="33" t="s">
        <v>70</v>
      </c>
      <c r="B3" s="33" t="s">
        <v>82</v>
      </c>
      <c r="C3" s="33" t="s">
        <v>83</v>
      </c>
      <c r="D3" s="33" t="s">
        <v>84</v>
      </c>
      <c r="E3" s="33" t="s">
        <v>96</v>
      </c>
      <c r="F3" s="33" t="s">
        <v>71</v>
      </c>
      <c r="G3" s="33" t="s">
        <v>72</v>
      </c>
      <c r="H3" s="33" t="s">
        <v>73</v>
      </c>
      <c r="I3" s="33" t="s">
        <v>95</v>
      </c>
    </row>
    <row r="4" spans="1:11" x14ac:dyDescent="0.25">
      <c r="A4" s="20" t="s">
        <v>74</v>
      </c>
      <c r="B4" s="20"/>
      <c r="C4" s="20"/>
      <c r="D4" s="20"/>
      <c r="E4" s="20"/>
      <c r="F4" s="20"/>
      <c r="G4" s="20"/>
      <c r="H4" s="20"/>
      <c r="I4" s="20"/>
      <c r="K4" s="1"/>
    </row>
    <row r="5" spans="1:11" x14ac:dyDescent="0.25">
      <c r="A5" s="20" t="s">
        <v>75</v>
      </c>
      <c r="B5" s="19">
        <v>40</v>
      </c>
      <c r="C5" s="19">
        <v>1</v>
      </c>
      <c r="D5" s="19">
        <f>B5*C5</f>
        <v>40</v>
      </c>
      <c r="E5" s="19">
        <v>0</v>
      </c>
      <c r="F5" s="19">
        <f>D5*E5</f>
        <v>0</v>
      </c>
      <c r="G5" s="19">
        <f>F5*0.05</f>
        <v>0</v>
      </c>
      <c r="H5" s="19">
        <f>F5*0.1</f>
        <v>0</v>
      </c>
      <c r="I5" s="34">
        <f>F5*F$2+G5*G$2+H5*H$2</f>
        <v>0</v>
      </c>
    </row>
    <row r="6" spans="1:11" x14ac:dyDescent="0.25">
      <c r="A6" s="20" t="s">
        <v>76</v>
      </c>
      <c r="B6" s="35"/>
      <c r="C6" s="35"/>
      <c r="D6" s="35"/>
      <c r="E6" s="35"/>
      <c r="F6" s="35"/>
      <c r="G6" s="35"/>
      <c r="H6" s="35"/>
      <c r="I6" s="20"/>
      <c r="K6" s="1"/>
    </row>
    <row r="7" spans="1:11" ht="15.75" x14ac:dyDescent="0.25">
      <c r="A7" s="20" t="s">
        <v>89</v>
      </c>
      <c r="B7" s="19">
        <v>40</v>
      </c>
      <c r="C7" s="19">
        <v>0.2</v>
      </c>
      <c r="D7" s="19">
        <f>B7*C7</f>
        <v>8</v>
      </c>
      <c r="E7" s="19">
        <v>0</v>
      </c>
      <c r="F7" s="19">
        <f>D7*E7</f>
        <v>0</v>
      </c>
      <c r="G7" s="19">
        <f>F7*0.05</f>
        <v>0</v>
      </c>
      <c r="H7" s="19">
        <f>F7*0.1</f>
        <v>0</v>
      </c>
      <c r="I7" s="34">
        <f>F7*F$2+G7*G$2+H7*H$2</f>
        <v>0</v>
      </c>
    </row>
    <row r="8" spans="1:11" x14ac:dyDescent="0.25">
      <c r="A8" s="20" t="s">
        <v>77</v>
      </c>
      <c r="B8" s="35"/>
      <c r="C8" s="35"/>
      <c r="D8" s="35"/>
      <c r="E8" s="35"/>
      <c r="F8" s="35"/>
      <c r="G8" s="35"/>
      <c r="H8" s="35"/>
      <c r="I8" s="20"/>
    </row>
    <row r="9" spans="1:11" x14ac:dyDescent="0.25">
      <c r="A9" s="20" t="s">
        <v>33</v>
      </c>
      <c r="B9" s="19">
        <v>2</v>
      </c>
      <c r="C9" s="19">
        <v>1</v>
      </c>
      <c r="D9" s="35"/>
      <c r="E9" s="19">
        <v>0</v>
      </c>
      <c r="F9" s="35"/>
      <c r="G9" s="35"/>
      <c r="H9" s="35"/>
      <c r="I9" s="20"/>
    </row>
    <row r="10" spans="1:11" x14ac:dyDescent="0.25">
      <c r="A10" s="20" t="s">
        <v>78</v>
      </c>
      <c r="B10" s="19">
        <v>2</v>
      </c>
      <c r="C10" s="19">
        <v>1</v>
      </c>
      <c r="D10" s="19">
        <f t="shared" ref="D10:D21" si="0">B10*C10</f>
        <v>2</v>
      </c>
      <c r="E10" s="19">
        <v>0</v>
      </c>
      <c r="F10" s="19">
        <f t="shared" ref="F10:F20" si="1">D10*E10</f>
        <v>0</v>
      </c>
      <c r="G10" s="19">
        <f t="shared" ref="G10:G20" si="2">F10*0.05</f>
        <v>0</v>
      </c>
      <c r="H10" s="19">
        <f t="shared" ref="H10:H20" si="3">F10*0.1</f>
        <v>0</v>
      </c>
      <c r="I10" s="34">
        <f t="shared" ref="I10:I20" si="4">F10*F$2+G10*G$2+H10*H$2</f>
        <v>0</v>
      </c>
    </row>
    <row r="11" spans="1:11" x14ac:dyDescent="0.25">
      <c r="A11" s="20" t="s">
        <v>35</v>
      </c>
      <c r="B11" s="19">
        <v>2</v>
      </c>
      <c r="C11" s="19">
        <v>1</v>
      </c>
      <c r="D11" s="19">
        <f t="shared" si="0"/>
        <v>2</v>
      </c>
      <c r="E11" s="19">
        <v>0</v>
      </c>
      <c r="F11" s="19">
        <f t="shared" si="1"/>
        <v>0</v>
      </c>
      <c r="G11" s="19">
        <f t="shared" si="2"/>
        <v>0</v>
      </c>
      <c r="H11" s="19">
        <f t="shared" si="3"/>
        <v>0</v>
      </c>
      <c r="I11" s="34">
        <f t="shared" si="4"/>
        <v>0</v>
      </c>
    </row>
    <row r="12" spans="1:11" x14ac:dyDescent="0.25">
      <c r="A12" s="20" t="s">
        <v>36</v>
      </c>
      <c r="B12" s="19">
        <v>1</v>
      </c>
      <c r="C12" s="19">
        <v>1</v>
      </c>
      <c r="D12" s="19">
        <f t="shared" si="0"/>
        <v>1</v>
      </c>
      <c r="E12" s="19">
        <v>0</v>
      </c>
      <c r="F12" s="19">
        <f t="shared" si="1"/>
        <v>0</v>
      </c>
      <c r="G12" s="19">
        <f t="shared" si="2"/>
        <v>0</v>
      </c>
      <c r="H12" s="19">
        <f t="shared" si="3"/>
        <v>0</v>
      </c>
      <c r="I12" s="34">
        <f t="shared" si="4"/>
        <v>0</v>
      </c>
    </row>
    <row r="13" spans="1:11" x14ac:dyDescent="0.25">
      <c r="A13" s="20" t="s">
        <v>37</v>
      </c>
      <c r="B13" s="19">
        <v>2</v>
      </c>
      <c r="C13" s="19">
        <v>1</v>
      </c>
      <c r="D13" s="19">
        <f t="shared" si="0"/>
        <v>2</v>
      </c>
      <c r="E13" s="19">
        <v>0</v>
      </c>
      <c r="F13" s="19">
        <f t="shared" si="1"/>
        <v>0</v>
      </c>
      <c r="G13" s="19">
        <f t="shared" si="2"/>
        <v>0</v>
      </c>
      <c r="H13" s="19">
        <f t="shared" si="3"/>
        <v>0</v>
      </c>
      <c r="I13" s="34">
        <f t="shared" si="4"/>
        <v>0</v>
      </c>
    </row>
    <row r="14" spans="1:11" x14ac:dyDescent="0.25">
      <c r="A14" s="20" t="s">
        <v>38</v>
      </c>
      <c r="B14" s="19">
        <v>2</v>
      </c>
      <c r="C14" s="19">
        <v>1</v>
      </c>
      <c r="D14" s="19">
        <f t="shared" si="0"/>
        <v>2</v>
      </c>
      <c r="E14" s="19">
        <v>0</v>
      </c>
      <c r="F14" s="19">
        <f t="shared" si="1"/>
        <v>0</v>
      </c>
      <c r="G14" s="19">
        <f t="shared" si="2"/>
        <v>0</v>
      </c>
      <c r="H14" s="19">
        <f t="shared" si="3"/>
        <v>0</v>
      </c>
      <c r="I14" s="34">
        <f t="shared" si="4"/>
        <v>0</v>
      </c>
    </row>
    <row r="15" spans="1:11" x14ac:dyDescent="0.25">
      <c r="A15" s="20" t="s">
        <v>79</v>
      </c>
      <c r="B15" s="19">
        <v>2</v>
      </c>
      <c r="C15" s="19">
        <v>1</v>
      </c>
      <c r="D15" s="19">
        <f t="shared" si="0"/>
        <v>2</v>
      </c>
      <c r="E15" s="19">
        <v>0</v>
      </c>
      <c r="F15" s="19">
        <f t="shared" si="1"/>
        <v>0</v>
      </c>
      <c r="G15" s="19">
        <f t="shared" si="2"/>
        <v>0</v>
      </c>
      <c r="H15" s="19">
        <f t="shared" si="3"/>
        <v>0</v>
      </c>
      <c r="I15" s="34">
        <f t="shared" si="4"/>
        <v>0</v>
      </c>
    </row>
    <row r="16" spans="1:11" ht="15.75" x14ac:dyDescent="0.25">
      <c r="A16" s="20" t="s">
        <v>80</v>
      </c>
      <c r="B16" s="19">
        <v>40</v>
      </c>
      <c r="C16" s="19">
        <v>1</v>
      </c>
      <c r="D16" s="19">
        <f t="shared" si="0"/>
        <v>40</v>
      </c>
      <c r="E16" s="19">
        <v>0</v>
      </c>
      <c r="F16" s="19">
        <f t="shared" si="1"/>
        <v>0</v>
      </c>
      <c r="G16" s="19">
        <f t="shared" si="2"/>
        <v>0</v>
      </c>
      <c r="H16" s="19">
        <f t="shared" si="3"/>
        <v>0</v>
      </c>
      <c r="I16" s="34">
        <f t="shared" si="4"/>
        <v>0</v>
      </c>
    </row>
    <row r="17" spans="1:9" x14ac:dyDescent="0.25">
      <c r="A17" s="20" t="s">
        <v>81</v>
      </c>
      <c r="B17" s="19">
        <v>40</v>
      </c>
      <c r="C17" s="19">
        <v>1</v>
      </c>
      <c r="D17" s="19">
        <f t="shared" si="0"/>
        <v>40</v>
      </c>
      <c r="E17" s="19">
        <v>0</v>
      </c>
      <c r="F17" s="19">
        <f t="shared" si="1"/>
        <v>0</v>
      </c>
      <c r="G17" s="19">
        <f t="shared" si="2"/>
        <v>0</v>
      </c>
      <c r="H17" s="19">
        <f t="shared" si="3"/>
        <v>0</v>
      </c>
      <c r="I17" s="34">
        <f t="shared" si="4"/>
        <v>0</v>
      </c>
    </row>
    <row r="18" spans="1:9" x14ac:dyDescent="0.25">
      <c r="A18" s="20" t="s">
        <v>51</v>
      </c>
      <c r="B18" s="19">
        <v>40</v>
      </c>
      <c r="C18" s="19">
        <v>1</v>
      </c>
      <c r="D18" s="19">
        <f t="shared" si="0"/>
        <v>40</v>
      </c>
      <c r="E18" s="19">
        <v>0</v>
      </c>
      <c r="F18" s="19">
        <f t="shared" si="1"/>
        <v>0</v>
      </c>
      <c r="G18" s="19">
        <f t="shared" si="2"/>
        <v>0</v>
      </c>
      <c r="H18" s="19">
        <f t="shared" si="3"/>
        <v>0</v>
      </c>
      <c r="I18" s="34">
        <f t="shared" si="4"/>
        <v>0</v>
      </c>
    </row>
    <row r="19" spans="1:9" ht="15.75" x14ac:dyDescent="0.25">
      <c r="A19" s="20" t="s">
        <v>108</v>
      </c>
      <c r="B19" s="19">
        <v>20</v>
      </c>
      <c r="C19" s="19">
        <v>2</v>
      </c>
      <c r="D19" s="19">
        <f t="shared" si="0"/>
        <v>40</v>
      </c>
      <c r="E19" s="19">
        <f>0.2*'No of Respondents'!F10</f>
        <v>1.6</v>
      </c>
      <c r="F19" s="19">
        <f t="shared" si="1"/>
        <v>64</v>
      </c>
      <c r="G19" s="19">
        <f t="shared" si="2"/>
        <v>3.2</v>
      </c>
      <c r="H19" s="19">
        <f t="shared" si="3"/>
        <v>6.4</v>
      </c>
      <c r="I19" s="21">
        <f t="shared" si="4"/>
        <v>3499.1039999999998</v>
      </c>
    </row>
    <row r="20" spans="1:9" ht="15.75" x14ac:dyDescent="0.25">
      <c r="A20" s="20" t="s">
        <v>109</v>
      </c>
      <c r="B20" s="19">
        <v>2</v>
      </c>
      <c r="C20" s="19">
        <v>2</v>
      </c>
      <c r="D20" s="19">
        <f t="shared" si="0"/>
        <v>4</v>
      </c>
      <c r="E20" s="19">
        <f>0.8*'No of Respondents'!F10</f>
        <v>6.4</v>
      </c>
      <c r="F20" s="19">
        <f t="shared" si="1"/>
        <v>25.6</v>
      </c>
      <c r="G20" s="19">
        <f t="shared" si="2"/>
        <v>1.2800000000000002</v>
      </c>
      <c r="H20" s="19">
        <f t="shared" si="3"/>
        <v>2.5600000000000005</v>
      </c>
      <c r="I20" s="21">
        <f t="shared" si="4"/>
        <v>1399.6415999999999</v>
      </c>
    </row>
    <row r="21" spans="1:9" ht="41.25" x14ac:dyDescent="0.25">
      <c r="A21" s="18" t="s">
        <v>110</v>
      </c>
      <c r="B21" s="19">
        <v>8</v>
      </c>
      <c r="C21" s="19">
        <v>1</v>
      </c>
      <c r="D21" s="19">
        <f t="shared" si="0"/>
        <v>8</v>
      </c>
      <c r="E21" s="19">
        <f>'No of Respondents'!F10</f>
        <v>8</v>
      </c>
      <c r="F21" s="19">
        <f t="shared" ref="F21" si="5">D21*E21</f>
        <v>64</v>
      </c>
      <c r="G21" s="19">
        <f t="shared" ref="G21" si="6">F21*0.05</f>
        <v>3.2</v>
      </c>
      <c r="H21" s="19">
        <f t="shared" ref="H21" si="7">F21*0.1</f>
        <v>6.4</v>
      </c>
      <c r="I21" s="21">
        <f t="shared" ref="I21" si="8">F21*F$2+G21*G$2+H21*H$2</f>
        <v>3499.1039999999998</v>
      </c>
    </row>
    <row r="22" spans="1:9" ht="15.75" x14ac:dyDescent="0.25">
      <c r="A22" s="22" t="s">
        <v>111</v>
      </c>
      <c r="B22" s="22"/>
      <c r="C22" s="22"/>
      <c r="D22" s="22"/>
      <c r="E22" s="22"/>
      <c r="F22" s="54">
        <f>SUM(F4:H21)</f>
        <v>176.64000000000001</v>
      </c>
      <c r="G22" s="54"/>
      <c r="H22" s="54"/>
      <c r="I22" s="23">
        <f>ROUND(SUM(I4:I21),-2)</f>
        <v>8400</v>
      </c>
    </row>
    <row r="24" spans="1:9" x14ac:dyDescent="0.25">
      <c r="A24" s="31" t="s">
        <v>93</v>
      </c>
      <c r="B24" s="30"/>
      <c r="C24" s="30"/>
      <c r="D24" s="30"/>
      <c r="E24" s="30"/>
      <c r="F24" s="30"/>
      <c r="G24" s="30"/>
      <c r="H24" s="30"/>
      <c r="I24" s="30"/>
    </row>
    <row r="25" spans="1:9" ht="28.5" customHeight="1" x14ac:dyDescent="0.25">
      <c r="A25" s="38" t="s">
        <v>97</v>
      </c>
      <c r="B25" s="38"/>
      <c r="C25" s="38"/>
      <c r="D25" s="38"/>
      <c r="E25" s="38"/>
      <c r="F25" s="38"/>
      <c r="G25" s="38"/>
      <c r="H25" s="38"/>
      <c r="I25" s="38"/>
    </row>
    <row r="26" spans="1:9" ht="15.75" customHeight="1" x14ac:dyDescent="0.25">
      <c r="A26" s="38" t="s">
        <v>99</v>
      </c>
      <c r="B26" s="38"/>
      <c r="C26" s="38"/>
      <c r="D26" s="38"/>
      <c r="E26" s="38"/>
      <c r="F26" s="38"/>
      <c r="G26" s="38"/>
      <c r="H26" s="38"/>
      <c r="I26" s="38"/>
    </row>
    <row r="27" spans="1:9" ht="15.75" customHeight="1" x14ac:dyDescent="0.25">
      <c r="A27" s="38" t="s">
        <v>94</v>
      </c>
      <c r="B27" s="38"/>
      <c r="C27" s="38"/>
      <c r="D27" s="38"/>
      <c r="E27" s="38"/>
      <c r="F27" s="38"/>
      <c r="G27" s="38"/>
      <c r="H27" s="38"/>
      <c r="I27" s="38"/>
    </row>
    <row r="28" spans="1:9" ht="15.75" customHeight="1" x14ac:dyDescent="0.25">
      <c r="A28" s="38" t="s">
        <v>107</v>
      </c>
      <c r="B28" s="38"/>
      <c r="C28" s="38"/>
      <c r="D28" s="38"/>
      <c r="E28" s="38"/>
      <c r="F28" s="38"/>
      <c r="G28" s="38"/>
      <c r="H28" s="38"/>
      <c r="I28" s="38"/>
    </row>
    <row r="29" spans="1:9" ht="15.75" customHeight="1" x14ac:dyDescent="0.25">
      <c r="A29" s="45" t="s">
        <v>137</v>
      </c>
      <c r="B29" s="38"/>
      <c r="C29" s="38"/>
      <c r="D29" s="38"/>
      <c r="E29" s="38"/>
      <c r="F29" s="38"/>
      <c r="G29" s="38"/>
      <c r="H29" s="38"/>
      <c r="I29" s="38"/>
    </row>
    <row r="30" spans="1:9" ht="15.75" customHeight="1" x14ac:dyDescent="0.25">
      <c r="A30" s="45" t="s">
        <v>138</v>
      </c>
      <c r="B30" s="38"/>
      <c r="C30" s="38"/>
      <c r="D30" s="38"/>
      <c r="E30" s="38"/>
      <c r="F30" s="38"/>
      <c r="G30" s="38"/>
      <c r="H30" s="38"/>
      <c r="I30" s="38"/>
    </row>
    <row r="31" spans="1:9" ht="15.75" customHeight="1" x14ac:dyDescent="0.25">
      <c r="A31" s="46" t="s">
        <v>139</v>
      </c>
      <c r="B31" s="38"/>
      <c r="C31" s="38"/>
      <c r="D31" s="38"/>
      <c r="E31" s="38"/>
      <c r="F31" s="38"/>
      <c r="G31" s="38"/>
      <c r="H31" s="38"/>
      <c r="I31" s="38"/>
    </row>
    <row r="32" spans="1:9" ht="15.75" customHeight="1" x14ac:dyDescent="0.25">
      <c r="A32" s="38" t="s">
        <v>112</v>
      </c>
      <c r="B32" s="38"/>
      <c r="C32" s="38"/>
      <c r="D32" s="38"/>
      <c r="E32" s="38"/>
      <c r="F32" s="38"/>
      <c r="G32" s="38"/>
      <c r="H32" s="38"/>
      <c r="I32" s="38"/>
    </row>
  </sheetData>
  <mergeCells count="1">
    <mergeCell ref="F22:H2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 of Respondents</vt:lpstr>
      <vt:lpstr>No of Responses</vt:lpstr>
      <vt:lpstr>Capital O&amp;M</vt:lpstr>
      <vt:lpstr>IndustryBurden</vt:lpstr>
      <vt:lpstr>AgencyBurden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Sellers</dc:creator>
  <cp:lastModifiedBy>wwrigley</cp:lastModifiedBy>
  <dcterms:created xsi:type="dcterms:W3CDTF">2016-04-07T17:41:31Z</dcterms:created>
  <dcterms:modified xsi:type="dcterms:W3CDTF">2019-07-12T14:27:57Z</dcterms:modified>
</cp:coreProperties>
</file>