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83EFBA94-A40B-4C42-85DF-EFF6C04779AA}" xr6:coauthVersionLast="36" xr6:coauthVersionMax="36" xr10:uidLastSave="{00000000-0000-0000-0000-000000000000}"/>
  <bookViews>
    <workbookView xWindow="0" yWindow="0" windowWidth="19200" windowHeight="11385" activeTab="1" xr2:uid="{00000000-000D-0000-FFFF-FFFF00000000}"/>
  </bookViews>
  <sheets>
    <sheet name="No of Respondents" sheetId="2" r:id="rId1"/>
    <sheet name="No of Responses" sheetId="3" r:id="rId2"/>
    <sheet name="Capital O&amp;M" sheetId="1" r:id="rId3"/>
    <sheet name="IndustryBurden" sheetId="4" r:id="rId4"/>
    <sheet name="AgencyBurde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2" i="5" l="1"/>
  <c r="F22" i="5"/>
  <c r="F41" i="4" l="1"/>
  <c r="I42" i="4" l="1"/>
  <c r="E12" i="4" l="1"/>
  <c r="E13" i="4"/>
  <c r="E14" i="4"/>
  <c r="D21" i="5" l="1"/>
  <c r="D20" i="5" l="1"/>
  <c r="D19" i="5"/>
  <c r="D18" i="5"/>
  <c r="F18" i="5" s="1"/>
  <c r="D17" i="5"/>
  <c r="F17" i="5" s="1"/>
  <c r="G17" i="5" s="1"/>
  <c r="D16" i="5"/>
  <c r="F16" i="5" s="1"/>
  <c r="D15" i="5"/>
  <c r="F15" i="5" s="1"/>
  <c r="D14" i="5"/>
  <c r="F14" i="5" s="1"/>
  <c r="D13" i="5"/>
  <c r="F13" i="5" s="1"/>
  <c r="H13" i="5" s="1"/>
  <c r="D12" i="5"/>
  <c r="F12" i="5" s="1"/>
  <c r="G12" i="5" s="1"/>
  <c r="D11" i="5"/>
  <c r="F11" i="5" s="1"/>
  <c r="D10" i="5"/>
  <c r="F10" i="5" s="1"/>
  <c r="D7" i="5"/>
  <c r="F7" i="5" s="1"/>
  <c r="D5" i="5"/>
  <c r="F5" i="5" s="1"/>
  <c r="H15" i="5" l="1"/>
  <c r="H18" i="5"/>
  <c r="G18" i="5"/>
  <c r="I18" i="5" s="1"/>
  <c r="H7" i="5"/>
  <c r="H11" i="5"/>
  <c r="G11" i="5"/>
  <c r="H16" i="5"/>
  <c r="G16" i="5"/>
  <c r="G10" i="5"/>
  <c r="G14" i="5"/>
  <c r="H14" i="5"/>
  <c r="G5" i="5"/>
  <c r="H5" i="5"/>
  <c r="H17" i="5"/>
  <c r="I17" i="5" s="1"/>
  <c r="H12" i="5"/>
  <c r="I12" i="5" s="1"/>
  <c r="H10" i="5"/>
  <c r="G13" i="5"/>
  <c r="I13" i="5" s="1"/>
  <c r="G15" i="5"/>
  <c r="G7" i="5"/>
  <c r="D37" i="4"/>
  <c r="D36" i="4"/>
  <c r="D28" i="4"/>
  <c r="F28" i="4" s="1"/>
  <c r="D27" i="4"/>
  <c r="D26" i="4"/>
  <c r="D24" i="4"/>
  <c r="F24" i="4" s="1"/>
  <c r="D23" i="4"/>
  <c r="F23" i="4" s="1"/>
  <c r="G23" i="4" s="1"/>
  <c r="D22" i="4"/>
  <c r="F22" i="4" s="1"/>
  <c r="G22" i="4" s="1"/>
  <c r="D21" i="4"/>
  <c r="F21" i="4" s="1"/>
  <c r="D20" i="4"/>
  <c r="F20" i="4" s="1"/>
  <c r="D19" i="4"/>
  <c r="F19" i="4" s="1"/>
  <c r="D18" i="4"/>
  <c r="F18" i="4" s="1"/>
  <c r="H18" i="4" s="1"/>
  <c r="D11" i="4"/>
  <c r="F11" i="4" s="1"/>
  <c r="D10" i="4"/>
  <c r="F10" i="4" s="1"/>
  <c r="G10" i="4" s="1"/>
  <c r="D9" i="4"/>
  <c r="F9" i="4" s="1"/>
  <c r="D7" i="4"/>
  <c r="I7" i="5" l="1"/>
  <c r="I16" i="5"/>
  <c r="I11" i="5"/>
  <c r="I15" i="5"/>
  <c r="I14" i="5"/>
  <c r="I10" i="5"/>
  <c r="I5" i="5"/>
  <c r="H22" i="4"/>
  <c r="I22" i="4" s="1"/>
  <c r="G19" i="4"/>
  <c r="H19" i="4"/>
  <c r="I19" i="4" s="1"/>
  <c r="H28" i="4"/>
  <c r="H24" i="4"/>
  <c r="H20" i="4"/>
  <c r="H11" i="4"/>
  <c r="G11" i="4"/>
  <c r="H21" i="4"/>
  <c r="H9" i="4"/>
  <c r="G9" i="4"/>
  <c r="H10" i="4"/>
  <c r="I10" i="4" s="1"/>
  <c r="G28" i="4"/>
  <c r="G18" i="4"/>
  <c r="I18" i="4" s="1"/>
  <c r="H23" i="4"/>
  <c r="I23" i="4" s="1"/>
  <c r="G20" i="4"/>
  <c r="G21" i="4"/>
  <c r="G24" i="4"/>
  <c r="E7" i="3"/>
  <c r="E8" i="3"/>
  <c r="E9" i="3"/>
  <c r="E10" i="3"/>
  <c r="E11" i="3"/>
  <c r="E14" i="3"/>
  <c r="E6" i="3"/>
  <c r="D7" i="1"/>
  <c r="D6" i="1"/>
  <c r="B10" i="2"/>
  <c r="C10" i="2"/>
  <c r="D10" i="2"/>
  <c r="E10" i="2"/>
  <c r="F10" i="2"/>
  <c r="F9" i="2"/>
  <c r="F8" i="2"/>
  <c r="F7" i="2"/>
  <c r="I20" i="4" l="1"/>
  <c r="I28" i="4"/>
  <c r="I24" i="4"/>
  <c r="I21" i="4"/>
  <c r="E21" i="5"/>
  <c r="F21" i="5" s="1"/>
  <c r="E7" i="4"/>
  <c r="F7" i="4" s="1"/>
  <c r="B13" i="3"/>
  <c r="E13" i="3" s="1"/>
  <c r="E36" i="4"/>
  <c r="F36" i="4" s="1"/>
  <c r="E26" i="4"/>
  <c r="F26" i="4" s="1"/>
  <c r="F6" i="1"/>
  <c r="G6" i="1" s="1"/>
  <c r="G7" i="1" s="1"/>
  <c r="E19" i="5"/>
  <c r="F19" i="5" s="1"/>
  <c r="B12" i="3"/>
  <c r="E12" i="3" s="1"/>
  <c r="E15" i="3" s="1"/>
  <c r="E27" i="4"/>
  <c r="F27" i="4" s="1"/>
  <c r="E20" i="5"/>
  <c r="F20" i="5" s="1"/>
  <c r="E37" i="4"/>
  <c r="F37" i="4" s="1"/>
  <c r="I9" i="4"/>
  <c r="I11" i="4"/>
  <c r="H20" i="5" l="1"/>
  <c r="G20" i="5"/>
  <c r="I20" i="5" s="1"/>
  <c r="G19" i="5"/>
  <c r="H19" i="5"/>
  <c r="I19" i="5" s="1"/>
  <c r="H26" i="4"/>
  <c r="G26" i="4"/>
  <c r="I26" i="4" s="1"/>
  <c r="H27" i="4"/>
  <c r="G27" i="4"/>
  <c r="I27" i="4" s="1"/>
  <c r="G7" i="4"/>
  <c r="H7" i="4"/>
  <c r="G21" i="5"/>
  <c r="H21" i="5"/>
  <c r="H37" i="4"/>
  <c r="G37" i="4"/>
  <c r="I37" i="4" s="1"/>
  <c r="H36" i="4"/>
  <c r="G36" i="4"/>
  <c r="F29" i="4" l="1"/>
  <c r="F40" i="4"/>
  <c r="K41" i="4" s="1"/>
  <c r="I36" i="4"/>
  <c r="I40" i="4" s="1"/>
  <c r="I7" i="4"/>
  <c r="I29" i="4" s="1"/>
  <c r="I21" i="5"/>
  <c r="I41" i="4" l="1"/>
  <c r="I43" i="4" s="1"/>
</calcChain>
</file>

<file path=xl/sharedStrings.xml><?xml version="1.0" encoding="utf-8"?>
<sst xmlns="http://schemas.openxmlformats.org/spreadsheetml/2006/main" count="167" uniqueCount="142">
  <si>
    <t>Capital/Startup vs. Operation and Maintenance (O&amp;M) Costs</t>
  </si>
  <si>
    <t>(A)</t>
  </si>
  <si>
    <t>Continuous Monitoring Device</t>
  </si>
  <si>
    <t>(B)</t>
  </si>
  <si>
    <t>Capital/Startup Cost for One Respondent</t>
  </si>
  <si>
    <t>(C)</t>
  </si>
  <si>
    <t>Number of New Respondents</t>
  </si>
  <si>
    <t>(D)</t>
  </si>
  <si>
    <t>Total Capital/Startup Cost,  (B X C)</t>
  </si>
  <si>
    <t>(E)</t>
  </si>
  <si>
    <t>Annual O&amp;M Costs for One Respondent</t>
  </si>
  <si>
    <t>(F)</t>
  </si>
  <si>
    <t>Number of Respondents  with O&amp;M</t>
  </si>
  <si>
    <t>(G)</t>
  </si>
  <si>
    <t>Total O&amp;M,</t>
  </si>
  <si>
    <t>(E X F)</t>
  </si>
  <si>
    <t>Baghouse Leak Detection</t>
  </si>
  <si>
    <t>Total</t>
  </si>
  <si>
    <t>Number of Respondents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</si>
  <si>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</si>
  <si>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</si>
  <si>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</si>
  <si>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</si>
  <si>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</si>
  <si>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</si>
  <si>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</si>
  <si>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Total Annual Responses</t>
  </si>
  <si>
    <t>Information Collection Activity</t>
  </si>
  <si>
    <t xml:space="preserve">Number of Respondents  </t>
  </si>
  <si>
    <t>Number of Responses</t>
  </si>
  <si>
    <t>Number of Existing Respondents That Keep Records But Do Not Submit Reports</t>
  </si>
  <si>
    <t xml:space="preserve">Total Annual  Responses </t>
  </si>
  <si>
    <t>E=(BxC)+D</t>
  </si>
  <si>
    <t>Notification of applicability</t>
  </si>
  <si>
    <t>Notification of construction/reconstruction</t>
  </si>
  <si>
    <t>Notification of actual startup</t>
  </si>
  <si>
    <t>Notification of special compliance requirements</t>
  </si>
  <si>
    <t>Notification of initial performance test</t>
  </si>
  <si>
    <t>Notification of compliance status</t>
  </si>
  <si>
    <t>Excess emissions report</t>
  </si>
  <si>
    <t>Report of no excess emissions</t>
  </si>
  <si>
    <t>Quality improvement plan</t>
  </si>
  <si>
    <t>Burden Items</t>
  </si>
  <si>
    <t>1. Applications</t>
  </si>
  <si>
    <t>N/A</t>
  </si>
  <si>
    <t>2. Survey and Studies</t>
  </si>
  <si>
    <t>B. Required Activities</t>
  </si>
  <si>
    <t>C. Create Information</t>
  </si>
  <si>
    <t>See 3B</t>
  </si>
  <si>
    <t>D. Gather Existing Information</t>
  </si>
  <si>
    <t>E. Write Reports</t>
  </si>
  <si>
    <t>Report of performance test</t>
  </si>
  <si>
    <t>Subtotal for Reporting</t>
  </si>
  <si>
    <t>4. Recordkeeping Requirements</t>
  </si>
  <si>
    <t>B. Plan Activities</t>
  </si>
  <si>
    <t>See 3E</t>
  </si>
  <si>
    <t>C. Implement Activities</t>
  </si>
  <si>
    <t>D. Develop Record System</t>
  </si>
  <si>
    <t>E. Time to Enter Information</t>
  </si>
  <si>
    <t>G. Time to Train Personnel</t>
  </si>
  <si>
    <t>H. Time for Audits</t>
  </si>
  <si>
    <t>Subtotal for Recordkeeping</t>
  </si>
  <si>
    <t>(A) Person hours per occurrence</t>
  </si>
  <si>
    <t>(B) Occurrences per respondent per year</t>
  </si>
  <si>
    <t>(C) Person hours per respondent per year (AxB)</t>
  </si>
  <si>
    <t>(E) Technical person hours per year (CxD)</t>
  </si>
  <si>
    <t>(F) Managerial person hours per year (Ex0.05)</t>
  </si>
  <si>
    <t xml:space="preserve">(G) Clerical person hours per year (Ex0.1) </t>
  </si>
  <si>
    <t>See 3A</t>
  </si>
  <si>
    <t>A. Familiarization with the regulatory requirements</t>
  </si>
  <si>
    <t>Activity</t>
  </si>
  <si>
    <t>(E) Technical Hours per Year (CxD)</t>
  </si>
  <si>
    <t>(F) Managerial Hours per Year (Ex0.05)</t>
  </si>
  <si>
    <t>(G) Clerical Hours per Year (Ex0.10)</t>
  </si>
  <si>
    <t>Initial performance tests</t>
  </si>
  <si>
    <t>New or modified facility</t>
  </si>
  <si>
    <t>Repeat performance tests</t>
  </si>
  <si>
    <t>Report review</t>
  </si>
  <si>
    <t>Notification of construction/ reconstruction</t>
  </si>
  <si>
    <t>Request for extension of compliance, adjustment to time periods, and changes in information</t>
  </si>
  <si>
    <r>
      <t xml:space="preserve">Quality improvement plan </t>
    </r>
    <r>
      <rPr>
        <vertAlign val="superscript"/>
        <sz val="10"/>
        <color rgb="FF000000"/>
        <rFont val="Times New Roman"/>
        <family val="1"/>
      </rPr>
      <t>d</t>
    </r>
  </si>
  <si>
    <t>Operations, maintenance, and monitoring plan</t>
  </si>
  <si>
    <t>(A) EPA Hours per occurrence</t>
  </si>
  <si>
    <t>(B) Number of occurrences per Year</t>
  </si>
  <si>
    <t>(C) EPA Hours per Year (AxB)</t>
  </si>
  <si>
    <t>hr per resp</t>
  </si>
  <si>
    <r>
      <t>Assumptions</t>
    </r>
    <r>
      <rPr>
        <sz val="10"/>
        <color rgb="FF000000"/>
        <rFont val="Times New Roman"/>
        <family val="1"/>
      </rPr>
      <t>:</t>
    </r>
  </si>
  <si>
    <r>
      <t>e</t>
    </r>
    <r>
      <rPr>
        <sz val="10"/>
        <color rgb="FF000000"/>
        <rFont val="Times New Roman"/>
        <family val="1"/>
      </rPr>
      <t xml:space="preserve">  We have assumed that 20% of respondents will have to repeat performance test due to failure.</t>
    </r>
  </si>
  <si>
    <r>
      <t xml:space="preserve">f </t>
    </r>
    <r>
      <rPr>
        <sz val="10"/>
        <color rgb="FF000000"/>
        <rFont val="Times New Roman"/>
        <family val="1"/>
      </rPr>
      <t xml:space="preserve"> We have assumed that each of the respondents will take 40 hours to prepare the operation, maintenance, and monitoring plan.</t>
    </r>
  </si>
  <si>
    <r>
      <t xml:space="preserve">A. Familiarization with the regulatory requirements </t>
    </r>
    <r>
      <rPr>
        <vertAlign val="superscript"/>
        <sz val="10"/>
        <color rgb="FF000000"/>
        <rFont val="Times New Roman"/>
        <family val="1"/>
      </rPr>
      <t>c</t>
    </r>
  </si>
  <si>
    <r>
      <t xml:space="preserve">c </t>
    </r>
    <r>
      <rPr>
        <sz val="10"/>
        <color rgb="FF000000"/>
        <rFont val="Times New Roman"/>
        <family val="1"/>
      </rPr>
      <t xml:space="preserve"> We have assumed that it will take each respondent 4 hours to familiarize with the regulatory requirements.</t>
    </r>
  </si>
  <si>
    <r>
      <t xml:space="preserve">(D) Respondents per year </t>
    </r>
    <r>
      <rPr>
        <b/>
        <vertAlign val="superscript"/>
        <sz val="10"/>
        <color rgb="FF000000"/>
        <rFont val="Times New Roman"/>
        <family val="1"/>
      </rPr>
      <t>a</t>
    </r>
  </si>
  <si>
    <r>
      <t xml:space="preserve">(H) Total Cost per year, $ </t>
    </r>
    <r>
      <rPr>
        <b/>
        <vertAlign val="superscript"/>
        <sz val="10"/>
        <color rgb="FF000000"/>
        <rFont val="Times New Roman"/>
        <family val="1"/>
      </rPr>
      <t>b</t>
    </r>
  </si>
  <si>
    <t>Assumptions:</t>
  </si>
  <si>
    <r>
      <t>c</t>
    </r>
    <r>
      <rPr>
        <sz val="10"/>
        <color rgb="FF000000"/>
        <rFont val="Times New Roman"/>
        <family val="1"/>
      </rPr>
      <t xml:space="preserve">  We have assumed that 20% of respondents will fail the performance test.</t>
    </r>
  </si>
  <si>
    <r>
      <t xml:space="preserve">(H) Total cost per year, $ </t>
    </r>
    <r>
      <rPr>
        <b/>
        <vertAlign val="superscript"/>
        <sz val="10"/>
        <color rgb="FF000000"/>
        <rFont val="Times New Roman"/>
        <family val="1"/>
      </rPr>
      <t>b</t>
    </r>
  </si>
  <si>
    <r>
      <t xml:space="preserve">(D) Plants per Year </t>
    </r>
    <r>
      <rPr>
        <b/>
        <vertAlign val="superscript"/>
        <sz val="10"/>
        <color rgb="FF000000"/>
        <rFont val="Times New Roman"/>
        <family val="1"/>
      </rPr>
      <t>a</t>
    </r>
  </si>
  <si>
    <r>
      <t>a</t>
    </r>
    <r>
      <rPr>
        <sz val="10"/>
        <color rgb="FF000000"/>
        <rFont val="Times New Roman"/>
        <family val="1"/>
      </rPr>
      <t xml:space="preserve">   We have assumed that the average number of respondents potentially subject to this rule is 8.  There will be no additional new sources over the three-year period of this ICR.</t>
    </r>
  </si>
  <si>
    <r>
      <t>b</t>
    </r>
    <r>
      <rPr>
        <sz val="10"/>
        <color rgb="FF000000"/>
        <rFont val="Times New Roman"/>
        <family val="1"/>
      </rPr>
      <t xml:space="preserve">  This ICR uses the following labor rates: $147.40 for Managerial, $117.92 for Technical, and $57.02 for Clerical.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</si>
  <si>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 xml:space="preserve">b </t>
    </r>
    <r>
      <rPr>
        <sz val="10"/>
        <color rgb="FF000000"/>
        <rFont val="Times New Roman"/>
        <family val="1"/>
      </rPr>
      <t xml:space="preserve"> This ICR uses the following labor rates: $65.75 for Managerial, $48.75 for Technical, and $26.38 for Clerical. These rates are from the Office of Personnel Management (OPM) “2018 General Schedule” which excludes locality rates of pay.</t>
    </r>
  </si>
  <si>
    <r>
      <t xml:space="preserve">d </t>
    </r>
    <r>
      <rPr>
        <sz val="10"/>
        <rFont val="Times New Roman"/>
        <family val="1"/>
      </rPr>
      <t xml:space="preserve"> We have assumed that it will take 421 hours for each new respondent to complete an initial performance test based on the following: (1.7 sources per plant x 130 hours per source +200 hours for calibration, retesting, sample analysis, etc) for a total of 421 hours.</t>
    </r>
  </si>
  <si>
    <r>
      <t xml:space="preserve">Notification of applicability </t>
    </r>
    <r>
      <rPr>
        <vertAlign val="superscript"/>
        <sz val="10"/>
        <color rgb="FF000000"/>
        <rFont val="Times New Roman"/>
        <family val="1"/>
      </rPr>
      <t>g</t>
    </r>
  </si>
  <si>
    <r>
      <t xml:space="preserve">Notification of construction/  reconstruction  </t>
    </r>
    <r>
      <rPr>
        <vertAlign val="superscript"/>
        <sz val="10"/>
        <color rgb="FF000000"/>
        <rFont val="Times New Roman"/>
        <family val="1"/>
      </rPr>
      <t>g</t>
    </r>
  </si>
  <si>
    <r>
      <t xml:space="preserve">Notification of actual startup </t>
    </r>
    <r>
      <rPr>
        <vertAlign val="superscript"/>
        <sz val="10"/>
        <color rgb="FF000000"/>
        <rFont val="Times New Roman"/>
        <family val="1"/>
      </rPr>
      <t>g</t>
    </r>
  </si>
  <si>
    <r>
      <t xml:space="preserve">Notification of special compliance requirements  </t>
    </r>
    <r>
      <rPr>
        <vertAlign val="superscript"/>
        <sz val="10"/>
        <color rgb="FF000000"/>
        <rFont val="Times New Roman"/>
        <family val="1"/>
      </rPr>
      <t>g</t>
    </r>
  </si>
  <si>
    <r>
      <t xml:space="preserve">Notification of initial performance test  </t>
    </r>
    <r>
      <rPr>
        <vertAlign val="superscript"/>
        <sz val="10"/>
        <color rgb="FF000000"/>
        <rFont val="Times New Roman"/>
        <family val="1"/>
      </rPr>
      <t>g</t>
    </r>
  </si>
  <si>
    <r>
      <t>g</t>
    </r>
    <r>
      <rPr>
        <sz val="10"/>
        <color rgb="FF000000"/>
        <rFont val="Times New Roman"/>
        <family val="1"/>
      </rPr>
      <t xml:space="preserve"> We have assumed that each of the respondents will take 2 hours to write reports.</t>
    </r>
  </si>
  <si>
    <r>
      <t>d</t>
    </r>
    <r>
      <rPr>
        <sz val="10"/>
        <color rgb="FF000000"/>
        <rFont val="Times New Roman"/>
        <family val="1"/>
      </rPr>
      <t xml:space="preserve">  We have assumed that it will take 40 hours to review the quality improvement plan report.</t>
    </r>
  </si>
  <si>
    <r>
      <t xml:space="preserve">Excess emissions report </t>
    </r>
    <r>
      <rPr>
        <vertAlign val="superscript"/>
        <sz val="10"/>
        <color rgb="FF000000"/>
        <rFont val="Times New Roman"/>
        <family val="1"/>
      </rPr>
      <t>e</t>
    </r>
  </si>
  <si>
    <r>
      <t xml:space="preserve">Report of no excess emissions </t>
    </r>
    <r>
      <rPr>
        <vertAlign val="superscript"/>
        <sz val="10"/>
        <color rgb="FF000000"/>
        <rFont val="Times New Roman"/>
        <family val="1"/>
      </rPr>
      <t>f</t>
    </r>
  </si>
  <si>
    <r>
      <t xml:space="preserve">Review compliance test reports for COS for cupolas and formaldehyde, phenol, and methanol for collection/curing operations </t>
    </r>
    <r>
      <rPr>
        <vertAlign val="superscript"/>
        <sz val="10"/>
        <color rgb="FF000000"/>
        <rFont val="Times New Roman"/>
        <family val="1"/>
      </rPr>
      <t>g</t>
    </r>
  </si>
  <si>
    <r>
      <t xml:space="preserve">Total Labor Burden and Cost (rounded) </t>
    </r>
    <r>
      <rPr>
        <b/>
        <vertAlign val="superscript"/>
        <sz val="10"/>
        <color rgb="FF000000"/>
        <rFont val="Times New Roman"/>
        <family val="1"/>
      </rPr>
      <t>h</t>
    </r>
  </si>
  <si>
    <r>
      <t xml:space="preserve">h </t>
    </r>
    <r>
      <rPr>
        <sz val="10"/>
        <color rgb="FF000000"/>
        <rFont val="Times New Roman"/>
        <family val="1"/>
      </rPr>
      <t>Totals have been rounded to 3 significant figures. Figures may not add exactly due to rounding.</t>
    </r>
  </si>
  <si>
    <t xml:space="preserve">Report of performance test </t>
  </si>
  <si>
    <r>
      <t xml:space="preserve">Notification of compliance status </t>
    </r>
    <r>
      <rPr>
        <vertAlign val="superscript"/>
        <sz val="10"/>
        <rFont val="Times New Roman"/>
        <family val="1"/>
      </rPr>
      <t>g</t>
    </r>
  </si>
  <si>
    <r>
      <t xml:space="preserve">Request for extension of compliance adjustment to time periods, and changes in information </t>
    </r>
    <r>
      <rPr>
        <vertAlign val="superscript"/>
        <sz val="10"/>
        <rFont val="Times New Roman"/>
        <family val="1"/>
      </rPr>
      <t>g</t>
    </r>
  </si>
  <si>
    <r>
      <t xml:space="preserve">Excess emissions report </t>
    </r>
    <r>
      <rPr>
        <vertAlign val="superscript"/>
        <sz val="10"/>
        <rFont val="Times New Roman"/>
        <family val="1"/>
      </rPr>
      <t>h</t>
    </r>
  </si>
  <si>
    <r>
      <t xml:space="preserve">Report of no excess emission </t>
    </r>
    <r>
      <rPr>
        <vertAlign val="superscript"/>
        <sz val="10"/>
        <rFont val="Times New Roman"/>
        <family val="1"/>
      </rPr>
      <t>i</t>
    </r>
  </si>
  <si>
    <r>
      <t xml:space="preserve">Quality improvement plan </t>
    </r>
    <r>
      <rPr>
        <vertAlign val="superscript"/>
        <sz val="10"/>
        <rFont val="Times New Roman"/>
        <family val="1"/>
      </rPr>
      <t>j</t>
    </r>
  </si>
  <si>
    <r>
      <t xml:space="preserve">Records of operating parameters and emissions </t>
    </r>
    <r>
      <rPr>
        <vertAlign val="superscript"/>
        <sz val="10"/>
        <rFont val="Times New Roman"/>
        <family val="1"/>
      </rPr>
      <t>k</t>
    </r>
  </si>
  <si>
    <r>
      <t xml:space="preserve">F. Time to transmit or disclose information </t>
    </r>
    <r>
      <rPr>
        <vertAlign val="superscript"/>
        <sz val="10"/>
        <rFont val="Times New Roman"/>
        <family val="1"/>
      </rPr>
      <t>l</t>
    </r>
  </si>
  <si>
    <r>
      <t xml:space="preserve">Total Labor Burden and Cost (rounded) </t>
    </r>
    <r>
      <rPr>
        <b/>
        <vertAlign val="superscript"/>
        <sz val="10"/>
        <rFont val="Times New Roman"/>
        <family val="1"/>
      </rPr>
      <t>m</t>
    </r>
  </si>
  <si>
    <r>
      <t xml:space="preserve">Capital and O&amp;M Cost (see Section 6(b)(iii)): </t>
    </r>
    <r>
      <rPr>
        <b/>
        <vertAlign val="superscript"/>
        <sz val="10"/>
        <rFont val="Times New Roman"/>
        <family val="1"/>
      </rPr>
      <t>m</t>
    </r>
  </si>
  <si>
    <r>
      <t xml:space="preserve">TOTAL COST: </t>
    </r>
    <r>
      <rPr>
        <b/>
        <vertAlign val="superscript"/>
        <sz val="10"/>
        <rFont val="Times New Roman"/>
        <family val="1"/>
      </rPr>
      <t>m</t>
    </r>
  </si>
  <si>
    <r>
      <t xml:space="preserve">Initial performance test </t>
    </r>
    <r>
      <rPr>
        <vertAlign val="superscript"/>
        <sz val="10"/>
        <rFont val="Times New Roman"/>
        <family val="1"/>
      </rPr>
      <t>d</t>
    </r>
    <r>
      <rPr>
        <sz val="10"/>
        <rFont val="Times New Roman"/>
        <family val="1"/>
      </rPr>
      <t xml:space="preserve"> </t>
    </r>
  </si>
  <si>
    <r>
      <t xml:space="preserve">Repeat performance test </t>
    </r>
    <r>
      <rPr>
        <vertAlign val="superscript"/>
        <sz val="10"/>
        <rFont val="Times New Roman"/>
        <family val="1"/>
      </rPr>
      <t>d, e</t>
    </r>
  </si>
  <si>
    <r>
      <t xml:space="preserve">Operations, maintenance, and monitoring plan </t>
    </r>
    <r>
      <rPr>
        <vertAlign val="superscript"/>
        <sz val="10"/>
        <rFont val="Times New Roman"/>
        <family val="1"/>
      </rPr>
      <t>f</t>
    </r>
  </si>
  <si>
    <r>
      <t xml:space="preserve">COS Testing </t>
    </r>
    <r>
      <rPr>
        <vertAlign val="superscript"/>
        <sz val="10"/>
        <rFont val="Times New Roman"/>
        <family val="1"/>
      </rPr>
      <t>n</t>
    </r>
  </si>
  <si>
    <r>
      <t xml:space="preserve">HCl/HF Testing </t>
    </r>
    <r>
      <rPr>
        <vertAlign val="superscript"/>
        <sz val="10"/>
        <rFont val="Times New Roman"/>
        <family val="1"/>
      </rPr>
      <t>n</t>
    </r>
  </si>
  <si>
    <r>
      <t xml:space="preserve">Phenol and methanol testing </t>
    </r>
    <r>
      <rPr>
        <vertAlign val="superscript"/>
        <sz val="10"/>
        <rFont val="Times New Roman"/>
        <family val="1"/>
      </rPr>
      <t>n</t>
    </r>
  </si>
  <si>
    <r>
      <t>h</t>
    </r>
    <r>
      <rPr>
        <sz val="10"/>
        <rFont val="Times New Roman"/>
        <family val="1"/>
      </rPr>
      <t xml:space="preserve">  We have assumed that 20% of respondents will each take 16 hours two times per year to write excess emission reports.</t>
    </r>
  </si>
  <si>
    <r>
      <t xml:space="preserve">i </t>
    </r>
    <r>
      <rPr>
        <sz val="10"/>
        <rFont val="Times New Roman"/>
        <family val="1"/>
      </rPr>
      <t xml:space="preserve"> We have assumed that 80% of respondents will take 8 hours two times per year to complete the report for no excess emissions.</t>
    </r>
  </si>
  <si>
    <r>
      <t>j</t>
    </r>
    <r>
      <rPr>
        <sz val="10"/>
        <rFont val="Times New Roman"/>
        <family val="1"/>
      </rPr>
      <t xml:space="preserve"> We have assumed that 10% of facilities are required to prepare a quality improvement plan each year.</t>
    </r>
  </si>
  <si>
    <r>
      <t xml:space="preserve">k </t>
    </r>
    <r>
      <rPr>
        <sz val="10"/>
        <rFont val="Times New Roman"/>
        <family val="1"/>
      </rPr>
      <t xml:space="preserve"> We have assumed that each respondent will take 4 hours 52 times per year to enter information.</t>
    </r>
  </si>
  <si>
    <r>
      <t xml:space="preserve">l  </t>
    </r>
    <r>
      <rPr>
        <sz val="10"/>
        <rFont val="Times New Roman"/>
        <family val="1"/>
      </rPr>
      <t>We have assumed that it will take each respondent 15 minutes (0.25 hours) two times per year to transmit of disclose information.</t>
    </r>
  </si>
  <si>
    <r>
      <t xml:space="preserve">m  </t>
    </r>
    <r>
      <rPr>
        <sz val="10"/>
        <rFont val="Times New Roman"/>
        <family val="1"/>
      </rPr>
      <t>Totals have been rounded to 3 significant figures. Figures may not add exactly due to rounding.</t>
    </r>
  </si>
  <si>
    <r>
      <t xml:space="preserve">n </t>
    </r>
    <r>
      <rPr>
        <sz val="10"/>
        <rFont val="Times New Roman"/>
        <family val="1"/>
      </rPr>
      <t xml:space="preserve"> Performance tests must be completed once every five years. We estimate the annualized compliance testing costs are $59,200 for all 8 facilities ($34,400 for COS test, $10,400 for HCl/HF test, and $14,400 for phenol/methanol test).  See EPA-HQ-OAR-2010-1041-0171.pdf</t>
    </r>
  </si>
  <si>
    <r>
      <t>e</t>
    </r>
    <r>
      <rPr>
        <sz val="10"/>
        <rFont val="Times New Roman"/>
        <family val="1"/>
      </rPr>
      <t xml:space="preserve">  We have assumed that 20% of respondents will submit the excess emissions report and it will take 20 hours to review.</t>
    </r>
  </si>
  <si>
    <r>
      <t>f</t>
    </r>
    <r>
      <rPr>
        <sz val="10"/>
        <rFont val="Times New Roman"/>
        <family val="1"/>
      </rPr>
      <t xml:space="preserve">   We have assumed that 80% of respondents will sumbit the report of no excess emissions and it will take take 2 hours to review.</t>
    </r>
  </si>
  <si>
    <r>
      <rPr>
        <vertAlign val="superscript"/>
        <sz val="10"/>
        <rFont val="Times New Roman"/>
        <family val="1"/>
      </rPr>
      <t>g</t>
    </r>
    <r>
      <rPr>
        <sz val="10"/>
        <rFont val="Times New Roman"/>
        <family val="1"/>
      </rPr>
      <t xml:space="preserve"> Assumes Agency will review all of the annual reports - including the new COS, phenol, and methanol emissions testing.</t>
    </r>
  </si>
  <si>
    <t xml:space="preserve">A. Familiarization with the regulatory requirements </t>
  </si>
  <si>
    <r>
      <t xml:space="preserve">3. Reporting Requirements </t>
    </r>
    <r>
      <rPr>
        <vertAlign val="superscript"/>
        <sz val="10"/>
        <color rgb="FF000000"/>
        <rFont val="Times New Roman"/>
        <family val="1"/>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</si>
</sst>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0" x14ac:knownFonts="1">
    <font>
      <sz val="11"/>
      <color theme="1"/>
      <name val="Calibri"/>
      <family val="2"/>
      <scheme val="minor"/>
    </font>
    <font>
      <sz val="11"/>
      <color rgb="FFFF0000"/>
      <name val="Calibri"/>
      <family val="2"/>
      <scheme val="minor"/>
    </font>
    <font>
      <sz val="10"/>
      <color theme="1"/>
      <name val="Times New Roman"/>
      <family val="1"/>
    </font>
    <font>
      <b/>
      <sz val="12"/>
      <color rgb="FF000000"/>
      <name val="Times New Roman"/>
      <family val="1"/>
    </font>
    <font>
      <sz val="10"/>
      <color rgb="FF000000"/>
      <name val="Times New Roman"/>
      <family val="1"/>
    </font>
    <font>
      <sz val="9"/>
      <color rgb="FF000000"/>
      <name val="Times New Roman"/>
      <family val="1"/>
    </font>
    <font>
      <vertAlign val="superscript"/>
      <sz val="10"/>
      <color rgb="FF000000"/>
      <name val="Times New Roman"/>
      <family val="1"/>
    </font>
    <font>
      <sz val="9"/>
      <color theme="1"/>
      <name val="Times New Roman"/>
      <family val="1"/>
    </font>
    <font>
      <sz val="8"/>
      <color rgb="FF000000"/>
      <name val="Times New Roman"/>
      <family val="1"/>
    </font>
    <font>
      <sz val="8"/>
      <color theme="1"/>
      <name val="Calibri"/>
      <family val="2"/>
      <scheme val="minor"/>
    </font>
    <font>
      <b/>
      <sz val="10"/>
      <color rgb="FF000000"/>
      <name val="Times New Roman"/>
      <family val="1"/>
    </font>
    <font>
      <b/>
      <sz val="11"/>
      <color theme="1"/>
      <name val="Calibri"/>
      <family val="2"/>
      <scheme val="minor"/>
    </font>
    <font>
      <b/>
      <vertAlign val="superscript"/>
      <sz val="10"/>
      <color rgb="FF000000"/>
      <name val="Times New Roman"/>
      <family val="1"/>
    </font>
    <font>
      <b/>
      <i/>
      <sz val="10"/>
      <color rgb="FF000000"/>
      <name val="Times New Roman"/>
      <family val="1"/>
    </font>
    <font>
      <i/>
      <sz val="10"/>
      <color theme="1"/>
      <name val="Times New Roman"/>
      <family val="1"/>
    </font>
    <font>
      <vertAlign val="superscript"/>
      <sz val="10"/>
      <name val="Times New Roman"/>
      <family val="1"/>
    </font>
    <font>
      <sz val="10"/>
      <name val="Times New Roman"/>
      <family val="1"/>
    </font>
    <font>
      <b/>
      <i/>
      <sz val="10"/>
      <name val="Times New Roman"/>
      <family val="1"/>
    </font>
    <font>
      <b/>
      <sz val="10"/>
      <name val="Times New Roman"/>
      <family val="1"/>
    </font>
    <font>
      <b/>
      <vertAlign val="superscript"/>
      <sz val="1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
    <xf numFmtId="0" fontId="0" fillId="0" borderId="0"/>
  </cellStyleXfs>
  <cellXfs count="55">
    <xf numFmtId="0" fontId="0" fillId="0" borderId="0" xfId="0"/>
    <xf numFmtId="0" fontId="1" fillId="0" borderId="0" xfId="0" applyFont="1"/>
    <xf numFmtId="0" fontId="5"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0" fillId="0" borderId="3" xfId="0" applyBorder="1" applyAlignment="1">
      <alignment vertical="top" wrapText="1"/>
    </xf>
    <xf numFmtId="0" fontId="4" fillId="0" borderId="3" xfId="0" applyFont="1" applyBorder="1" applyAlignment="1">
      <alignment horizontal="center" vertical="center" wrapText="1"/>
    </xf>
    <xf numFmtId="0" fontId="5" fillId="0" borderId="2" xfId="0" applyFont="1" applyBorder="1" applyAlignment="1">
      <alignment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horizontal="center" vertical="center" wrapText="1"/>
    </xf>
    <xf numFmtId="0" fontId="9" fillId="0" borderId="3" xfId="0" applyFont="1" applyBorder="1" applyAlignment="1">
      <alignment vertical="top"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8" fontId="4" fillId="0" borderId="1" xfId="0" applyNumberFormat="1" applyFont="1" applyBorder="1" applyAlignment="1">
      <alignment horizontal="right" vertical="center"/>
    </xf>
    <xf numFmtId="0" fontId="10" fillId="0" borderId="1" xfId="0" applyFont="1" applyBorder="1" applyAlignment="1">
      <alignment vertical="center"/>
    </xf>
    <xf numFmtId="6" fontId="10" fillId="0" borderId="1" xfId="0" applyNumberFormat="1" applyFont="1" applyBorder="1" applyAlignment="1">
      <alignment horizontal="right" vertical="center"/>
    </xf>
    <xf numFmtId="0" fontId="2" fillId="0" borderId="1" xfId="0" applyFont="1" applyBorder="1" applyAlignment="1"/>
    <xf numFmtId="0" fontId="2" fillId="0" borderId="1" xfId="0" applyFont="1" applyBorder="1" applyAlignment="1">
      <alignment horizontal="center"/>
    </xf>
    <xf numFmtId="0" fontId="0" fillId="0" borderId="0" xfId="0" applyAlignment="1">
      <alignment wrapText="1"/>
    </xf>
    <xf numFmtId="0" fontId="14" fillId="0" borderId="1" xfId="0" applyFont="1" applyBorder="1" applyAlignment="1"/>
    <xf numFmtId="8" fontId="13" fillId="0" borderId="1" xfId="0" applyNumberFormat="1" applyFont="1" applyBorder="1" applyAlignment="1">
      <alignment horizontal="right" vertical="center"/>
    </xf>
    <xf numFmtId="0" fontId="0" fillId="0" borderId="1" xfId="0" applyBorder="1"/>
    <xf numFmtId="0" fontId="2" fillId="0" borderId="0" xfId="0" applyFont="1"/>
    <xf numFmtId="0" fontId="4" fillId="0" borderId="0" xfId="0" applyFont="1" applyAlignment="1">
      <alignment vertical="center" wrapText="1"/>
    </xf>
    <xf numFmtId="0" fontId="11" fillId="0" borderId="0" xfId="0" applyFont="1" applyAlignment="1">
      <alignment horizontal="center" vertical="center"/>
    </xf>
    <xf numFmtId="0" fontId="10" fillId="0" borderId="1" xfId="0" applyFont="1" applyBorder="1" applyAlignment="1">
      <alignment horizontal="center" vertical="center" wrapText="1"/>
    </xf>
    <xf numFmtId="6" fontId="4" fillId="0" borderId="1" xfId="0" applyNumberFormat="1" applyFont="1" applyBorder="1" applyAlignment="1">
      <alignment horizontal="right" vertical="center"/>
    </xf>
    <xf numFmtId="0" fontId="2" fillId="0" borderId="1" xfId="0" applyFont="1" applyBorder="1"/>
    <xf numFmtId="1" fontId="0" fillId="0" borderId="0" xfId="0" applyNumberFormat="1"/>
    <xf numFmtId="0" fontId="10" fillId="0" borderId="0" xfId="0" applyFont="1" applyAlignment="1">
      <alignment vertical="center" wrapText="1"/>
    </xf>
    <xf numFmtId="0" fontId="6" fillId="0" borderId="0" xfId="0" applyFont="1" applyAlignment="1">
      <alignment vertical="center"/>
    </xf>
    <xf numFmtId="2" fontId="4" fillId="0" borderId="1" xfId="0" applyNumberFormat="1" applyFont="1" applyBorder="1" applyAlignment="1">
      <alignment horizontal="center" vertical="center"/>
    </xf>
    <xf numFmtId="0" fontId="4" fillId="0" borderId="1" xfId="0" applyFont="1" applyBorder="1" applyAlignment="1">
      <alignment horizontal="right" vertical="center"/>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5" fillId="0" borderId="0" xfId="0" applyFont="1" applyAlignment="1">
      <alignment vertical="center"/>
    </xf>
    <xf numFmtId="0" fontId="16" fillId="0" borderId="0" xfId="0" applyFont="1" applyAlignment="1">
      <alignment vertical="center"/>
    </xf>
    <xf numFmtId="0" fontId="1" fillId="0" borderId="0" xfId="0" applyFont="1" applyFill="1"/>
    <xf numFmtId="0" fontId="3" fillId="0" borderId="1" xfId="0" applyFont="1" applyBorder="1" applyAlignment="1">
      <alignment horizontal="center" vertical="center" wrapText="1"/>
    </xf>
    <xf numFmtId="0" fontId="15" fillId="0" borderId="0" xfId="0" applyFont="1" applyAlignment="1">
      <alignment vertical="center" wrapText="1"/>
    </xf>
    <xf numFmtId="1"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6" fillId="0" borderId="0" xfId="0" applyFont="1" applyAlignment="1">
      <alignment vertical="center" wrapText="1"/>
    </xf>
    <xf numFmtId="1" fontId="10"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Tracy Curtis" id="{B29CD29E-D91A-49EE-B301-CDDEA46E32BD}"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
  <sheetViews>
    <sheetView workbookViewId="0">
      <selection activeCell="H7" sqref="H7"/>
    </sheetView>
  </sheetViews>
  <sheetFormatPr defaultRowHeight="15" x14ac:dyDescent="0.25"/>
  <sheetData>
    <row r="2" spans="1:8" ht="15.75" x14ac:dyDescent="0.25">
      <c r="A2" s="48" t="s">
        <v>18</v>
      </c>
      <c r="B2" s="48"/>
      <c r="C2" s="48"/>
      <c r="D2" s="48"/>
      <c r="E2" s="48"/>
      <c r="F2" s="48"/>
    </row>
    <row r="3" spans="1:8" x14ac:dyDescent="0.25">
      <c r="A3" s="7"/>
      <c r="B3" s="4"/>
      <c r="C3" s="4"/>
      <c r="D3" s="4"/>
      <c r="E3" s="4"/>
      <c r="F3" s="4"/>
    </row>
    <row r="4" spans="1:8" x14ac:dyDescent="0.25">
      <c r="A4" s="3"/>
      <c r="B4" s="4" t="s">
        <v>1</v>
      </c>
      <c r="C4" s="4" t="s">
        <v>3</v>
      </c>
      <c r="D4" s="4" t="s">
        <v>5</v>
      </c>
      <c r="E4" s="4" t="s">
        <v>7</v>
      </c>
      <c r="F4" s="4" t="s">
        <v>9</v>
      </c>
    </row>
    <row r="5" spans="1:8" ht="114.75" x14ac:dyDescent="0.25">
      <c r="A5" s="4" t="s">
        <v>19</v>
      </c>
      <c r="B5" s="4" t="s">
        <v>20</v>
      </c>
      <c r="C5" s="4" t="s">
        <v>21</v>
      </c>
      <c r="D5" s="4" t="s">
        <v>22</v>
      </c>
      <c r="E5" s="4" t="s">
        <v>23</v>
      </c>
      <c r="F5" s="4" t="s">
        <v>18</v>
      </c>
    </row>
    <row r="6" spans="1:8" ht="25.5" x14ac:dyDescent="0.25">
      <c r="A6" s="5"/>
      <c r="B6" s="5"/>
      <c r="C6" s="5"/>
      <c r="D6" s="5"/>
      <c r="E6" s="5"/>
      <c r="F6" s="6" t="s">
        <v>24</v>
      </c>
    </row>
    <row r="7" spans="1:8" x14ac:dyDescent="0.25">
      <c r="A7" s="2">
        <v>1</v>
      </c>
      <c r="B7" s="2">
        <v>0</v>
      </c>
      <c r="C7" s="2">
        <v>8</v>
      </c>
      <c r="D7" s="2">
        <v>0</v>
      </c>
      <c r="E7" s="2">
        <v>0</v>
      </c>
      <c r="F7" s="2">
        <f>B7+C7+D7-E7</f>
        <v>8</v>
      </c>
      <c r="H7" s="1"/>
    </row>
    <row r="8" spans="1:8" x14ac:dyDescent="0.25">
      <c r="A8" s="2">
        <v>2</v>
      </c>
      <c r="B8" s="2">
        <v>0</v>
      </c>
      <c r="C8" s="2">
        <v>8</v>
      </c>
      <c r="D8" s="2">
        <v>0</v>
      </c>
      <c r="E8" s="2">
        <v>0</v>
      </c>
      <c r="F8" s="2">
        <f>B8+C8+D8-E8</f>
        <v>8</v>
      </c>
    </row>
    <row r="9" spans="1:8" x14ac:dyDescent="0.25">
      <c r="A9" s="2">
        <v>3</v>
      </c>
      <c r="B9" s="2">
        <v>0</v>
      </c>
      <c r="C9" s="2">
        <v>8</v>
      </c>
      <c r="D9" s="2">
        <v>0</v>
      </c>
      <c r="E9" s="2">
        <v>0</v>
      </c>
      <c r="F9" s="2">
        <f>B9+C9+D9-E9</f>
        <v>8</v>
      </c>
    </row>
    <row r="10" spans="1:8" x14ac:dyDescent="0.25">
      <c r="A10" s="2" t="s">
        <v>25</v>
      </c>
      <c r="B10" s="2">
        <f t="shared" ref="B10:E10" si="0">AVERAGE(B7:B9)</f>
        <v>0</v>
      </c>
      <c r="C10" s="2">
        <f t="shared" si="0"/>
        <v>8</v>
      </c>
      <c r="D10" s="2">
        <f t="shared" si="0"/>
        <v>0</v>
      </c>
      <c r="E10" s="2">
        <f t="shared" si="0"/>
        <v>0</v>
      </c>
      <c r="F10" s="2">
        <f>AVERAGE(F7:F9)</f>
        <v>8</v>
      </c>
    </row>
  </sheetData>
  <mergeCells count="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5"/>
  <sheetViews>
    <sheetView tabSelected="1" workbookViewId="0">
      <selection activeCell="E15" sqref="E15"/>
    </sheetView>
  </sheetViews>
  <sheetFormatPr defaultRowHeight="15" x14ac:dyDescent="0.25"/>
  <cols>
    <col min="1" max="5" width="18.85546875" customWidth="1"/>
  </cols>
  <sheetData>
    <row r="2" spans="1:5" ht="15.75" x14ac:dyDescent="0.25">
      <c r="A2" s="48" t="s">
        <v>26</v>
      </c>
      <c r="B2" s="48"/>
      <c r="C2" s="48"/>
      <c r="D2" s="48"/>
      <c r="E2" s="48"/>
    </row>
    <row r="3" spans="1:5" x14ac:dyDescent="0.25">
      <c r="A3" s="14" t="s">
        <v>1</v>
      </c>
      <c r="B3" s="14" t="s">
        <v>3</v>
      </c>
      <c r="C3" s="14" t="s">
        <v>5</v>
      </c>
      <c r="D3" s="14" t="s">
        <v>7</v>
      </c>
      <c r="E3" s="14" t="s">
        <v>9</v>
      </c>
    </row>
    <row r="4" spans="1:5" ht="45" x14ac:dyDescent="0.25">
      <c r="A4" s="14"/>
      <c r="B4" s="14"/>
      <c r="C4" s="14"/>
      <c r="D4" s="15" t="s">
        <v>30</v>
      </c>
      <c r="E4" s="14" t="s">
        <v>31</v>
      </c>
    </row>
    <row r="5" spans="1:5" ht="22.5" x14ac:dyDescent="0.25">
      <c r="A5" s="16" t="s">
        <v>27</v>
      </c>
      <c r="B5" s="16" t="s">
        <v>28</v>
      </c>
      <c r="C5" s="16" t="s">
        <v>29</v>
      </c>
      <c r="D5" s="17"/>
      <c r="E5" s="16" t="s">
        <v>32</v>
      </c>
    </row>
    <row r="6" spans="1:5" ht="24" x14ac:dyDescent="0.25">
      <c r="A6" s="12" t="s">
        <v>33</v>
      </c>
      <c r="B6" s="2">
        <v>0</v>
      </c>
      <c r="C6" s="2">
        <v>1</v>
      </c>
      <c r="D6" s="2">
        <v>0</v>
      </c>
      <c r="E6" s="2">
        <f>B6*C6</f>
        <v>0</v>
      </c>
    </row>
    <row r="7" spans="1:5" ht="36" x14ac:dyDescent="0.25">
      <c r="A7" s="12" t="s">
        <v>34</v>
      </c>
      <c r="B7" s="2">
        <v>0</v>
      </c>
      <c r="C7" s="2">
        <v>1</v>
      </c>
      <c r="D7" s="2">
        <v>0</v>
      </c>
      <c r="E7" s="2">
        <f t="shared" ref="E7:E14" si="0">B7*C7</f>
        <v>0</v>
      </c>
    </row>
    <row r="8" spans="1:5" ht="24" x14ac:dyDescent="0.25">
      <c r="A8" s="12" t="s">
        <v>35</v>
      </c>
      <c r="B8" s="2">
        <v>0</v>
      </c>
      <c r="C8" s="2">
        <v>1</v>
      </c>
      <c r="D8" s="2">
        <v>0</v>
      </c>
      <c r="E8" s="2">
        <f t="shared" si="0"/>
        <v>0</v>
      </c>
    </row>
    <row r="9" spans="1:5" ht="24" x14ac:dyDescent="0.25">
      <c r="A9" s="12" t="s">
        <v>36</v>
      </c>
      <c r="B9" s="2">
        <v>0</v>
      </c>
      <c r="C9" s="2">
        <v>1</v>
      </c>
      <c r="D9" s="2">
        <v>0</v>
      </c>
      <c r="E9" s="2">
        <f t="shared" si="0"/>
        <v>0</v>
      </c>
    </row>
    <row r="10" spans="1:5" ht="24" x14ac:dyDescent="0.25">
      <c r="A10" s="12" t="s">
        <v>37</v>
      </c>
      <c r="B10" s="2">
        <v>0</v>
      </c>
      <c r="C10" s="2">
        <v>1</v>
      </c>
      <c r="D10" s="2">
        <v>0</v>
      </c>
      <c r="E10" s="2">
        <f t="shared" si="0"/>
        <v>0</v>
      </c>
    </row>
    <row r="11" spans="1:5" ht="24" x14ac:dyDescent="0.25">
      <c r="A11" s="12" t="s">
        <v>38</v>
      </c>
      <c r="B11" s="2">
        <v>0</v>
      </c>
      <c r="C11" s="2">
        <v>1</v>
      </c>
      <c r="D11" s="2">
        <v>0</v>
      </c>
      <c r="E11" s="2">
        <f t="shared" si="0"/>
        <v>0</v>
      </c>
    </row>
    <row r="12" spans="1:5" x14ac:dyDescent="0.25">
      <c r="A12" s="12" t="s">
        <v>39</v>
      </c>
      <c r="B12" s="2">
        <f>0.2*'No of Respondents'!F10</f>
        <v>1.6</v>
      </c>
      <c r="C12" s="2">
        <v>2</v>
      </c>
      <c r="D12" s="2">
        <v>0</v>
      </c>
      <c r="E12" s="2">
        <f t="shared" si="0"/>
        <v>3.2</v>
      </c>
    </row>
    <row r="13" spans="1:5" ht="24" x14ac:dyDescent="0.25">
      <c r="A13" s="12" t="s">
        <v>40</v>
      </c>
      <c r="B13" s="2">
        <f>0.8*'No of Respondents'!F10</f>
        <v>6.4</v>
      </c>
      <c r="C13" s="2">
        <v>2</v>
      </c>
      <c r="D13" s="2">
        <v>0</v>
      </c>
      <c r="E13" s="2">
        <f t="shared" si="0"/>
        <v>12.8</v>
      </c>
    </row>
    <row r="14" spans="1:5" ht="24" x14ac:dyDescent="0.25">
      <c r="A14" s="12" t="s">
        <v>41</v>
      </c>
      <c r="B14" s="2">
        <v>0</v>
      </c>
      <c r="C14" s="2">
        <v>1</v>
      </c>
      <c r="D14" s="2">
        <v>0</v>
      </c>
      <c r="E14" s="2">
        <f t="shared" si="0"/>
        <v>0</v>
      </c>
    </row>
    <row r="15" spans="1:5" x14ac:dyDescent="0.25">
      <c r="A15" s="12"/>
      <c r="B15" s="2"/>
      <c r="C15" s="2"/>
      <c r="D15" s="2" t="s">
        <v>17</v>
      </c>
      <c r="E15" s="13">
        <f>SUM(E6:E14)</f>
        <v>16</v>
      </c>
    </row>
  </sheetData>
  <mergeCells count="1">
    <mergeCell ref="A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7"/>
  <sheetViews>
    <sheetView workbookViewId="0">
      <selection activeCell="G6" sqref="G6"/>
    </sheetView>
  </sheetViews>
  <sheetFormatPr defaultRowHeight="15" x14ac:dyDescent="0.25"/>
  <cols>
    <col min="1" max="1" width="14" customWidth="1"/>
  </cols>
  <sheetData>
    <row r="2" spans="1:9" ht="15.75" x14ac:dyDescent="0.25">
      <c r="A2" s="48" t="s">
        <v>0</v>
      </c>
      <c r="B2" s="48"/>
      <c r="C2" s="48"/>
      <c r="D2" s="48"/>
      <c r="E2" s="48"/>
      <c r="F2" s="48"/>
      <c r="G2" s="48"/>
    </row>
    <row r="3" spans="1:9" x14ac:dyDescent="0.25">
      <c r="A3" s="4" t="s">
        <v>1</v>
      </c>
      <c r="B3" s="4" t="s">
        <v>3</v>
      </c>
      <c r="C3" s="4" t="s">
        <v>5</v>
      </c>
      <c r="D3" s="4" t="s">
        <v>7</v>
      </c>
      <c r="E3" s="4" t="s">
        <v>9</v>
      </c>
      <c r="F3" s="4" t="s">
        <v>11</v>
      </c>
      <c r="G3" s="4" t="s">
        <v>13</v>
      </c>
    </row>
    <row r="4" spans="1:9" ht="76.5" x14ac:dyDescent="0.25">
      <c r="A4" s="4" t="s">
        <v>2</v>
      </c>
      <c r="B4" s="4" t="s">
        <v>4</v>
      </c>
      <c r="C4" s="4" t="s">
        <v>6</v>
      </c>
      <c r="D4" s="4" t="s">
        <v>8</v>
      </c>
      <c r="E4" s="4" t="s">
        <v>10</v>
      </c>
      <c r="F4" s="4" t="s">
        <v>12</v>
      </c>
      <c r="G4" s="4" t="s">
        <v>14</v>
      </c>
    </row>
    <row r="5" spans="1:9" x14ac:dyDescent="0.25">
      <c r="A5" s="5"/>
      <c r="B5" s="5"/>
      <c r="C5" s="5"/>
      <c r="D5" s="5"/>
      <c r="E5" s="5"/>
      <c r="F5" s="5"/>
      <c r="G5" s="6" t="s">
        <v>15</v>
      </c>
    </row>
    <row r="6" spans="1:9" ht="25.5" x14ac:dyDescent="0.25">
      <c r="A6" s="8" t="s">
        <v>16</v>
      </c>
      <c r="B6" s="9">
        <v>22350</v>
      </c>
      <c r="C6" s="10">
        <v>0</v>
      </c>
      <c r="D6" s="9">
        <f>B6*C6</f>
        <v>0</v>
      </c>
      <c r="E6" s="9">
        <v>750</v>
      </c>
      <c r="F6" s="10">
        <f>'No of Respondents'!F10</f>
        <v>8</v>
      </c>
      <c r="G6" s="9">
        <f>E6*F6</f>
        <v>6000</v>
      </c>
      <c r="I6" s="47"/>
    </row>
    <row r="7" spans="1:9" x14ac:dyDescent="0.25">
      <c r="A7" s="8" t="s">
        <v>17</v>
      </c>
      <c r="B7" s="11"/>
      <c r="C7" s="11"/>
      <c r="D7" s="9">
        <f>D6</f>
        <v>0</v>
      </c>
      <c r="E7" s="11"/>
      <c r="F7" s="11"/>
      <c r="G7" s="9">
        <f>G6</f>
        <v>6000</v>
      </c>
    </row>
  </sheetData>
  <mergeCells count="1">
    <mergeCell ref="A2:G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59"/>
  <sheetViews>
    <sheetView topLeftCell="A19" workbookViewId="0">
      <selection activeCell="I43" sqref="I43"/>
    </sheetView>
  </sheetViews>
  <sheetFormatPr defaultRowHeight="15" x14ac:dyDescent="0.25"/>
  <cols>
    <col min="1" max="1" width="44.28515625" style="26" customWidth="1"/>
    <col min="3" max="3" width="10.85546875" customWidth="1"/>
    <col min="9" max="9" width="12.28515625" customWidth="1"/>
  </cols>
  <sheetData>
    <row r="2" spans="1:11" x14ac:dyDescent="0.25">
      <c r="F2">
        <v>117.92</v>
      </c>
      <c r="G2">
        <v>147.4</v>
      </c>
      <c r="H2">
        <v>57.02</v>
      </c>
    </row>
    <row r="3" spans="1:11" ht="76.5" x14ac:dyDescent="0.25">
      <c r="A3" s="33" t="s">
        <v>42</v>
      </c>
      <c r="B3" s="33" t="s">
        <v>62</v>
      </c>
      <c r="C3" s="33" t="s">
        <v>63</v>
      </c>
      <c r="D3" s="33" t="s">
        <v>64</v>
      </c>
      <c r="E3" s="33" t="s">
        <v>91</v>
      </c>
      <c r="F3" s="33" t="s">
        <v>65</v>
      </c>
      <c r="G3" s="33" t="s">
        <v>66</v>
      </c>
      <c r="H3" s="33" t="s">
        <v>67</v>
      </c>
      <c r="I3" s="33" t="s">
        <v>92</v>
      </c>
    </row>
    <row r="4" spans="1:11" x14ac:dyDescent="0.25">
      <c r="A4" s="18" t="s">
        <v>43</v>
      </c>
      <c r="B4" s="19" t="s">
        <v>44</v>
      </c>
      <c r="C4" s="20"/>
      <c r="D4" s="20"/>
      <c r="E4" s="20"/>
      <c r="F4" s="20"/>
      <c r="G4" s="20"/>
      <c r="H4" s="20"/>
      <c r="I4" s="20"/>
    </row>
    <row r="5" spans="1:11" x14ac:dyDescent="0.25">
      <c r="A5" s="18" t="s">
        <v>45</v>
      </c>
      <c r="B5" s="19" t="s">
        <v>44</v>
      </c>
      <c r="C5" s="20"/>
      <c r="D5" s="20"/>
      <c r="E5" s="20"/>
      <c r="F5" s="20"/>
      <c r="G5" s="20"/>
      <c r="H5" s="20"/>
      <c r="I5" s="20"/>
    </row>
    <row r="6" spans="1:11" ht="15.75" x14ac:dyDescent="0.25">
      <c r="A6" s="18" t="s">
        <v>141</v>
      </c>
      <c r="B6" s="20"/>
      <c r="C6" s="20"/>
      <c r="D6" s="20"/>
      <c r="E6" s="20"/>
      <c r="F6" s="20"/>
      <c r="G6" s="20"/>
      <c r="H6" s="20"/>
      <c r="I6" s="20"/>
    </row>
    <row r="7" spans="1:11" x14ac:dyDescent="0.25">
      <c r="A7" s="18" t="s">
        <v>140</v>
      </c>
      <c r="B7" s="19">
        <v>4</v>
      </c>
      <c r="C7" s="19">
        <v>1</v>
      </c>
      <c r="D7" s="19">
        <f>B7*C7</f>
        <v>4</v>
      </c>
      <c r="E7" s="19">
        <f>'No of Respondents'!F10</f>
        <v>8</v>
      </c>
      <c r="F7" s="19">
        <f>D7*E7</f>
        <v>32</v>
      </c>
      <c r="G7" s="19">
        <f>F7*0.05</f>
        <v>1.6</v>
      </c>
      <c r="H7" s="19">
        <f>F7*0.1</f>
        <v>3.2</v>
      </c>
      <c r="I7" s="21">
        <f>F7*F$2+G7*G$2+H7*H$2</f>
        <v>4191.7440000000006</v>
      </c>
      <c r="K7" s="1"/>
    </row>
    <row r="8" spans="1:11" x14ac:dyDescent="0.25">
      <c r="A8" s="41" t="s">
        <v>46</v>
      </c>
      <c r="B8" s="25"/>
      <c r="C8" s="25"/>
      <c r="D8" s="25"/>
      <c r="E8" s="25"/>
      <c r="F8" s="25"/>
      <c r="G8" s="25"/>
      <c r="H8" s="25"/>
      <c r="I8" s="40"/>
    </row>
    <row r="9" spans="1:11" ht="15.75" x14ac:dyDescent="0.25">
      <c r="A9" s="41" t="s">
        <v>124</v>
      </c>
      <c r="B9" s="19">
        <v>421</v>
      </c>
      <c r="C9" s="19">
        <v>1</v>
      </c>
      <c r="D9" s="19">
        <f t="shared" ref="D9:D11" si="0">B9*C9</f>
        <v>421</v>
      </c>
      <c r="E9" s="19">
        <v>0</v>
      </c>
      <c r="F9" s="19">
        <f t="shared" ref="F9:F11" si="1">D9*E9</f>
        <v>0</v>
      </c>
      <c r="G9" s="19">
        <f t="shared" ref="G9:G11" si="2">F9*0.05</f>
        <v>0</v>
      </c>
      <c r="H9" s="19">
        <f t="shared" ref="H9:H11" si="3">F9*0.1</f>
        <v>0</v>
      </c>
      <c r="I9" s="34">
        <f t="shared" ref="I9:I11" si="4">F9*F$2+G9*G$2+H9*H$2</f>
        <v>0</v>
      </c>
    </row>
    <row r="10" spans="1:11" ht="15.75" x14ac:dyDescent="0.25">
      <c r="A10" s="41" t="s">
        <v>125</v>
      </c>
      <c r="B10" s="19">
        <v>421</v>
      </c>
      <c r="C10" s="19">
        <v>0.2</v>
      </c>
      <c r="D10" s="19">
        <f t="shared" si="0"/>
        <v>84.2</v>
      </c>
      <c r="E10" s="19">
        <v>0</v>
      </c>
      <c r="F10" s="19">
        <f t="shared" si="1"/>
        <v>0</v>
      </c>
      <c r="G10" s="19">
        <f t="shared" si="2"/>
        <v>0</v>
      </c>
      <c r="H10" s="19">
        <f t="shared" si="3"/>
        <v>0</v>
      </c>
      <c r="I10" s="34">
        <f t="shared" si="4"/>
        <v>0</v>
      </c>
    </row>
    <row r="11" spans="1:11" ht="15.75" x14ac:dyDescent="0.25">
      <c r="A11" s="41" t="s">
        <v>126</v>
      </c>
      <c r="B11" s="19">
        <v>40</v>
      </c>
      <c r="C11" s="19">
        <v>1</v>
      </c>
      <c r="D11" s="19">
        <f t="shared" si="0"/>
        <v>40</v>
      </c>
      <c r="E11" s="19">
        <v>0</v>
      </c>
      <c r="F11" s="19">
        <f t="shared" si="1"/>
        <v>0</v>
      </c>
      <c r="G11" s="19">
        <f t="shared" si="2"/>
        <v>0</v>
      </c>
      <c r="H11" s="19">
        <f t="shared" si="3"/>
        <v>0</v>
      </c>
      <c r="I11" s="34">
        <f t="shared" si="4"/>
        <v>0</v>
      </c>
    </row>
    <row r="12" spans="1:11" ht="15.75" x14ac:dyDescent="0.25">
      <c r="A12" s="41" t="s">
        <v>127</v>
      </c>
      <c r="B12" s="39"/>
      <c r="C12" s="19"/>
      <c r="D12" s="39"/>
      <c r="E12" s="19">
        <f>'No of Respondents'!F10</f>
        <v>8</v>
      </c>
      <c r="F12" s="39"/>
      <c r="G12" s="39"/>
      <c r="H12" s="39"/>
      <c r="I12" s="34">
        <v>34400</v>
      </c>
      <c r="K12" s="1"/>
    </row>
    <row r="13" spans="1:11" ht="15.75" x14ac:dyDescent="0.25">
      <c r="A13" s="41" t="s">
        <v>128</v>
      </c>
      <c r="B13" s="39"/>
      <c r="C13" s="19"/>
      <c r="D13" s="39"/>
      <c r="E13" s="19">
        <f>'No of Respondents'!F10</f>
        <v>8</v>
      </c>
      <c r="F13" s="39"/>
      <c r="G13" s="39"/>
      <c r="H13" s="39"/>
      <c r="I13" s="34">
        <v>10400</v>
      </c>
    </row>
    <row r="14" spans="1:11" ht="15.75" x14ac:dyDescent="0.25">
      <c r="A14" s="41" t="s">
        <v>129</v>
      </c>
      <c r="B14" s="39"/>
      <c r="C14" s="19"/>
      <c r="D14" s="39"/>
      <c r="E14" s="19">
        <f>'No of Respondents'!F10</f>
        <v>8</v>
      </c>
      <c r="F14" s="39"/>
      <c r="G14" s="39"/>
      <c r="H14" s="39"/>
      <c r="I14" s="34">
        <v>14400</v>
      </c>
    </row>
    <row r="15" spans="1:11" x14ac:dyDescent="0.25">
      <c r="A15" s="41" t="s">
        <v>47</v>
      </c>
      <c r="B15" s="19" t="s">
        <v>48</v>
      </c>
      <c r="C15" s="25"/>
      <c r="D15" s="25"/>
      <c r="E15" s="25"/>
      <c r="F15" s="25"/>
      <c r="G15" s="25"/>
      <c r="H15" s="25"/>
      <c r="I15" s="40"/>
    </row>
    <row r="16" spans="1:11" x14ac:dyDescent="0.25">
      <c r="A16" s="18" t="s">
        <v>49</v>
      </c>
      <c r="B16" s="19" t="s">
        <v>48</v>
      </c>
      <c r="C16" s="25"/>
      <c r="D16" s="25"/>
      <c r="E16" s="25"/>
      <c r="F16" s="25"/>
      <c r="G16" s="25"/>
      <c r="H16" s="25"/>
      <c r="I16" s="40"/>
    </row>
    <row r="17" spans="1:9" x14ac:dyDescent="0.25">
      <c r="A17" s="18" t="s">
        <v>50</v>
      </c>
      <c r="B17" s="25"/>
      <c r="C17" s="25"/>
      <c r="D17" s="25"/>
      <c r="E17" s="25"/>
      <c r="F17" s="25"/>
      <c r="G17" s="25"/>
      <c r="H17" s="25"/>
      <c r="I17" s="40"/>
    </row>
    <row r="18" spans="1:9" ht="15.75" x14ac:dyDescent="0.25">
      <c r="A18" s="18" t="s">
        <v>101</v>
      </c>
      <c r="B18" s="19">
        <v>2</v>
      </c>
      <c r="C18" s="19">
        <v>1</v>
      </c>
      <c r="D18" s="19">
        <f t="shared" ref="D18:D24" si="5">B18*C18</f>
        <v>2</v>
      </c>
      <c r="E18" s="19">
        <v>0</v>
      </c>
      <c r="F18" s="19">
        <f t="shared" ref="F18:F24" si="6">D18*E18</f>
        <v>0</v>
      </c>
      <c r="G18" s="19">
        <f t="shared" ref="G18:G24" si="7">F18*0.05</f>
        <v>0</v>
      </c>
      <c r="H18" s="19">
        <f t="shared" ref="H18:H24" si="8">F18*0.1</f>
        <v>0</v>
      </c>
      <c r="I18" s="34">
        <f t="shared" ref="I18:I24" si="9">F18*F$2+G18*G$2+H18*H$2</f>
        <v>0</v>
      </c>
    </row>
    <row r="19" spans="1:9" ht="15.75" x14ac:dyDescent="0.25">
      <c r="A19" s="18" t="s">
        <v>102</v>
      </c>
      <c r="B19" s="19">
        <v>2</v>
      </c>
      <c r="C19" s="19">
        <v>1</v>
      </c>
      <c r="D19" s="19">
        <f t="shared" si="5"/>
        <v>2</v>
      </c>
      <c r="E19" s="19">
        <v>0</v>
      </c>
      <c r="F19" s="19">
        <f t="shared" si="6"/>
        <v>0</v>
      </c>
      <c r="G19" s="19">
        <f t="shared" si="7"/>
        <v>0</v>
      </c>
      <c r="H19" s="19">
        <f t="shared" si="8"/>
        <v>0</v>
      </c>
      <c r="I19" s="34">
        <f t="shared" si="9"/>
        <v>0</v>
      </c>
    </row>
    <row r="20" spans="1:9" ht="15.75" x14ac:dyDescent="0.25">
      <c r="A20" s="18" t="s">
        <v>103</v>
      </c>
      <c r="B20" s="19">
        <v>2</v>
      </c>
      <c r="C20" s="19">
        <v>1</v>
      </c>
      <c r="D20" s="19">
        <f t="shared" si="5"/>
        <v>2</v>
      </c>
      <c r="E20" s="19">
        <v>0</v>
      </c>
      <c r="F20" s="19">
        <f t="shared" si="6"/>
        <v>0</v>
      </c>
      <c r="G20" s="19">
        <f t="shared" si="7"/>
        <v>0</v>
      </c>
      <c r="H20" s="19">
        <f t="shared" si="8"/>
        <v>0</v>
      </c>
      <c r="I20" s="34">
        <f t="shared" si="9"/>
        <v>0</v>
      </c>
    </row>
    <row r="21" spans="1:9" ht="15.75" x14ac:dyDescent="0.25">
      <c r="A21" s="18" t="s">
        <v>104</v>
      </c>
      <c r="B21" s="19">
        <v>2</v>
      </c>
      <c r="C21" s="19">
        <v>1</v>
      </c>
      <c r="D21" s="19">
        <f t="shared" si="5"/>
        <v>2</v>
      </c>
      <c r="E21" s="19">
        <v>0</v>
      </c>
      <c r="F21" s="19">
        <f t="shared" si="6"/>
        <v>0</v>
      </c>
      <c r="G21" s="19">
        <f t="shared" si="7"/>
        <v>0</v>
      </c>
      <c r="H21" s="19">
        <f t="shared" si="8"/>
        <v>0</v>
      </c>
      <c r="I21" s="34">
        <f t="shared" si="9"/>
        <v>0</v>
      </c>
    </row>
    <row r="22" spans="1:9" ht="15.75" x14ac:dyDescent="0.25">
      <c r="A22" s="18" t="s">
        <v>105</v>
      </c>
      <c r="B22" s="19">
        <v>2</v>
      </c>
      <c r="C22" s="19">
        <v>1</v>
      </c>
      <c r="D22" s="19">
        <f t="shared" si="5"/>
        <v>2</v>
      </c>
      <c r="E22" s="19">
        <v>0</v>
      </c>
      <c r="F22" s="19">
        <f t="shared" si="6"/>
        <v>0</v>
      </c>
      <c r="G22" s="19">
        <f t="shared" si="7"/>
        <v>0</v>
      </c>
      <c r="H22" s="19">
        <f t="shared" si="8"/>
        <v>0</v>
      </c>
      <c r="I22" s="34">
        <f t="shared" si="9"/>
        <v>0</v>
      </c>
    </row>
    <row r="23" spans="1:9" ht="15.75" x14ac:dyDescent="0.25">
      <c r="A23" s="41" t="s">
        <v>114</v>
      </c>
      <c r="B23" s="19">
        <v>2</v>
      </c>
      <c r="C23" s="19">
        <v>1</v>
      </c>
      <c r="D23" s="19">
        <f t="shared" si="5"/>
        <v>2</v>
      </c>
      <c r="E23" s="19">
        <v>0</v>
      </c>
      <c r="F23" s="19">
        <f t="shared" si="6"/>
        <v>0</v>
      </c>
      <c r="G23" s="19">
        <f t="shared" si="7"/>
        <v>0</v>
      </c>
      <c r="H23" s="19">
        <f t="shared" si="8"/>
        <v>0</v>
      </c>
      <c r="I23" s="34">
        <f t="shared" si="9"/>
        <v>0</v>
      </c>
    </row>
    <row r="24" spans="1:9" ht="28.5" x14ac:dyDescent="0.25">
      <c r="A24" s="42" t="s">
        <v>115</v>
      </c>
      <c r="B24" s="19">
        <v>2</v>
      </c>
      <c r="C24" s="19">
        <v>1</v>
      </c>
      <c r="D24" s="19">
        <f t="shared" si="5"/>
        <v>2</v>
      </c>
      <c r="E24" s="19">
        <v>0</v>
      </c>
      <c r="F24" s="19">
        <f t="shared" si="6"/>
        <v>0</v>
      </c>
      <c r="G24" s="19">
        <f t="shared" si="7"/>
        <v>0</v>
      </c>
      <c r="H24" s="19">
        <f t="shared" si="8"/>
        <v>0</v>
      </c>
      <c r="I24" s="34">
        <f t="shared" si="9"/>
        <v>0</v>
      </c>
    </row>
    <row r="25" spans="1:9" x14ac:dyDescent="0.25">
      <c r="A25" s="42" t="s">
        <v>113</v>
      </c>
      <c r="B25" s="19" t="s">
        <v>48</v>
      </c>
      <c r="C25" s="25"/>
      <c r="D25" s="25"/>
      <c r="E25" s="25"/>
      <c r="F25" s="25"/>
      <c r="G25" s="25"/>
      <c r="H25" s="25"/>
      <c r="I25" s="40"/>
    </row>
    <row r="26" spans="1:9" ht="15.75" x14ac:dyDescent="0.25">
      <c r="A26" s="42" t="s">
        <v>116</v>
      </c>
      <c r="B26" s="19">
        <v>16</v>
      </c>
      <c r="C26" s="19">
        <v>2</v>
      </c>
      <c r="D26" s="19">
        <f t="shared" ref="D26:D28" si="10">B26*C26</f>
        <v>32</v>
      </c>
      <c r="E26" s="19">
        <f>'No of Respondents'!F10*0.2</f>
        <v>1.6</v>
      </c>
      <c r="F26" s="19">
        <f t="shared" ref="F26:F28" si="11">D26*E26</f>
        <v>51.2</v>
      </c>
      <c r="G26" s="19">
        <f t="shared" ref="G26:G28" si="12">F26*0.05</f>
        <v>2.5600000000000005</v>
      </c>
      <c r="H26" s="19">
        <f t="shared" ref="H26:H28" si="13">F26*0.1</f>
        <v>5.120000000000001</v>
      </c>
      <c r="I26" s="21">
        <f t="shared" ref="I26:I28" si="14">F26*F$2+G26*G$2+H26*H$2</f>
        <v>6706.7904000000008</v>
      </c>
    </row>
    <row r="27" spans="1:9" ht="15.75" x14ac:dyDescent="0.25">
      <c r="A27" s="42" t="s">
        <v>117</v>
      </c>
      <c r="B27" s="19">
        <v>8</v>
      </c>
      <c r="C27" s="19">
        <v>2</v>
      </c>
      <c r="D27" s="19">
        <f t="shared" si="10"/>
        <v>16</v>
      </c>
      <c r="E27" s="19">
        <f>'No of Respondents'!F10*0.8</f>
        <v>6.4</v>
      </c>
      <c r="F27" s="19">
        <f t="shared" si="11"/>
        <v>102.4</v>
      </c>
      <c r="G27" s="19">
        <f t="shared" si="12"/>
        <v>5.120000000000001</v>
      </c>
      <c r="H27" s="19">
        <f t="shared" si="13"/>
        <v>10.240000000000002</v>
      </c>
      <c r="I27" s="21">
        <f t="shared" si="14"/>
        <v>13413.580800000002</v>
      </c>
    </row>
    <row r="28" spans="1:9" ht="15.75" x14ac:dyDescent="0.25">
      <c r="A28" s="42" t="s">
        <v>118</v>
      </c>
      <c r="B28" s="19">
        <v>40</v>
      </c>
      <c r="C28" s="19">
        <v>1</v>
      </c>
      <c r="D28" s="19">
        <f t="shared" si="10"/>
        <v>40</v>
      </c>
      <c r="E28" s="19">
        <v>0</v>
      </c>
      <c r="F28" s="19">
        <f t="shared" si="11"/>
        <v>0</v>
      </c>
      <c r="G28" s="19">
        <f t="shared" si="12"/>
        <v>0</v>
      </c>
      <c r="H28" s="19">
        <f t="shared" si="13"/>
        <v>0</v>
      </c>
      <c r="I28" s="34">
        <f t="shared" si="14"/>
        <v>0</v>
      </c>
    </row>
    <row r="29" spans="1:9" x14ac:dyDescent="0.25">
      <c r="A29" s="43" t="s">
        <v>52</v>
      </c>
      <c r="B29" s="27"/>
      <c r="C29" s="27"/>
      <c r="D29" s="27"/>
      <c r="E29" s="27"/>
      <c r="F29" s="50">
        <f>SUM(F4:H28)</f>
        <v>213.44000000000003</v>
      </c>
      <c r="G29" s="50"/>
      <c r="H29" s="50"/>
      <c r="I29" s="28">
        <f>SUM(I4:I28)</f>
        <v>83512.1152</v>
      </c>
    </row>
    <row r="30" spans="1:9" x14ac:dyDescent="0.25">
      <c r="A30" s="41" t="s">
        <v>53</v>
      </c>
      <c r="B30" s="24"/>
      <c r="C30" s="24"/>
      <c r="D30" s="24"/>
      <c r="E30" s="24"/>
      <c r="F30" s="24"/>
      <c r="G30" s="24"/>
      <c r="H30" s="24"/>
      <c r="I30" s="20"/>
    </row>
    <row r="31" spans="1:9" x14ac:dyDescent="0.25">
      <c r="A31" s="41" t="s">
        <v>69</v>
      </c>
      <c r="B31" s="19" t="s">
        <v>68</v>
      </c>
      <c r="C31" s="19"/>
      <c r="D31" s="19"/>
      <c r="E31" s="19"/>
      <c r="F31" s="19"/>
      <c r="G31" s="19"/>
      <c r="H31" s="19"/>
      <c r="I31" s="21"/>
    </row>
    <row r="32" spans="1:9" x14ac:dyDescent="0.25">
      <c r="A32" s="41" t="s">
        <v>54</v>
      </c>
      <c r="B32" s="19" t="s">
        <v>55</v>
      </c>
      <c r="C32" s="24"/>
      <c r="D32" s="24"/>
      <c r="E32" s="24"/>
      <c r="F32" s="24"/>
      <c r="G32" s="24"/>
      <c r="H32" s="24"/>
      <c r="I32" s="20"/>
    </row>
    <row r="33" spans="1:12" x14ac:dyDescent="0.25">
      <c r="A33" s="41" t="s">
        <v>56</v>
      </c>
      <c r="B33" s="19" t="s">
        <v>55</v>
      </c>
      <c r="C33" s="24"/>
      <c r="D33" s="24"/>
      <c r="E33" s="24"/>
      <c r="F33" s="24"/>
      <c r="G33" s="24"/>
      <c r="H33" s="24"/>
      <c r="I33" s="20"/>
    </row>
    <row r="34" spans="1:12" x14ac:dyDescent="0.25">
      <c r="A34" s="41" t="s">
        <v>57</v>
      </c>
      <c r="B34" s="19" t="s">
        <v>55</v>
      </c>
      <c r="C34" s="24"/>
      <c r="D34" s="24"/>
      <c r="E34" s="24"/>
      <c r="F34" s="24"/>
      <c r="G34" s="24"/>
      <c r="H34" s="24"/>
      <c r="I34" s="20"/>
    </row>
    <row r="35" spans="1:12" x14ac:dyDescent="0.25">
      <c r="A35" s="41" t="s">
        <v>58</v>
      </c>
      <c r="B35" s="24"/>
      <c r="C35" s="24"/>
      <c r="D35" s="24"/>
      <c r="E35" s="24"/>
      <c r="F35" s="24"/>
      <c r="G35" s="24"/>
      <c r="H35" s="24"/>
      <c r="I35" s="20"/>
    </row>
    <row r="36" spans="1:12" ht="15.75" x14ac:dyDescent="0.25">
      <c r="A36" s="42" t="s">
        <v>119</v>
      </c>
      <c r="B36" s="19">
        <v>4</v>
      </c>
      <c r="C36" s="19">
        <v>52</v>
      </c>
      <c r="D36" s="19">
        <f t="shared" ref="D36:D37" si="15">B36*C36</f>
        <v>208</v>
      </c>
      <c r="E36" s="19">
        <f>'No of Respondents'!F10</f>
        <v>8</v>
      </c>
      <c r="F36" s="19">
        <f t="shared" ref="F36:F37" si="16">D36*E36</f>
        <v>1664</v>
      </c>
      <c r="G36" s="19">
        <f t="shared" ref="G36:G37" si="17">F36*0.05</f>
        <v>83.2</v>
      </c>
      <c r="H36" s="19">
        <f t="shared" ref="H36:H37" si="18">F36*0.1</f>
        <v>166.4</v>
      </c>
      <c r="I36" s="21">
        <f>F36*F$2+G36*G$2+H36*H$2</f>
        <v>217970.68799999999</v>
      </c>
    </row>
    <row r="37" spans="1:12" ht="15.75" x14ac:dyDescent="0.25">
      <c r="A37" s="42" t="s">
        <v>120</v>
      </c>
      <c r="B37" s="19">
        <v>0.25</v>
      </c>
      <c r="C37" s="19">
        <v>2</v>
      </c>
      <c r="D37" s="19">
        <f t="shared" si="15"/>
        <v>0.5</v>
      </c>
      <c r="E37" s="19">
        <f>'No of Respondents'!F10</f>
        <v>8</v>
      </c>
      <c r="F37" s="19">
        <f t="shared" si="16"/>
        <v>4</v>
      </c>
      <c r="G37" s="19">
        <f t="shared" si="17"/>
        <v>0.2</v>
      </c>
      <c r="H37" s="19">
        <f t="shared" si="18"/>
        <v>0.4</v>
      </c>
      <c r="I37" s="21">
        <f t="shared" ref="I37" si="19">F37*F$2+G37*G$2+H37*H$2</f>
        <v>523.96800000000007</v>
      </c>
      <c r="K37" s="1"/>
    </row>
    <row r="38" spans="1:12" x14ac:dyDescent="0.25">
      <c r="A38" s="41" t="s">
        <v>59</v>
      </c>
      <c r="B38" s="19" t="s">
        <v>44</v>
      </c>
      <c r="C38" s="24"/>
      <c r="D38" s="24"/>
      <c r="E38" s="24"/>
      <c r="F38" s="24"/>
      <c r="G38" s="24"/>
      <c r="H38" s="24"/>
      <c r="I38" s="20"/>
    </row>
    <row r="39" spans="1:12" x14ac:dyDescent="0.25">
      <c r="A39" s="41" t="s">
        <v>60</v>
      </c>
      <c r="B39" s="19" t="s">
        <v>44</v>
      </c>
      <c r="C39" s="24"/>
      <c r="D39" s="24"/>
      <c r="E39" s="24"/>
      <c r="F39" s="24"/>
      <c r="G39" s="24"/>
      <c r="H39" s="24"/>
      <c r="I39" s="20"/>
    </row>
    <row r="40" spans="1:12" x14ac:dyDescent="0.25">
      <c r="A40" s="43" t="s">
        <v>61</v>
      </c>
      <c r="B40" s="27"/>
      <c r="C40" s="27"/>
      <c r="D40" s="27"/>
      <c r="E40" s="27"/>
      <c r="F40" s="51">
        <f>SUM(F30:H39)</f>
        <v>1918.2000000000003</v>
      </c>
      <c r="G40" s="51"/>
      <c r="H40" s="51"/>
      <c r="I40" s="28">
        <f>SUM(I30:I39)</f>
        <v>218494.65599999999</v>
      </c>
    </row>
    <row r="41" spans="1:12" ht="15.75" x14ac:dyDescent="0.25">
      <c r="A41" s="44" t="s">
        <v>121</v>
      </c>
      <c r="B41" s="22"/>
      <c r="C41" s="22"/>
      <c r="D41" s="22"/>
      <c r="E41" s="22"/>
      <c r="F41" s="52">
        <f>ROUND(F40+F29,-1)</f>
        <v>2130</v>
      </c>
      <c r="G41" s="52"/>
      <c r="H41" s="52"/>
      <c r="I41" s="23">
        <f>ROUND(I40+I29,-3)</f>
        <v>302000</v>
      </c>
      <c r="K41" s="36">
        <f>F41/'No of Responses'!E15</f>
        <v>133.125</v>
      </c>
      <c r="L41" t="s">
        <v>85</v>
      </c>
    </row>
    <row r="42" spans="1:12" ht="15.75" x14ac:dyDescent="0.25">
      <c r="A42" s="44" t="s">
        <v>122</v>
      </c>
      <c r="B42" s="29"/>
      <c r="C42" s="29"/>
      <c r="D42" s="29"/>
      <c r="E42" s="29"/>
      <c r="F42" s="29"/>
      <c r="G42" s="29"/>
      <c r="H42" s="29"/>
      <c r="I42" s="23">
        <f>'Capital O&amp;M'!G7+'Capital O&amp;M'!D7</f>
        <v>6000</v>
      </c>
    </row>
    <row r="43" spans="1:12" ht="15.75" x14ac:dyDescent="0.25">
      <c r="A43" s="44" t="s">
        <v>123</v>
      </c>
      <c r="B43" s="29"/>
      <c r="C43" s="29"/>
      <c r="D43" s="29"/>
      <c r="E43" s="29"/>
      <c r="F43" s="29"/>
      <c r="G43" s="29"/>
      <c r="H43" s="29"/>
      <c r="I43" s="23">
        <f>ROUND(I42+I41,-3)</f>
        <v>308000</v>
      </c>
    </row>
    <row r="45" spans="1:12" x14ac:dyDescent="0.25">
      <c r="A45" s="37" t="s">
        <v>86</v>
      </c>
      <c r="B45" s="30"/>
      <c r="C45" s="30"/>
      <c r="D45" s="30"/>
      <c r="E45" s="30"/>
      <c r="F45" s="30"/>
      <c r="G45" s="30"/>
      <c r="H45" s="30"/>
      <c r="I45" s="30"/>
    </row>
    <row r="46" spans="1:12" ht="28.5" customHeight="1" x14ac:dyDescent="0.25">
      <c r="A46" s="53" t="s">
        <v>97</v>
      </c>
      <c r="B46" s="53"/>
      <c r="C46" s="53"/>
      <c r="D46" s="53"/>
      <c r="E46" s="53"/>
      <c r="F46" s="53"/>
      <c r="G46" s="53"/>
      <c r="H46" s="53"/>
      <c r="I46" s="53"/>
    </row>
    <row r="47" spans="1:12" ht="48.75" customHeight="1" x14ac:dyDescent="0.25">
      <c r="A47" s="53" t="s">
        <v>98</v>
      </c>
      <c r="B47" s="53"/>
      <c r="C47" s="53"/>
      <c r="D47" s="53"/>
      <c r="E47" s="53"/>
      <c r="F47" s="53"/>
      <c r="G47" s="53"/>
      <c r="H47" s="53"/>
      <c r="I47" s="53"/>
    </row>
    <row r="48" spans="1:12" ht="15.75" customHeight="1" x14ac:dyDescent="0.25">
      <c r="A48" s="53" t="s">
        <v>90</v>
      </c>
      <c r="B48" s="53"/>
      <c r="C48" s="53"/>
      <c r="D48" s="53"/>
      <c r="E48" s="53"/>
      <c r="F48" s="53"/>
      <c r="G48" s="53"/>
      <c r="H48" s="53"/>
      <c r="I48" s="53"/>
    </row>
    <row r="49" spans="1:9" ht="28.5" customHeight="1" x14ac:dyDescent="0.25">
      <c r="A49" s="49" t="s">
        <v>100</v>
      </c>
      <c r="B49" s="49"/>
      <c r="C49" s="49"/>
      <c r="D49" s="49"/>
      <c r="E49" s="49"/>
      <c r="F49" s="49"/>
      <c r="G49" s="49"/>
      <c r="H49" s="49"/>
      <c r="I49" s="49"/>
    </row>
    <row r="50" spans="1:9" ht="15.75" customHeight="1" x14ac:dyDescent="0.25">
      <c r="A50" s="53" t="s">
        <v>87</v>
      </c>
      <c r="B50" s="53"/>
      <c r="C50" s="53"/>
      <c r="D50" s="53"/>
      <c r="E50" s="53"/>
      <c r="F50" s="53"/>
      <c r="G50" s="53"/>
      <c r="H50" s="53"/>
      <c r="I50" s="53"/>
    </row>
    <row r="51" spans="1:9" ht="15.75" customHeight="1" x14ac:dyDescent="0.25">
      <c r="A51" s="53" t="s">
        <v>88</v>
      </c>
      <c r="B51" s="53"/>
      <c r="C51" s="53"/>
      <c r="D51" s="53"/>
      <c r="E51" s="53"/>
      <c r="F51" s="53"/>
      <c r="G51" s="53"/>
      <c r="H51" s="53"/>
      <c r="I51" s="53"/>
    </row>
    <row r="52" spans="1:9" ht="15.75" customHeight="1" x14ac:dyDescent="0.25">
      <c r="A52" s="53" t="s">
        <v>106</v>
      </c>
      <c r="B52" s="53"/>
      <c r="C52" s="53"/>
      <c r="D52" s="53"/>
      <c r="E52" s="53"/>
      <c r="F52" s="53"/>
      <c r="G52" s="53"/>
      <c r="H52" s="53"/>
      <c r="I52" s="53"/>
    </row>
    <row r="53" spans="1:9" ht="15.75" customHeight="1" x14ac:dyDescent="0.25">
      <c r="A53" s="49" t="s">
        <v>130</v>
      </c>
      <c r="B53" s="49"/>
      <c r="C53" s="49"/>
      <c r="D53" s="49"/>
      <c r="E53" s="49"/>
      <c r="F53" s="49"/>
      <c r="G53" s="49"/>
      <c r="H53" s="49"/>
      <c r="I53" s="49"/>
    </row>
    <row r="54" spans="1:9" ht="15.75" customHeight="1" x14ac:dyDescent="0.25">
      <c r="A54" s="49" t="s">
        <v>131</v>
      </c>
      <c r="B54" s="49"/>
      <c r="C54" s="49"/>
      <c r="D54" s="49"/>
      <c r="E54" s="49"/>
      <c r="F54" s="49"/>
      <c r="G54" s="49"/>
      <c r="H54" s="49"/>
      <c r="I54" s="49"/>
    </row>
    <row r="55" spans="1:9" ht="15.75" customHeight="1" x14ac:dyDescent="0.25">
      <c r="A55" s="49" t="s">
        <v>132</v>
      </c>
      <c r="B55" s="49"/>
      <c r="C55" s="49"/>
      <c r="D55" s="49"/>
      <c r="E55" s="49"/>
      <c r="F55" s="49"/>
      <c r="G55" s="49"/>
      <c r="H55" s="49"/>
      <c r="I55" s="49"/>
    </row>
    <row r="56" spans="1:9" ht="15.75" customHeight="1" x14ac:dyDescent="0.25">
      <c r="A56" s="49" t="s">
        <v>133</v>
      </c>
      <c r="B56" s="49"/>
      <c r="C56" s="49"/>
      <c r="D56" s="49"/>
      <c r="E56" s="49"/>
      <c r="F56" s="49"/>
      <c r="G56" s="49"/>
      <c r="H56" s="49"/>
      <c r="I56" s="49"/>
    </row>
    <row r="57" spans="1:9" ht="15.75" customHeight="1" x14ac:dyDescent="0.25">
      <c r="A57" s="49" t="s">
        <v>134</v>
      </c>
      <c r="B57" s="49"/>
      <c r="C57" s="49"/>
      <c r="D57" s="49"/>
      <c r="E57" s="49"/>
      <c r="F57" s="49"/>
      <c r="G57" s="49"/>
      <c r="H57" s="49"/>
      <c r="I57" s="49"/>
    </row>
    <row r="58" spans="1:9" ht="15.75" x14ac:dyDescent="0.25">
      <c r="A58" s="49" t="s">
        <v>135</v>
      </c>
      <c r="B58" s="49"/>
      <c r="C58" s="49"/>
      <c r="D58" s="49"/>
      <c r="E58" s="49"/>
      <c r="F58" s="49"/>
      <c r="G58" s="49"/>
      <c r="H58" s="49"/>
      <c r="I58" s="49"/>
    </row>
    <row r="59" spans="1:9" ht="27.95" customHeight="1" x14ac:dyDescent="0.25">
      <c r="A59" s="49" t="s">
        <v>136</v>
      </c>
      <c r="B59" s="49"/>
      <c r="C59" s="49"/>
      <c r="D59" s="49"/>
      <c r="E59" s="49"/>
      <c r="F59" s="49"/>
      <c r="G59" s="49"/>
      <c r="H59" s="49"/>
      <c r="I59" s="49"/>
    </row>
  </sheetData>
  <mergeCells count="17">
    <mergeCell ref="A52:I52"/>
    <mergeCell ref="A48:I48"/>
    <mergeCell ref="A49:I49"/>
    <mergeCell ref="A50:I50"/>
    <mergeCell ref="A51:I51"/>
    <mergeCell ref="F29:H29"/>
    <mergeCell ref="F40:H40"/>
    <mergeCell ref="F41:H41"/>
    <mergeCell ref="A46:I46"/>
    <mergeCell ref="A47:I47"/>
    <mergeCell ref="A53:I53"/>
    <mergeCell ref="A54:I54"/>
    <mergeCell ref="A55:I55"/>
    <mergeCell ref="A59:I59"/>
    <mergeCell ref="A56:I56"/>
    <mergeCell ref="A57:I57"/>
    <mergeCell ref="A58:I5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32"/>
  <sheetViews>
    <sheetView topLeftCell="A2" workbookViewId="0">
      <selection activeCell="I22" sqref="I22"/>
    </sheetView>
  </sheetViews>
  <sheetFormatPr defaultRowHeight="15" x14ac:dyDescent="0.25"/>
  <cols>
    <col min="1" max="1" width="42.28515625" customWidth="1"/>
    <col min="9" max="9" width="11.5703125" customWidth="1"/>
  </cols>
  <sheetData>
    <row r="2" spans="1:11" x14ac:dyDescent="0.25">
      <c r="F2">
        <v>48.75</v>
      </c>
      <c r="G2">
        <v>65.709999999999994</v>
      </c>
      <c r="H2">
        <v>26.38</v>
      </c>
    </row>
    <row r="3" spans="1:11" s="32" customFormat="1" ht="63.75" x14ac:dyDescent="0.25">
      <c r="A3" s="33" t="s">
        <v>70</v>
      </c>
      <c r="B3" s="33" t="s">
        <v>82</v>
      </c>
      <c r="C3" s="33" t="s">
        <v>83</v>
      </c>
      <c r="D3" s="33" t="s">
        <v>84</v>
      </c>
      <c r="E3" s="33" t="s">
        <v>96</v>
      </c>
      <c r="F3" s="33" t="s">
        <v>71</v>
      </c>
      <c r="G3" s="33" t="s">
        <v>72</v>
      </c>
      <c r="H3" s="33" t="s">
        <v>73</v>
      </c>
      <c r="I3" s="33" t="s">
        <v>95</v>
      </c>
    </row>
    <row r="4" spans="1:11" x14ac:dyDescent="0.25">
      <c r="A4" s="20" t="s">
        <v>74</v>
      </c>
      <c r="B4" s="20"/>
      <c r="C4" s="20"/>
      <c r="D4" s="20"/>
      <c r="E4" s="20"/>
      <c r="F4" s="20"/>
      <c r="G4" s="20"/>
      <c r="H4" s="20"/>
      <c r="I4" s="20"/>
      <c r="K4" s="1"/>
    </row>
    <row r="5" spans="1:11" x14ac:dyDescent="0.25">
      <c r="A5" s="20" t="s">
        <v>75</v>
      </c>
      <c r="B5" s="19">
        <v>40</v>
      </c>
      <c r="C5" s="19">
        <v>1</v>
      </c>
      <c r="D5" s="19">
        <f>B5*C5</f>
        <v>40</v>
      </c>
      <c r="E5" s="19">
        <v>0</v>
      </c>
      <c r="F5" s="19">
        <f>D5*E5</f>
        <v>0</v>
      </c>
      <c r="G5" s="19">
        <f>F5*0.05</f>
        <v>0</v>
      </c>
      <c r="H5" s="19">
        <f>F5*0.1</f>
        <v>0</v>
      </c>
      <c r="I5" s="34">
        <f>F5*F$2+G5*G$2+H5*H$2</f>
        <v>0</v>
      </c>
    </row>
    <row r="6" spans="1:11" x14ac:dyDescent="0.25">
      <c r="A6" s="20" t="s">
        <v>76</v>
      </c>
      <c r="B6" s="35"/>
      <c r="C6" s="35"/>
      <c r="D6" s="35"/>
      <c r="E6" s="35"/>
      <c r="F6" s="35"/>
      <c r="G6" s="35"/>
      <c r="H6" s="35"/>
      <c r="I6" s="20"/>
      <c r="K6" s="1"/>
    </row>
    <row r="7" spans="1:11" ht="15.75" x14ac:dyDescent="0.25">
      <c r="A7" s="20" t="s">
        <v>89</v>
      </c>
      <c r="B7" s="19">
        <v>40</v>
      </c>
      <c r="C7" s="19">
        <v>0.2</v>
      </c>
      <c r="D7" s="19">
        <f>B7*C7</f>
        <v>8</v>
      </c>
      <c r="E7" s="19">
        <v>0</v>
      </c>
      <c r="F7" s="19">
        <f>D7*E7</f>
        <v>0</v>
      </c>
      <c r="G7" s="19">
        <f>F7*0.05</f>
        <v>0</v>
      </c>
      <c r="H7" s="19">
        <f>F7*0.1</f>
        <v>0</v>
      </c>
      <c r="I7" s="34">
        <f>F7*F$2+G7*G$2+H7*H$2</f>
        <v>0</v>
      </c>
    </row>
    <row r="8" spans="1:11" x14ac:dyDescent="0.25">
      <c r="A8" s="20" t="s">
        <v>77</v>
      </c>
      <c r="B8" s="35"/>
      <c r="C8" s="35"/>
      <c r="D8" s="35"/>
      <c r="E8" s="35"/>
      <c r="F8" s="35"/>
      <c r="G8" s="35"/>
      <c r="H8" s="35"/>
      <c r="I8" s="20"/>
    </row>
    <row r="9" spans="1:11" x14ac:dyDescent="0.25">
      <c r="A9" s="20" t="s">
        <v>33</v>
      </c>
      <c r="B9" s="19">
        <v>2</v>
      </c>
      <c r="C9" s="19">
        <v>1</v>
      </c>
      <c r="D9" s="35"/>
      <c r="E9" s="19">
        <v>0</v>
      </c>
      <c r="F9" s="35"/>
      <c r="G9" s="35"/>
      <c r="H9" s="35"/>
      <c r="I9" s="20"/>
    </row>
    <row r="10" spans="1:11" x14ac:dyDescent="0.25">
      <c r="A10" s="20" t="s">
        <v>78</v>
      </c>
      <c r="B10" s="19">
        <v>2</v>
      </c>
      <c r="C10" s="19">
        <v>1</v>
      </c>
      <c r="D10" s="19">
        <f t="shared" ref="D10:D21" si="0">B10*C10</f>
        <v>2</v>
      </c>
      <c r="E10" s="19">
        <v>0</v>
      </c>
      <c r="F10" s="19">
        <f t="shared" ref="F10:F20" si="1">D10*E10</f>
        <v>0</v>
      </c>
      <c r="G10" s="19">
        <f t="shared" ref="G10:G20" si="2">F10*0.05</f>
        <v>0</v>
      </c>
      <c r="H10" s="19">
        <f t="shared" ref="H10:H20" si="3">F10*0.1</f>
        <v>0</v>
      </c>
      <c r="I10" s="34">
        <f t="shared" ref="I10:I20" si="4">F10*F$2+G10*G$2+H10*H$2</f>
        <v>0</v>
      </c>
    </row>
    <row r="11" spans="1:11" x14ac:dyDescent="0.25">
      <c r="A11" s="20" t="s">
        <v>35</v>
      </c>
      <c r="B11" s="19">
        <v>2</v>
      </c>
      <c r="C11" s="19">
        <v>1</v>
      </c>
      <c r="D11" s="19">
        <f t="shared" si="0"/>
        <v>2</v>
      </c>
      <c r="E11" s="19">
        <v>0</v>
      </c>
      <c r="F11" s="19">
        <f t="shared" si="1"/>
        <v>0</v>
      </c>
      <c r="G11" s="19">
        <f t="shared" si="2"/>
        <v>0</v>
      </c>
      <c r="H11" s="19">
        <f t="shared" si="3"/>
        <v>0</v>
      </c>
      <c r="I11" s="34">
        <f t="shared" si="4"/>
        <v>0</v>
      </c>
    </row>
    <row r="12" spans="1:11" x14ac:dyDescent="0.25">
      <c r="A12" s="20" t="s">
        <v>36</v>
      </c>
      <c r="B12" s="19">
        <v>1</v>
      </c>
      <c r="C12" s="19">
        <v>1</v>
      </c>
      <c r="D12" s="19">
        <f t="shared" si="0"/>
        <v>1</v>
      </c>
      <c r="E12" s="19">
        <v>0</v>
      </c>
      <c r="F12" s="19">
        <f t="shared" si="1"/>
        <v>0</v>
      </c>
      <c r="G12" s="19">
        <f t="shared" si="2"/>
        <v>0</v>
      </c>
      <c r="H12" s="19">
        <f t="shared" si="3"/>
        <v>0</v>
      </c>
      <c r="I12" s="34">
        <f t="shared" si="4"/>
        <v>0</v>
      </c>
    </row>
    <row r="13" spans="1:11" x14ac:dyDescent="0.25">
      <c r="A13" s="20" t="s">
        <v>37</v>
      </c>
      <c r="B13" s="19">
        <v>2</v>
      </c>
      <c r="C13" s="19">
        <v>1</v>
      </c>
      <c r="D13" s="19">
        <f t="shared" si="0"/>
        <v>2</v>
      </c>
      <c r="E13" s="19">
        <v>0</v>
      </c>
      <c r="F13" s="19">
        <f t="shared" si="1"/>
        <v>0</v>
      </c>
      <c r="G13" s="19">
        <f t="shared" si="2"/>
        <v>0</v>
      </c>
      <c r="H13" s="19">
        <f t="shared" si="3"/>
        <v>0</v>
      </c>
      <c r="I13" s="34">
        <f t="shared" si="4"/>
        <v>0</v>
      </c>
    </row>
    <row r="14" spans="1:11" x14ac:dyDescent="0.25">
      <c r="A14" s="20" t="s">
        <v>38</v>
      </c>
      <c r="B14" s="19">
        <v>2</v>
      </c>
      <c r="C14" s="19">
        <v>1</v>
      </c>
      <c r="D14" s="19">
        <f t="shared" si="0"/>
        <v>2</v>
      </c>
      <c r="E14" s="19">
        <v>0</v>
      </c>
      <c r="F14" s="19">
        <f t="shared" si="1"/>
        <v>0</v>
      </c>
      <c r="G14" s="19">
        <f t="shared" si="2"/>
        <v>0</v>
      </c>
      <c r="H14" s="19">
        <f t="shared" si="3"/>
        <v>0</v>
      </c>
      <c r="I14" s="34">
        <f t="shared" si="4"/>
        <v>0</v>
      </c>
    </row>
    <row r="15" spans="1:11" x14ac:dyDescent="0.25">
      <c r="A15" s="20" t="s">
        <v>79</v>
      </c>
      <c r="B15" s="19">
        <v>2</v>
      </c>
      <c r="C15" s="19">
        <v>1</v>
      </c>
      <c r="D15" s="19">
        <f t="shared" si="0"/>
        <v>2</v>
      </c>
      <c r="E15" s="19">
        <v>0</v>
      </c>
      <c r="F15" s="19">
        <f t="shared" si="1"/>
        <v>0</v>
      </c>
      <c r="G15" s="19">
        <f t="shared" si="2"/>
        <v>0</v>
      </c>
      <c r="H15" s="19">
        <f t="shared" si="3"/>
        <v>0</v>
      </c>
      <c r="I15" s="34">
        <f t="shared" si="4"/>
        <v>0</v>
      </c>
    </row>
    <row r="16" spans="1:11" ht="15.75" x14ac:dyDescent="0.25">
      <c r="A16" s="20" t="s">
        <v>80</v>
      </c>
      <c r="B16" s="19">
        <v>40</v>
      </c>
      <c r="C16" s="19">
        <v>1</v>
      </c>
      <c r="D16" s="19">
        <f t="shared" si="0"/>
        <v>40</v>
      </c>
      <c r="E16" s="19">
        <v>0</v>
      </c>
      <c r="F16" s="19">
        <f t="shared" si="1"/>
        <v>0</v>
      </c>
      <c r="G16" s="19">
        <f t="shared" si="2"/>
        <v>0</v>
      </c>
      <c r="H16" s="19">
        <f t="shared" si="3"/>
        <v>0</v>
      </c>
      <c r="I16" s="34">
        <f t="shared" si="4"/>
        <v>0</v>
      </c>
    </row>
    <row r="17" spans="1:9" x14ac:dyDescent="0.25">
      <c r="A17" s="20" t="s">
        <v>81</v>
      </c>
      <c r="B17" s="19">
        <v>40</v>
      </c>
      <c r="C17" s="19">
        <v>1</v>
      </c>
      <c r="D17" s="19">
        <f t="shared" si="0"/>
        <v>40</v>
      </c>
      <c r="E17" s="19">
        <v>0</v>
      </c>
      <c r="F17" s="19">
        <f t="shared" si="1"/>
        <v>0</v>
      </c>
      <c r="G17" s="19">
        <f t="shared" si="2"/>
        <v>0</v>
      </c>
      <c r="H17" s="19">
        <f t="shared" si="3"/>
        <v>0</v>
      </c>
      <c r="I17" s="34">
        <f t="shared" si="4"/>
        <v>0</v>
      </c>
    </row>
    <row r="18" spans="1:9" x14ac:dyDescent="0.25">
      <c r="A18" s="20" t="s">
        <v>51</v>
      </c>
      <c r="B18" s="19">
        <v>40</v>
      </c>
      <c r="C18" s="19">
        <v>1</v>
      </c>
      <c r="D18" s="19">
        <f t="shared" si="0"/>
        <v>40</v>
      </c>
      <c r="E18" s="19">
        <v>0</v>
      </c>
      <c r="F18" s="19">
        <f t="shared" si="1"/>
        <v>0</v>
      </c>
      <c r="G18" s="19">
        <f t="shared" si="2"/>
        <v>0</v>
      </c>
      <c r="H18" s="19">
        <f t="shared" si="3"/>
        <v>0</v>
      </c>
      <c r="I18" s="34">
        <f t="shared" si="4"/>
        <v>0</v>
      </c>
    </row>
    <row r="19" spans="1:9" ht="15.75" x14ac:dyDescent="0.25">
      <c r="A19" s="20" t="s">
        <v>108</v>
      </c>
      <c r="B19" s="19">
        <v>20</v>
      </c>
      <c r="C19" s="19">
        <v>2</v>
      </c>
      <c r="D19" s="19">
        <f t="shared" si="0"/>
        <v>40</v>
      </c>
      <c r="E19" s="19">
        <f>0.2*'No of Respondents'!F10</f>
        <v>1.6</v>
      </c>
      <c r="F19" s="19">
        <f t="shared" si="1"/>
        <v>64</v>
      </c>
      <c r="G19" s="19">
        <f t="shared" si="2"/>
        <v>3.2</v>
      </c>
      <c r="H19" s="19">
        <f t="shared" si="3"/>
        <v>6.4</v>
      </c>
      <c r="I19" s="21">
        <f t="shared" si="4"/>
        <v>3499.1039999999998</v>
      </c>
    </row>
    <row r="20" spans="1:9" ht="15.75" x14ac:dyDescent="0.25">
      <c r="A20" s="20" t="s">
        <v>109</v>
      </c>
      <c r="B20" s="19">
        <v>2</v>
      </c>
      <c r="C20" s="19">
        <v>2</v>
      </c>
      <c r="D20" s="19">
        <f t="shared" si="0"/>
        <v>4</v>
      </c>
      <c r="E20" s="19">
        <f>0.8*'No of Respondents'!F10</f>
        <v>6.4</v>
      </c>
      <c r="F20" s="19">
        <f t="shared" si="1"/>
        <v>25.6</v>
      </c>
      <c r="G20" s="19">
        <f t="shared" si="2"/>
        <v>1.2800000000000002</v>
      </c>
      <c r="H20" s="19">
        <f t="shared" si="3"/>
        <v>2.5600000000000005</v>
      </c>
      <c r="I20" s="21">
        <f t="shared" si="4"/>
        <v>1399.6415999999999</v>
      </c>
    </row>
    <row r="21" spans="1:9" ht="41.25" x14ac:dyDescent="0.25">
      <c r="A21" s="18" t="s">
        <v>110</v>
      </c>
      <c r="B21" s="19">
        <v>8</v>
      </c>
      <c r="C21" s="19">
        <v>1</v>
      </c>
      <c r="D21" s="19">
        <f t="shared" si="0"/>
        <v>8</v>
      </c>
      <c r="E21" s="19">
        <f>'No of Respondents'!F10</f>
        <v>8</v>
      </c>
      <c r="F21" s="19">
        <f t="shared" ref="F21" si="5">D21*E21</f>
        <v>64</v>
      </c>
      <c r="G21" s="19">
        <f t="shared" ref="G21" si="6">F21*0.05</f>
        <v>3.2</v>
      </c>
      <c r="H21" s="19">
        <f t="shared" ref="H21" si="7">F21*0.1</f>
        <v>6.4</v>
      </c>
      <c r="I21" s="21">
        <f t="shared" ref="I21" si="8">F21*F$2+G21*G$2+H21*H$2</f>
        <v>3499.1039999999998</v>
      </c>
    </row>
    <row r="22" spans="1:9" ht="15.75" x14ac:dyDescent="0.25">
      <c r="A22" s="22" t="s">
        <v>111</v>
      </c>
      <c r="B22" s="22"/>
      <c r="C22" s="22"/>
      <c r="D22" s="22"/>
      <c r="E22" s="22"/>
      <c r="F22" s="54">
        <f>SUM(F4:H21)</f>
        <v>176.64000000000001</v>
      </c>
      <c r="G22" s="54"/>
      <c r="H22" s="54"/>
      <c r="I22" s="23">
        <f>ROUND(SUM(I4:I21),-2)</f>
        <v>8400</v>
      </c>
    </row>
    <row r="24" spans="1:9" x14ac:dyDescent="0.25">
      <c r="A24" s="31" t="s">
        <v>93</v>
      </c>
      <c r="B24" s="30"/>
      <c r="C24" s="30"/>
      <c r="D24" s="30"/>
      <c r="E24" s="30"/>
      <c r="F24" s="30"/>
      <c r="G24" s="30"/>
      <c r="H24" s="30"/>
      <c r="I24" s="30"/>
    </row>
    <row r="25" spans="1:9" ht="28.5" customHeight="1" x14ac:dyDescent="0.25">
      <c r="A25" s="38" t="s">
        <v>97</v>
      </c>
      <c r="B25" s="38"/>
      <c r="C25" s="38"/>
      <c r="D25" s="38"/>
      <c r="E25" s="38"/>
      <c r="F25" s="38"/>
      <c r="G25" s="38"/>
      <c r="H25" s="38"/>
      <c r="I25" s="38"/>
    </row>
    <row r="26" spans="1:9" ht="15.75" customHeight="1" x14ac:dyDescent="0.25">
      <c r="A26" s="38" t="s">
        <v>99</v>
      </c>
      <c r="B26" s="38"/>
      <c r="C26" s="38"/>
      <c r="D26" s="38"/>
      <c r="E26" s="38"/>
      <c r="F26" s="38"/>
      <c r="G26" s="38"/>
      <c r="H26" s="38"/>
      <c r="I26" s="38"/>
    </row>
    <row r="27" spans="1:9" ht="15.75" customHeight="1" x14ac:dyDescent="0.25">
      <c r="A27" s="38" t="s">
        <v>94</v>
      </c>
      <c r="B27" s="38"/>
      <c r="C27" s="38"/>
      <c r="D27" s="38"/>
      <c r="E27" s="38"/>
      <c r="F27" s="38"/>
      <c r="G27" s="38"/>
      <c r="H27" s="38"/>
      <c r="I27" s="38"/>
    </row>
    <row r="28" spans="1:9" ht="15.75" customHeight="1" x14ac:dyDescent="0.25">
      <c r="A28" s="38" t="s">
        <v>107</v>
      </c>
      <c r="B28" s="38"/>
      <c r="C28" s="38"/>
      <c r="D28" s="38"/>
      <c r="E28" s="38"/>
      <c r="F28" s="38"/>
      <c r="G28" s="38"/>
      <c r="H28" s="38"/>
      <c r="I28" s="38"/>
    </row>
    <row r="29" spans="1:9" ht="15.75" customHeight="1" x14ac:dyDescent="0.25">
      <c r="A29" s="45" t="s">
        <v>137</v>
      </c>
      <c r="B29" s="38"/>
      <c r="C29" s="38"/>
      <c r="D29" s="38"/>
      <c r="E29" s="38"/>
      <c r="F29" s="38"/>
      <c r="G29" s="38"/>
      <c r="H29" s="38"/>
      <c r="I29" s="38"/>
    </row>
    <row r="30" spans="1:9" ht="15.75" customHeight="1" x14ac:dyDescent="0.25">
      <c r="A30" s="45" t="s">
        <v>138</v>
      </c>
      <c r="B30" s="38"/>
      <c r="C30" s="38"/>
      <c r="D30" s="38"/>
      <c r="E30" s="38"/>
      <c r="F30" s="38"/>
      <c r="G30" s="38"/>
      <c r="H30" s="38"/>
      <c r="I30" s="38"/>
    </row>
    <row r="31" spans="1:9" ht="15.75" customHeight="1" x14ac:dyDescent="0.25">
      <c r="A31" s="46" t="s">
        <v>139</v>
      </c>
      <c r="B31" s="38"/>
      <c r="C31" s="38"/>
      <c r="D31" s="38"/>
      <c r="E31" s="38"/>
      <c r="F31" s="38"/>
      <c r="G31" s="38"/>
      <c r="H31" s="38"/>
      <c r="I31" s="38"/>
    </row>
    <row r="32" spans="1:9" ht="15.75" customHeight="1" x14ac:dyDescent="0.25">
      <c r="A32" s="38" t="s">
        <v>112</v>
      </c>
      <c r="B32" s="38"/>
      <c r="C32" s="38"/>
      <c r="D32" s="38"/>
      <c r="E32" s="38"/>
      <c r="F32" s="38"/>
      <c r="G32" s="38"/>
      <c r="H32" s="38"/>
      <c r="I32" s="38"/>
    </row>
  </sheetData>
  <mergeCells count="1">
    <mergeCell ref="F22:H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 of Respondents</vt:lpstr>
      <vt:lpstr>No of Responses</vt:lpstr>
      <vt:lpstr>Capital O&amp;M</vt:lpstr>
      <vt:lpstr>IndustryBurden</vt:lpstr>
      <vt:lpstr>AgencyBurden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2016-04-07T17:41:31Z</dcterms:created>
  <dcterms:modified xsi:type="dcterms:W3CDTF">2019-07-12T14:27:57Z</dcterms:modified>
</cp:coreProperties>
</file>