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defaultThemeVersion="166925"/>
  <mc:AlternateContent xmlns:mc="http://schemas.openxmlformats.org/markup-compatibility/2006">
    <mc:Choice Requires="x15">
      <x15ac:absPath xmlns:x15ac="http://schemas.microsoft.com/office/spreadsheetml/2010/11/ac" url="F:\New ICRs\"/>
    </mc:Choice>
  </mc:AlternateContent>
  <bookViews>
    <workbookView xWindow="0" yWindow="0" windowWidth="19200" windowHeight="6945"/>
  </bookViews>
  <sheets>
    <sheet name="Respondent Burden" sheetId="1" r:id="rId1"/>
    <sheet name="Agency Burden" sheetId="2" r:id="rId2"/>
    <sheet name="O&amp;M" sheetId="3" r:id="rId3"/>
  </sheet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4" i="1" l="1"/>
  <c r="I32" i="1"/>
  <c r="I18" i="1"/>
  <c r="I31" i="1"/>
  <c r="F31" i="1"/>
  <c r="F32" i="1"/>
  <c r="F18" i="1"/>
  <c r="H7" i="2" l="1"/>
  <c r="I25" i="1"/>
  <c r="I17" i="1"/>
  <c r="I16" i="1"/>
  <c r="I13" i="1"/>
  <c r="I12" i="1"/>
  <c r="I11" i="1"/>
  <c r="I8" i="1"/>
  <c r="E6" i="2"/>
  <c r="G6" i="2" s="1"/>
  <c r="F6" i="2" l="1"/>
  <c r="G7" i="3"/>
  <c r="G8" i="3" s="1"/>
  <c r="H6" i="2" l="1"/>
  <c r="F11" i="1"/>
  <c r="G11" i="1" l="1"/>
  <c r="D13" i="1"/>
  <c r="F13" i="1" s="1"/>
  <c r="D12" i="1"/>
  <c r="F12" i="1" s="1"/>
  <c r="D11" i="1"/>
  <c r="H12" i="1" l="1"/>
  <c r="G12" i="1"/>
  <c r="G13" i="1"/>
  <c r="H13" i="1"/>
  <c r="H11" i="1"/>
  <c r="E5" i="2"/>
  <c r="F5" i="2" l="1"/>
  <c r="G5" i="2"/>
  <c r="H25" i="1"/>
  <c r="G25" i="1"/>
  <c r="D27" i="1"/>
  <c r="F27" i="1" s="1"/>
  <c r="D26" i="1"/>
  <c r="F26" i="1" s="1"/>
  <c r="D25" i="1"/>
  <c r="D23" i="1"/>
  <c r="F23" i="1" s="1"/>
  <c r="D17" i="1"/>
  <c r="F17" i="1" s="1"/>
  <c r="H17" i="1" s="1"/>
  <c r="D16" i="1"/>
  <c r="F16" i="1" s="1"/>
  <c r="D8" i="1"/>
  <c r="F8" i="1" s="1"/>
  <c r="G23" i="1" l="1"/>
  <c r="H5" i="2"/>
  <c r="E7" i="2"/>
  <c r="G17" i="1"/>
  <c r="H16" i="1"/>
  <c r="H27" i="1"/>
  <c r="H26" i="1"/>
  <c r="H23" i="1"/>
  <c r="I23" i="1" s="1"/>
  <c r="G8" i="1"/>
  <c r="H8" i="1"/>
  <c r="G26" i="1"/>
  <c r="I26" i="1" s="1"/>
  <c r="G27" i="1"/>
  <c r="I27" i="1" s="1"/>
  <c r="G16" i="1"/>
  <c r="M25" i="1" l="1"/>
  <c r="M27" i="1" s="1"/>
</calcChain>
</file>

<file path=xl/comments1.xml><?xml version="1.0" encoding="utf-8"?>
<comments xmlns="http://schemas.openxmlformats.org/spreadsheetml/2006/main">
  <authors>
    <author>Tracy Curtis</author>
  </authors>
  <commentList>
    <comment ref="F11" authorId="0" shapeId="0">
      <text>
        <r>
          <rPr>
            <b/>
            <sz val="9"/>
            <color indexed="81"/>
            <rFont val="Tahoma"/>
            <family val="2"/>
          </rPr>
          <t>Tracy Curtis:</t>
        </r>
        <r>
          <rPr>
            <sz val="9"/>
            <color indexed="81"/>
            <rFont val="Tahoma"/>
            <family val="2"/>
          </rPr>
          <t xml:space="preserve">
Added these three subrows under C based on the calculation table in the PDF of the prior SS, but updated to 3 respondents. 
</t>
        </r>
      </text>
    </comment>
  </commentList>
</comments>
</file>

<file path=xl/comments2.xml><?xml version="1.0" encoding="utf-8"?>
<comments xmlns="http://schemas.openxmlformats.org/spreadsheetml/2006/main">
  <authors>
    <author>ERG/Tracy Curtis</author>
  </authors>
  <commentList>
    <comment ref="A6" authorId="0" shapeId="0">
      <text>
        <r>
          <rPr>
            <b/>
            <sz val="9"/>
            <color indexed="81"/>
            <rFont val="Tahoma"/>
            <family val="2"/>
          </rPr>
          <t>ERG/Tracy Curtis:</t>
        </r>
        <r>
          <rPr>
            <sz val="9"/>
            <color indexed="81"/>
            <rFont val="Tahoma"/>
            <family val="2"/>
          </rPr>
          <t xml:space="preserve">
Added this line to account for agency review of quarterly reports. Hourly assumptions are based on similar assumptions from other Part 61 ICRs (e.g., BWON)</t>
        </r>
      </text>
    </comment>
  </commentList>
</comments>
</file>

<file path=xl/sharedStrings.xml><?xml version="1.0" encoding="utf-8"?>
<sst xmlns="http://schemas.openxmlformats.org/spreadsheetml/2006/main" count="103" uniqueCount="88">
  <si>
    <t>Burden item</t>
  </si>
  <si>
    <t>N/A</t>
  </si>
  <si>
    <t>4. Reporting Requirements</t>
  </si>
  <si>
    <t>(A) Person hours per occurrence</t>
  </si>
  <si>
    <t>(B) No. of occurrences per respondent per year</t>
  </si>
  <si>
    <t>(C) Person hours per respondent per year (AxB)</t>
  </si>
  <si>
    <r>
      <t xml:space="preserve">(D) Respondents per year  </t>
    </r>
    <r>
      <rPr>
        <b/>
        <vertAlign val="superscript"/>
        <sz val="10"/>
        <rFont val="Times New Roman"/>
        <family val="1"/>
      </rPr>
      <t>a</t>
    </r>
  </si>
  <si>
    <t>(E) Technical person- hours per year (CxD)</t>
  </si>
  <si>
    <t>(F) Management person hours per year (Ex0.05)</t>
  </si>
  <si>
    <t>(G) Clerical person hours per year (Ex0.1)</t>
  </si>
  <si>
    <r>
      <t xml:space="preserve">(H) Total Cost Per year </t>
    </r>
    <r>
      <rPr>
        <b/>
        <vertAlign val="superscript"/>
        <sz val="10"/>
        <rFont val="Times New Roman"/>
        <family val="1"/>
      </rPr>
      <t>b</t>
    </r>
  </si>
  <si>
    <t>1.  Applications</t>
  </si>
  <si>
    <t>2.  Surveys and studies</t>
  </si>
  <si>
    <t>3. Acquisition, Installation, and
Utilization of Technology and
Systems</t>
  </si>
  <si>
    <t>5. Recordkeeping Requirements</t>
  </si>
  <si>
    <t>A. Familiarization with regulatory requirements</t>
  </si>
  <si>
    <t>B. Plan activities</t>
  </si>
  <si>
    <t>D. Record data</t>
  </si>
  <si>
    <t>E. Time to transmit or disclose information</t>
  </si>
  <si>
    <t>1. Record Method 108A analysis results</t>
  </si>
  <si>
    <t>2. Monthly measurements</t>
  </si>
  <si>
    <t>3. Daily log of converter operating mode and daily record of matte charge to converter</t>
  </si>
  <si>
    <t>F. Time to train personnel</t>
  </si>
  <si>
    <t>G. Time for audits</t>
  </si>
  <si>
    <t>See 4E</t>
  </si>
  <si>
    <t>See 4A</t>
  </si>
  <si>
    <t>See 4C</t>
  </si>
  <si>
    <t>Managerial</t>
  </si>
  <si>
    <t>Technical</t>
  </si>
  <si>
    <t>Clerical</t>
  </si>
  <si>
    <t>New Labor Rates</t>
  </si>
  <si>
    <t>Old Labor Rates</t>
  </si>
  <si>
    <t>Report Review:</t>
  </si>
  <si>
    <t>Review of annual report of feed arsenic content</t>
  </si>
  <si>
    <r>
      <t xml:space="preserve">(C) Facilities per year  </t>
    </r>
    <r>
      <rPr>
        <b/>
        <vertAlign val="superscript"/>
        <sz val="10"/>
        <color theme="1"/>
        <rFont val="Times New Roman"/>
        <family val="1"/>
      </rPr>
      <t>a</t>
    </r>
  </si>
  <si>
    <t>(D) Technical person- hours per year (CxD)</t>
  </si>
  <si>
    <t>(E) Management person hours per year (Ex0.05)</t>
  </si>
  <si>
    <t>(F) Clerical person hours per year (Ex0.1)</t>
  </si>
  <si>
    <t>(G) Cost, $</t>
  </si>
  <si>
    <t xml:space="preserve">Managerial </t>
  </si>
  <si>
    <r>
      <rPr>
        <vertAlign val="superscript"/>
        <sz val="10"/>
        <color theme="1"/>
        <rFont val="Times New Roman"/>
        <family val="1"/>
      </rPr>
      <t>b</t>
    </r>
    <r>
      <rPr>
        <sz val="10"/>
        <color theme="1"/>
        <rFont val="Times New Roman"/>
        <family val="1"/>
      </rPr>
      <t xml:space="preserve"> This ICR uses the following labor rates: $149.35 per hour for Executive, Administrative, and Managerial labor; $112.98 per hour for Technical labor, and $54.81 per hour for Clerical labor.  These rates are from the United States Department of Labor, Bureau of Labor Statistics, June 2017, “Table 2: Civilian Workers, by Occupational and Industry group.”  The rates are from column 1, “Total Compensation.”  The rates have been increased by 110% to account for the benefit packages available to those employed by private industry. </t>
    </r>
  </si>
  <si>
    <t>Subtotal for Recordkeeping</t>
  </si>
  <si>
    <t>Subtotal for Reporting</t>
  </si>
  <si>
    <t xml:space="preserve">         i. Grab Samples</t>
  </si>
  <si>
    <t xml:space="preserve">         ii. Method 108 Analysis</t>
  </si>
  <si>
    <t xml:space="preserve">         iii. Monthly Calculation</t>
  </si>
  <si>
    <r>
      <rPr>
        <vertAlign val="superscript"/>
        <sz val="10"/>
        <color theme="1"/>
        <rFont val="Times New Roman"/>
        <family val="1"/>
      </rPr>
      <t xml:space="preserve">c </t>
    </r>
    <r>
      <rPr>
        <sz val="10"/>
        <color theme="1"/>
        <rFont val="Times New Roman"/>
        <family val="1"/>
      </rPr>
      <t>The burden to report information includes labor to perform Method 108A analysis once a month; obtain a grab sample daily; labor to reduce opacity and air flow data (Assuming 1 hour per 24 hours of data from each monitoring device); and labor to perform monthly calculations. The burden estimate is based on 1 respondent per year for each activity.</t>
    </r>
  </si>
  <si>
    <t>C.  Implement activities</t>
  </si>
  <si>
    <t>E.  Write report</t>
  </si>
  <si>
    <t>D.  Gather existing information</t>
  </si>
  <si>
    <r>
      <t xml:space="preserve">C.  Create information </t>
    </r>
    <r>
      <rPr>
        <vertAlign val="superscript"/>
        <sz val="10"/>
        <rFont val="Times New Roman"/>
        <family val="1"/>
      </rPr>
      <t>c</t>
    </r>
  </si>
  <si>
    <t>B.  Required activities</t>
  </si>
  <si>
    <t>A.  Familiarization with regulatory requirements</t>
  </si>
  <si>
    <t xml:space="preserve">       ii. Annual report of converter charging rate</t>
  </si>
  <si>
    <t>Capital/Startup vs. Operation and Maintenance (O&amp;M) Costs</t>
  </si>
  <si>
    <t>(A)</t>
  </si>
  <si>
    <t>(B)</t>
  </si>
  <si>
    <t>(C)</t>
  </si>
  <si>
    <t>(D)</t>
  </si>
  <si>
    <t>(E)</t>
  </si>
  <si>
    <t>(F)</t>
  </si>
  <si>
    <t>(G)</t>
  </si>
  <si>
    <t>Capital/Startup Cost for One Respondent</t>
  </si>
  <si>
    <t xml:space="preserve">Number of New Respondents </t>
  </si>
  <si>
    <t>Annual O&amp;M Costs for One Respondent</t>
  </si>
  <si>
    <t>Number of Respondents  with O&amp;M</t>
  </si>
  <si>
    <t>Requirement</t>
  </si>
  <si>
    <t>Method 108A analyses of copper matte samples</t>
  </si>
  <si>
    <r>
      <t>Total Capital/Startup Cost,  (B x C x CRF)</t>
    </r>
    <r>
      <rPr>
        <vertAlign val="superscript"/>
        <sz val="10"/>
        <color rgb="FF000000"/>
        <rFont val="Times New Roman"/>
        <family val="1"/>
      </rPr>
      <t>b</t>
    </r>
  </si>
  <si>
    <t>Total O&amp;M,       (E x F)</t>
  </si>
  <si>
    <t>Total</t>
  </si>
  <si>
    <r>
      <rPr>
        <vertAlign val="superscript"/>
        <sz val="10"/>
        <color theme="1"/>
        <rFont val="Times New Roman"/>
        <family val="1"/>
      </rPr>
      <t>a</t>
    </r>
    <r>
      <rPr>
        <sz val="10"/>
        <color theme="1"/>
        <rFont val="Times New Roman"/>
        <family val="1"/>
      </rPr>
      <t xml:space="preserve"> It is assumed that there are 3 respondents currently operating in the United States.  It is estimated that no additional respondents will become subject to the regulation in the next three years based on information available on the sector.  </t>
    </r>
  </si>
  <si>
    <r>
      <t xml:space="preserve">Review of quarterly excess emissions reports </t>
    </r>
    <r>
      <rPr>
        <vertAlign val="superscript"/>
        <sz val="10"/>
        <color theme="1"/>
        <rFont val="Times New Roman"/>
        <family val="1"/>
      </rPr>
      <t>c</t>
    </r>
  </si>
  <si>
    <r>
      <t xml:space="preserve">TOTAL BURDEN AND COST </t>
    </r>
    <r>
      <rPr>
        <vertAlign val="superscript"/>
        <sz val="10"/>
        <color theme="1"/>
        <rFont val="Times New Roman"/>
        <family val="1"/>
      </rPr>
      <t>d</t>
    </r>
  </si>
  <si>
    <r>
      <rPr>
        <vertAlign val="superscript"/>
        <sz val="10"/>
        <color theme="1"/>
        <rFont val="Times New Roman"/>
        <family val="1"/>
      </rPr>
      <t xml:space="preserve">d </t>
    </r>
    <r>
      <rPr>
        <sz val="10"/>
        <color theme="1"/>
        <rFont val="Times New Roman"/>
        <family val="1"/>
      </rPr>
      <t>Totals have been rounded to 3 significant figures. Figures may not add exactly due to rounding.</t>
    </r>
  </si>
  <si>
    <t>#responses</t>
  </si>
  <si>
    <r>
      <t xml:space="preserve">       i. Quarterly report of excess opacity            and flow rates </t>
    </r>
    <r>
      <rPr>
        <vertAlign val="superscript"/>
        <sz val="10"/>
        <color rgb="FF7030A0"/>
        <rFont val="Times New Roman"/>
        <family val="1"/>
      </rPr>
      <t>d</t>
    </r>
  </si>
  <si>
    <r>
      <t xml:space="preserve">TOTAL LABOR BURDEN AND COST </t>
    </r>
    <r>
      <rPr>
        <b/>
        <vertAlign val="superscript"/>
        <sz val="10"/>
        <color theme="1"/>
        <rFont val="Times New Roman"/>
        <family val="1"/>
      </rPr>
      <t>e</t>
    </r>
  </si>
  <si>
    <r>
      <t xml:space="preserve">TOTAL ANNUAL COSTS (O&amp;M) </t>
    </r>
    <r>
      <rPr>
        <b/>
        <vertAlign val="superscript"/>
        <sz val="10"/>
        <color theme="1"/>
        <rFont val="Times New Roman"/>
        <family val="1"/>
      </rPr>
      <t>e</t>
    </r>
  </si>
  <si>
    <r>
      <t xml:space="preserve">GRAND TOTAL </t>
    </r>
    <r>
      <rPr>
        <b/>
        <vertAlign val="superscript"/>
        <sz val="10"/>
        <color theme="1"/>
        <rFont val="Times New Roman"/>
        <family val="1"/>
      </rPr>
      <t>e</t>
    </r>
  </si>
  <si>
    <r>
      <rPr>
        <vertAlign val="superscript"/>
        <sz val="10"/>
        <color theme="1"/>
        <rFont val="Times New Roman"/>
        <family val="1"/>
      </rPr>
      <t>e</t>
    </r>
    <r>
      <rPr>
        <sz val="10"/>
        <color theme="1"/>
        <rFont val="Times New Roman"/>
        <family val="1"/>
      </rPr>
      <t xml:space="preserve"> Totals have been rounded to 3 significant figures. Figures may not add exactly due to rounding.</t>
    </r>
  </si>
  <si>
    <t>#hrs</t>
  </si>
  <si>
    <t>hrs/response</t>
  </si>
  <si>
    <t>SEE TABLE PG. 15 of SS</t>
  </si>
  <si>
    <t>Table 1: Annual Respondent Burden and Cost – NESHAP for Inorganic Arsenic Emissions from Primary Copper Smelters  (40 CFR Part 61, Subpart O) (Renewal)</t>
  </si>
  <si>
    <r>
      <rPr>
        <vertAlign val="superscript"/>
        <sz val="10"/>
        <rFont val="Times New Roman"/>
        <family val="1"/>
      </rPr>
      <t>d</t>
    </r>
    <r>
      <rPr>
        <sz val="10"/>
        <rFont val="Times New Roman"/>
        <family val="1"/>
      </rPr>
      <t xml:space="preserve"> It is assumed that respondents will only need to submit excess opacity or air flow rate reports twice a year.</t>
    </r>
  </si>
  <si>
    <t>Table 2: Average Annual EPA Burden and Cost – NESHAP for Inorganic Arsenic Emissions from Primary Copper Smelters (40 CFR Part 61, Subpart O) (Renewal)</t>
  </si>
  <si>
    <r>
      <rPr>
        <vertAlign val="superscript"/>
        <sz val="10"/>
        <rFont val="Times New Roman"/>
        <family val="1"/>
      </rPr>
      <t>c</t>
    </r>
    <r>
      <rPr>
        <sz val="10"/>
        <rFont val="Times New Roman"/>
        <family val="1"/>
      </rPr>
      <t xml:space="preserve"> It is assumed that respondents will only need to submit excess opacity or air flow rate reports twice a year.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</si>
</sst>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_);[Red]\(&quot;$&quot;#,##0\)"/>
    <numFmt numFmtId="44" formatCode="_(&quot;$&quot;* #,##0.00_);_(&quot;$&quot;* \(#,##0.00\);_(&quot;$&quot;* &quot;-&quot;??_);_(@_)"/>
    <numFmt numFmtId="43" formatCode="_(* #,##0.00_);_(* \(#,##0.00\);_(* &quot;-&quot;??_);_(@_)"/>
    <numFmt numFmtId="164" formatCode="&quot;$&quot;#,##0.00"/>
    <numFmt numFmtId="165" formatCode="&quot;$&quot;#,##0"/>
  </numFmts>
  <fonts count="23" x14ac:knownFonts="1">
    <font>
      <sz val="11"/>
      <color theme="1"/>
      <name val="Calibri"/>
      <family val="2"/>
      <scheme val="minor"/>
    </font>
    <font>
      <b/>
      <sz val="10"/>
      <name val="Times New Roman"/>
      <family val="1"/>
    </font>
    <font>
      <b/>
      <vertAlign val="superscript"/>
      <sz val="10"/>
      <name val="Times New Roman"/>
      <family val="1"/>
    </font>
    <font>
      <sz val="10"/>
      <name val="Times New Roman"/>
      <family val="1"/>
    </font>
    <font>
      <b/>
      <sz val="10"/>
      <color theme="1"/>
      <name val="Times New Roman"/>
      <family val="1"/>
    </font>
    <font>
      <b/>
      <vertAlign val="superscript"/>
      <sz val="10"/>
      <color theme="1"/>
      <name val="Times New Roman"/>
      <family val="1"/>
    </font>
    <font>
      <sz val="11"/>
      <color theme="1"/>
      <name val="Calibri"/>
      <family val="2"/>
      <scheme val="minor"/>
    </font>
    <font>
      <sz val="11"/>
      <color rgb="FFFF0000"/>
      <name val="Calibri"/>
      <family val="2"/>
      <scheme val="minor"/>
    </font>
    <font>
      <sz val="10"/>
      <color theme="1"/>
      <name val="Times New Roman"/>
      <family val="1"/>
    </font>
    <font>
      <vertAlign val="superscript"/>
      <sz val="10"/>
      <color theme="1"/>
      <name val="Times New Roman"/>
      <family val="1"/>
    </font>
    <font>
      <vertAlign val="superscript"/>
      <sz val="10"/>
      <name val="Times New Roman"/>
      <family val="1"/>
    </font>
    <font>
      <sz val="9"/>
      <color indexed="81"/>
      <name val="Tahoma"/>
      <family val="2"/>
    </font>
    <font>
      <b/>
      <sz val="9"/>
      <color indexed="81"/>
      <name val="Tahoma"/>
      <family val="2"/>
    </font>
    <font>
      <b/>
      <i/>
      <sz val="10"/>
      <color theme="1"/>
      <name val="Times New Roman"/>
      <family val="1"/>
    </font>
    <font>
      <b/>
      <i/>
      <sz val="10"/>
      <name val="Times New Roman"/>
      <family val="1"/>
    </font>
    <font>
      <sz val="12"/>
      <color rgb="FF000000"/>
      <name val="Times New Roman"/>
      <family val="1"/>
    </font>
    <font>
      <b/>
      <sz val="12"/>
      <color rgb="FF000000"/>
      <name val="Times New Roman"/>
      <family val="1"/>
    </font>
    <font>
      <sz val="10"/>
      <color rgb="FF000000"/>
      <name val="Times New Roman"/>
      <family val="1"/>
    </font>
    <font>
      <vertAlign val="superscript"/>
      <sz val="10"/>
      <color rgb="FF000000"/>
      <name val="Times New Roman"/>
      <family val="1"/>
    </font>
    <font>
      <sz val="11"/>
      <color theme="1"/>
      <name val="Times New Roman"/>
      <family val="1"/>
    </font>
    <font>
      <sz val="11"/>
      <color rgb="FF7030A0"/>
      <name val="Calibri"/>
      <family val="2"/>
      <scheme val="minor"/>
    </font>
    <font>
      <vertAlign val="superscript"/>
      <sz val="10"/>
      <color rgb="FF7030A0"/>
      <name val="Times New Roman"/>
      <family val="1"/>
    </font>
    <font>
      <sz val="10"/>
      <color rgb="FF7030A0"/>
      <name val="Times New Roman"/>
      <family val="1"/>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FFFFFF"/>
      </bottom>
      <diagonal/>
    </border>
    <border>
      <left/>
      <right/>
      <top/>
      <bottom style="medium">
        <color rgb="FFFFFFFF"/>
      </bottom>
      <diagonal/>
    </border>
    <border>
      <left/>
      <right style="medium">
        <color rgb="FF000000"/>
      </right>
      <top/>
      <bottom style="medium">
        <color rgb="FFFFFFFF"/>
      </bottom>
      <diagonal/>
    </border>
    <border>
      <left style="medium">
        <color rgb="FF000000"/>
      </left>
      <right style="medium">
        <color rgb="FFFFFFFF"/>
      </right>
      <top/>
      <bottom/>
      <diagonal/>
    </border>
    <border>
      <left/>
      <right style="medium">
        <color rgb="FFFFFFFF"/>
      </right>
      <top/>
      <bottom/>
      <diagonal/>
    </border>
    <border>
      <left/>
      <right style="medium">
        <color rgb="FF000000"/>
      </right>
      <top/>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43" fontId="6" fillId="0" borderId="0" applyFont="0" applyFill="0" applyBorder="0" applyAlignment="0" applyProtection="0"/>
    <xf numFmtId="44" fontId="6" fillId="0" borderId="0" applyFont="0" applyFill="0" applyBorder="0" applyAlignment="0" applyProtection="0"/>
  </cellStyleXfs>
  <cellXfs count="75">
    <xf numFmtId="0" fontId="0" fillId="0" borderId="0" xfId="0"/>
    <xf numFmtId="0" fontId="1" fillId="0" borderId="1" xfId="0" applyFont="1" applyFill="1" applyBorder="1" applyAlignment="1">
      <alignment horizontal="center" vertical="top" wrapText="1"/>
    </xf>
    <xf numFmtId="4" fontId="1" fillId="0" borderId="1" xfId="0" applyNumberFormat="1" applyFont="1" applyFill="1" applyBorder="1" applyAlignment="1">
      <alignment horizontal="center" vertical="top" wrapText="1"/>
    </xf>
    <xf numFmtId="164" fontId="1" fillId="0" borderId="1" xfId="0" applyNumberFormat="1" applyFont="1" applyFill="1" applyBorder="1" applyAlignment="1">
      <alignment horizontal="center" vertical="center" wrapText="1"/>
    </xf>
    <xf numFmtId="0" fontId="3" fillId="0" borderId="1" xfId="0" applyFont="1" applyFill="1" applyBorder="1" applyAlignment="1">
      <alignment horizontal="left" vertical="top" wrapText="1"/>
    </xf>
    <xf numFmtId="0" fontId="3" fillId="0" borderId="1" xfId="0" applyFont="1" applyFill="1" applyBorder="1" applyAlignment="1">
      <alignment horizontal="left" vertical="top" wrapText="1" indent="1"/>
    </xf>
    <xf numFmtId="0" fontId="1" fillId="0" borderId="1" xfId="0" applyFont="1" applyFill="1" applyBorder="1" applyAlignment="1">
      <alignment horizontal="center" wrapText="1"/>
    </xf>
    <xf numFmtId="0" fontId="0" fillId="0" borderId="1" xfId="0" applyBorder="1"/>
    <xf numFmtId="0" fontId="3" fillId="2" borderId="1" xfId="0" applyFont="1" applyFill="1" applyBorder="1" applyAlignment="1">
      <alignment horizontal="left" vertical="top" wrapText="1" indent="1"/>
    </xf>
    <xf numFmtId="0" fontId="0" fillId="0" borderId="0" xfId="0" applyAlignment="1">
      <alignment wrapText="1"/>
    </xf>
    <xf numFmtId="0" fontId="4" fillId="0" borderId="1" xfId="0" applyFont="1" applyBorder="1" applyAlignment="1">
      <alignment horizontal="center" wrapText="1"/>
    </xf>
    <xf numFmtId="0" fontId="4" fillId="0" borderId="1" xfId="0" applyFont="1" applyBorder="1" applyAlignment="1">
      <alignment horizontal="center" vertical="center" wrapText="1"/>
    </xf>
    <xf numFmtId="4" fontId="4" fillId="0" borderId="1" xfId="0" applyNumberFormat="1" applyFont="1" applyBorder="1" applyAlignment="1">
      <alignment horizontal="center" vertical="center" wrapText="1"/>
    </xf>
    <xf numFmtId="4" fontId="4" fillId="0" borderId="1" xfId="0" applyNumberFormat="1" applyFont="1" applyFill="1" applyBorder="1" applyAlignment="1">
      <alignment horizontal="center" vertical="center" wrapText="1"/>
    </xf>
    <xf numFmtId="4" fontId="4" fillId="0" borderId="0" xfId="0" applyNumberFormat="1" applyFont="1" applyFill="1" applyBorder="1" applyAlignment="1">
      <alignment horizontal="center" vertical="center" wrapText="1"/>
    </xf>
    <xf numFmtId="0" fontId="8" fillId="0" borderId="2" xfId="0" applyFont="1" applyFill="1" applyBorder="1"/>
    <xf numFmtId="0" fontId="8" fillId="0" borderId="1" xfId="0" applyFont="1" applyBorder="1"/>
    <xf numFmtId="164" fontId="8" fillId="0" borderId="1" xfId="0" applyNumberFormat="1" applyFont="1" applyBorder="1"/>
    <xf numFmtId="0" fontId="8" fillId="2" borderId="1" xfId="0" applyFont="1" applyFill="1" applyBorder="1"/>
    <xf numFmtId="0" fontId="8" fillId="0" borderId="1" xfId="0" applyFont="1" applyBorder="1" applyAlignment="1">
      <alignment wrapText="1"/>
    </xf>
    <xf numFmtId="0" fontId="7" fillId="0" borderId="0" xfId="0" applyFont="1"/>
    <xf numFmtId="0" fontId="13" fillId="0" borderId="1" xfId="0" applyFont="1" applyBorder="1"/>
    <xf numFmtId="0" fontId="14" fillId="0" borderId="1" xfId="0" applyFont="1" applyFill="1" applyBorder="1" applyAlignment="1">
      <alignment horizontal="left" vertical="top" wrapText="1" indent="1"/>
    </xf>
    <xf numFmtId="0" fontId="8" fillId="0" borderId="1" xfId="0" applyFont="1" applyFill="1" applyBorder="1"/>
    <xf numFmtId="0" fontId="4" fillId="0" borderId="1" xfId="0" applyFont="1" applyBorder="1"/>
    <xf numFmtId="165" fontId="4" fillId="0" borderId="1" xfId="0" applyNumberFormat="1" applyFont="1" applyBorder="1"/>
    <xf numFmtId="165" fontId="13" fillId="0" borderId="1" xfId="0" applyNumberFormat="1" applyFont="1" applyBorder="1"/>
    <xf numFmtId="0" fontId="8" fillId="0" borderId="0" xfId="0" applyFont="1" applyFill="1" applyBorder="1" applyAlignment="1">
      <alignment vertical="top" wrapText="1"/>
    </xf>
    <xf numFmtId="0" fontId="16" fillId="0" borderId="13" xfId="0" applyFont="1" applyBorder="1" applyAlignment="1">
      <alignment vertical="center" wrapText="1"/>
    </xf>
    <xf numFmtId="0" fontId="17" fillId="0" borderId="14" xfId="0" applyFont="1" applyBorder="1" applyAlignment="1">
      <alignment vertical="center" wrapText="1"/>
    </xf>
    <xf numFmtId="0" fontId="17" fillId="0" borderId="15" xfId="0" applyFont="1" applyBorder="1" applyAlignment="1">
      <alignment vertical="center" wrapText="1"/>
    </xf>
    <xf numFmtId="0" fontId="17" fillId="0" borderId="13"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13" xfId="0" applyFont="1" applyBorder="1" applyAlignment="1">
      <alignment vertical="center" wrapText="1"/>
    </xf>
    <xf numFmtId="0" fontId="8" fillId="0" borderId="16" xfId="0" applyFont="1" applyBorder="1" applyAlignment="1">
      <alignment vertical="center" wrapText="1"/>
    </xf>
    <xf numFmtId="6" fontId="17" fillId="0" borderId="16" xfId="0" applyNumberFormat="1" applyFont="1" applyBorder="1" applyAlignment="1">
      <alignment horizontal="center" vertical="center" wrapText="1"/>
    </xf>
    <xf numFmtId="0" fontId="17" fillId="0" borderId="16" xfId="0" applyFont="1" applyBorder="1" applyAlignment="1">
      <alignment horizontal="center" vertical="center" wrapText="1"/>
    </xf>
    <xf numFmtId="0" fontId="0" fillId="0" borderId="0" xfId="0" applyBorder="1"/>
    <xf numFmtId="0" fontId="19" fillId="0" borderId="16" xfId="0" applyFont="1" applyBorder="1"/>
    <xf numFmtId="6" fontId="19" fillId="0" borderId="16" xfId="0" applyNumberFormat="1" applyFont="1" applyBorder="1"/>
    <xf numFmtId="0" fontId="8" fillId="0" borderId="0" xfId="0" applyFont="1" applyFill="1" applyBorder="1" applyAlignment="1">
      <alignment horizontal="left" vertical="top" wrapText="1"/>
    </xf>
    <xf numFmtId="0" fontId="8" fillId="0" borderId="0" xfId="0" applyFont="1" applyAlignment="1">
      <alignment horizontal="left" vertical="top" wrapText="1"/>
    </xf>
    <xf numFmtId="0" fontId="20" fillId="0" borderId="0" xfId="0" applyFont="1"/>
    <xf numFmtId="0" fontId="22" fillId="0" borderId="0" xfId="0" applyFont="1" applyAlignment="1">
      <alignment horizontal="left" vertical="top"/>
    </xf>
    <xf numFmtId="3" fontId="20" fillId="0" borderId="0" xfId="0" applyNumberFormat="1" applyFont="1"/>
    <xf numFmtId="1" fontId="20" fillId="0" borderId="0" xfId="0" applyNumberFormat="1" applyFont="1"/>
    <xf numFmtId="164" fontId="8" fillId="0" borderId="1" xfId="0" applyNumberFormat="1" applyFont="1" applyFill="1" applyBorder="1"/>
    <xf numFmtId="165" fontId="13" fillId="0" borderId="1" xfId="0" applyNumberFormat="1" applyFont="1" applyFill="1" applyBorder="1"/>
    <xf numFmtId="165" fontId="4" fillId="0" borderId="1" xfId="0" applyNumberFormat="1" applyFont="1" applyFill="1" applyBorder="1"/>
    <xf numFmtId="0" fontId="1" fillId="0" borderId="0" xfId="0" applyFont="1"/>
    <xf numFmtId="0" fontId="3" fillId="0" borderId="2" xfId="0" applyFont="1" applyFill="1" applyBorder="1"/>
    <xf numFmtId="164" fontId="8" fillId="0" borderId="1" xfId="2" applyNumberFormat="1" applyFont="1" applyFill="1" applyBorder="1"/>
    <xf numFmtId="165" fontId="8" fillId="0" borderId="1" xfId="0" applyNumberFormat="1" applyFont="1" applyFill="1" applyBorder="1"/>
    <xf numFmtId="0" fontId="3" fillId="0" borderId="0" xfId="0" applyFont="1" applyFill="1" applyBorder="1" applyAlignment="1">
      <alignment horizontal="left" vertical="top"/>
    </xf>
    <xf numFmtId="0" fontId="8" fillId="0" borderId="3" xfId="0"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0" xfId="0" applyFont="1" applyAlignment="1">
      <alignment horizontal="left" vertical="center" wrapText="1"/>
    </xf>
    <xf numFmtId="0" fontId="8" fillId="0" borderId="0" xfId="0" applyFont="1" applyAlignment="1">
      <alignment horizontal="left" vertical="top" wrapText="1"/>
    </xf>
    <xf numFmtId="3" fontId="13" fillId="0" borderId="4" xfId="1" applyNumberFormat="1" applyFont="1" applyFill="1" applyBorder="1" applyAlignment="1">
      <alignment horizontal="center"/>
    </xf>
    <xf numFmtId="3" fontId="13" fillId="0" borderId="5" xfId="1" applyNumberFormat="1" applyFont="1" applyFill="1" applyBorder="1" applyAlignment="1">
      <alignment horizontal="center"/>
    </xf>
    <xf numFmtId="3" fontId="13" fillId="0" borderId="6" xfId="1" applyNumberFormat="1" applyFont="1" applyFill="1" applyBorder="1" applyAlignment="1">
      <alignment horizontal="center"/>
    </xf>
    <xf numFmtId="1" fontId="13" fillId="0" borderId="4" xfId="0" applyNumberFormat="1" applyFont="1" applyBorder="1" applyAlignment="1">
      <alignment horizontal="center"/>
    </xf>
    <xf numFmtId="1" fontId="13" fillId="0" borderId="5" xfId="0" applyNumberFormat="1" applyFont="1" applyBorder="1" applyAlignment="1">
      <alignment horizontal="center"/>
    </xf>
    <xf numFmtId="1" fontId="13" fillId="0" borderId="6" xfId="0" applyNumberFormat="1" applyFont="1" applyBorder="1" applyAlignment="1">
      <alignment horizontal="center"/>
    </xf>
    <xf numFmtId="3" fontId="4" fillId="0" borderId="4" xfId="0" applyNumberFormat="1" applyFont="1" applyFill="1" applyBorder="1" applyAlignment="1">
      <alignment horizontal="center"/>
    </xf>
    <xf numFmtId="3" fontId="4" fillId="0" borderId="5" xfId="0" applyNumberFormat="1" applyFont="1" applyFill="1" applyBorder="1" applyAlignment="1">
      <alignment horizontal="center"/>
    </xf>
    <xf numFmtId="3" fontId="4" fillId="0" borderId="6" xfId="0" applyNumberFormat="1" applyFont="1" applyFill="1" applyBorder="1" applyAlignment="1">
      <alignment horizontal="center"/>
    </xf>
    <xf numFmtId="0" fontId="8" fillId="0" borderId="1" xfId="0" applyFont="1" applyFill="1" applyBorder="1" applyAlignment="1">
      <alignment horizontal="center"/>
    </xf>
    <xf numFmtId="0" fontId="15" fillId="0" borderId="7" xfId="0" applyFont="1" applyBorder="1" applyAlignment="1">
      <alignment vertical="center" wrapText="1"/>
    </xf>
    <xf numFmtId="0" fontId="15" fillId="0" borderId="8" xfId="0" applyFont="1" applyBorder="1" applyAlignment="1">
      <alignment vertical="center" wrapText="1"/>
    </xf>
    <xf numFmtId="0" fontId="15" fillId="0" borderId="9" xfId="0" applyFont="1" applyBorder="1" applyAlignment="1">
      <alignment vertical="center" wrapText="1"/>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2" xfId="0" applyFont="1" applyBorder="1" applyAlignment="1">
      <alignment horizontal="center" vertic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39"/>
  <sheetViews>
    <sheetView tabSelected="1" workbookViewId="0">
      <selection activeCell="F12" sqref="F12"/>
    </sheetView>
  </sheetViews>
  <sheetFormatPr defaultRowHeight="15" x14ac:dyDescent="0.25"/>
  <cols>
    <col min="1" max="1" width="33" customWidth="1"/>
    <col min="2" max="2" width="8.7109375" customWidth="1"/>
    <col min="3" max="3" width="9.5703125" customWidth="1"/>
    <col min="9" max="9" width="11.140625" bestFit="1" customWidth="1"/>
    <col min="12" max="12" width="11.28515625" customWidth="1"/>
    <col min="13" max="13" width="12.5703125" customWidth="1"/>
    <col min="14" max="14" width="11" customWidth="1"/>
  </cols>
  <sheetData>
    <row r="1" spans="1:14" x14ac:dyDescent="0.25">
      <c r="A1" s="50" t="s">
        <v>84</v>
      </c>
    </row>
    <row r="3" spans="1:14" ht="76.5" x14ac:dyDescent="0.25">
      <c r="A3" s="6" t="s">
        <v>0</v>
      </c>
      <c r="B3" s="1" t="s">
        <v>3</v>
      </c>
      <c r="C3" s="1" t="s">
        <v>4</v>
      </c>
      <c r="D3" s="2" t="s">
        <v>5</v>
      </c>
      <c r="E3" s="1" t="s">
        <v>6</v>
      </c>
      <c r="F3" s="2" t="s">
        <v>7</v>
      </c>
      <c r="G3" s="2" t="s">
        <v>8</v>
      </c>
      <c r="H3" s="2" t="s">
        <v>9</v>
      </c>
      <c r="I3" s="3" t="s">
        <v>10</v>
      </c>
      <c r="M3" s="9" t="s">
        <v>30</v>
      </c>
      <c r="N3" s="9" t="s">
        <v>31</v>
      </c>
    </row>
    <row r="4" spans="1:14" x14ac:dyDescent="0.25">
      <c r="A4" s="4" t="s">
        <v>11</v>
      </c>
      <c r="B4" s="16" t="s">
        <v>1</v>
      </c>
      <c r="C4" s="16"/>
      <c r="D4" s="16"/>
      <c r="E4" s="16"/>
      <c r="F4" s="16"/>
      <c r="G4" s="16"/>
      <c r="H4" s="16"/>
      <c r="I4" s="17"/>
      <c r="L4" t="s">
        <v>27</v>
      </c>
      <c r="M4">
        <v>149.35</v>
      </c>
      <c r="N4">
        <v>108.8</v>
      </c>
    </row>
    <row r="5" spans="1:14" x14ac:dyDescent="0.25">
      <c r="A5" s="4" t="s">
        <v>12</v>
      </c>
      <c r="B5" s="16" t="s">
        <v>1</v>
      </c>
      <c r="C5" s="16"/>
      <c r="D5" s="16"/>
      <c r="E5" s="16"/>
      <c r="F5" s="16"/>
      <c r="G5" s="16"/>
      <c r="H5" s="16"/>
      <c r="I5" s="17"/>
      <c r="L5" t="s">
        <v>28</v>
      </c>
      <c r="M5">
        <v>112.98</v>
      </c>
      <c r="N5">
        <v>98.01</v>
      </c>
    </row>
    <row r="6" spans="1:14" ht="38.25" x14ac:dyDescent="0.25">
      <c r="A6" s="4" t="s">
        <v>13</v>
      </c>
      <c r="B6" s="16" t="s">
        <v>1</v>
      </c>
      <c r="C6" s="16"/>
      <c r="D6" s="16"/>
      <c r="E6" s="16"/>
      <c r="F6" s="16"/>
      <c r="G6" s="16"/>
      <c r="H6" s="16"/>
      <c r="I6" s="17"/>
      <c r="L6" t="s">
        <v>29</v>
      </c>
      <c r="M6">
        <v>54.81</v>
      </c>
      <c r="N6">
        <v>46.52</v>
      </c>
    </row>
    <row r="7" spans="1:14" x14ac:dyDescent="0.25">
      <c r="A7" s="4" t="s">
        <v>2</v>
      </c>
      <c r="B7" s="16"/>
      <c r="C7" s="16"/>
      <c r="D7" s="16"/>
      <c r="E7" s="16"/>
      <c r="F7" s="16"/>
      <c r="G7" s="16"/>
      <c r="H7" s="16"/>
      <c r="I7" s="17"/>
    </row>
    <row r="8" spans="1:14" ht="25.5" x14ac:dyDescent="0.25">
      <c r="A8" s="8" t="s">
        <v>52</v>
      </c>
      <c r="B8" s="16">
        <v>1</v>
      </c>
      <c r="C8" s="16">
        <v>1</v>
      </c>
      <c r="D8" s="16">
        <f>B8*C8</f>
        <v>1</v>
      </c>
      <c r="E8" s="16">
        <v>3</v>
      </c>
      <c r="F8" s="16">
        <f>D8*E8</f>
        <v>3</v>
      </c>
      <c r="G8" s="16">
        <f>F8*0.05</f>
        <v>0.15000000000000002</v>
      </c>
      <c r="H8" s="16">
        <f>F8*0.1</f>
        <v>0.30000000000000004</v>
      </c>
      <c r="I8" s="47">
        <f>F8*$M$5+G8*$M$4+H8*$M$6</f>
        <v>377.78549999999996</v>
      </c>
      <c r="J8" s="43"/>
    </row>
    <row r="9" spans="1:14" x14ac:dyDescent="0.25">
      <c r="A9" s="5" t="s">
        <v>51</v>
      </c>
      <c r="B9" s="16" t="s">
        <v>1</v>
      </c>
      <c r="C9" s="16"/>
      <c r="D9" s="16"/>
      <c r="E9" s="16"/>
      <c r="F9" s="16"/>
      <c r="G9" s="16"/>
      <c r="H9" s="16"/>
      <c r="I9" s="47"/>
    </row>
    <row r="10" spans="1:14" ht="15.75" x14ac:dyDescent="0.25">
      <c r="A10" s="5" t="s">
        <v>50</v>
      </c>
      <c r="B10" s="16"/>
      <c r="C10" s="16"/>
      <c r="D10" s="16"/>
      <c r="E10" s="16"/>
      <c r="F10" s="16"/>
      <c r="G10" s="18"/>
      <c r="H10" s="16"/>
      <c r="I10" s="47"/>
      <c r="J10" s="20"/>
    </row>
    <row r="11" spans="1:14" x14ac:dyDescent="0.25">
      <c r="A11" s="16" t="s">
        <v>43</v>
      </c>
      <c r="B11" s="16">
        <v>1</v>
      </c>
      <c r="C11" s="16">
        <v>365</v>
      </c>
      <c r="D11" s="16">
        <f t="shared" ref="D11:D13" si="0">B11*C11</f>
        <v>365</v>
      </c>
      <c r="E11" s="16">
        <v>3</v>
      </c>
      <c r="F11" s="23">
        <f t="shared" ref="F11:F13" si="1">D11*E11</f>
        <v>1095</v>
      </c>
      <c r="G11" s="18">
        <f t="shared" ref="G11:G13" si="2">F11*0.05</f>
        <v>54.75</v>
      </c>
      <c r="H11" s="16">
        <f t="shared" ref="H11:H13" si="3">F11*0.1</f>
        <v>109.5</v>
      </c>
      <c r="I11" s="47">
        <f>F11*$M$5+G11*$M$4+H11*$M$6</f>
        <v>137891.70750000002</v>
      </c>
      <c r="J11" s="20"/>
    </row>
    <row r="12" spans="1:14" x14ac:dyDescent="0.25">
      <c r="A12" s="16" t="s">
        <v>44</v>
      </c>
      <c r="B12" s="16">
        <v>4</v>
      </c>
      <c r="C12" s="16">
        <v>12</v>
      </c>
      <c r="D12" s="16">
        <f t="shared" si="0"/>
        <v>48</v>
      </c>
      <c r="E12" s="16">
        <v>3</v>
      </c>
      <c r="F12" s="23">
        <f t="shared" si="1"/>
        <v>144</v>
      </c>
      <c r="G12" s="18">
        <f t="shared" si="2"/>
        <v>7.2</v>
      </c>
      <c r="H12" s="16">
        <f t="shared" si="3"/>
        <v>14.4</v>
      </c>
      <c r="I12" s="47">
        <f>F12*$M$5+G12*$M$4+H12*$M$6</f>
        <v>18133.704000000002</v>
      </c>
      <c r="J12" s="20"/>
    </row>
    <row r="13" spans="1:14" x14ac:dyDescent="0.25">
      <c r="A13" s="16" t="s">
        <v>45</v>
      </c>
      <c r="B13" s="16">
        <v>1</v>
      </c>
      <c r="C13" s="16">
        <v>12</v>
      </c>
      <c r="D13" s="16">
        <f t="shared" si="0"/>
        <v>12</v>
      </c>
      <c r="E13" s="16">
        <v>3</v>
      </c>
      <c r="F13" s="23">
        <f t="shared" si="1"/>
        <v>36</v>
      </c>
      <c r="G13" s="18">
        <f t="shared" si="2"/>
        <v>1.8</v>
      </c>
      <c r="H13" s="16">
        <f t="shared" si="3"/>
        <v>3.6</v>
      </c>
      <c r="I13" s="47">
        <f>F13*$M$5+G13*$M$4+H13*$M$6</f>
        <v>4533.4260000000004</v>
      </c>
      <c r="J13" s="20"/>
    </row>
    <row r="14" spans="1:14" x14ac:dyDescent="0.25">
      <c r="A14" s="5" t="s">
        <v>49</v>
      </c>
      <c r="B14" s="16" t="s">
        <v>24</v>
      </c>
      <c r="C14" s="16"/>
      <c r="D14" s="16"/>
      <c r="E14" s="16"/>
      <c r="F14" s="16"/>
      <c r="G14" s="16"/>
      <c r="H14" s="16"/>
      <c r="I14" s="47"/>
    </row>
    <row r="15" spans="1:14" x14ac:dyDescent="0.25">
      <c r="A15" s="5" t="s">
        <v>48</v>
      </c>
      <c r="B15" s="16"/>
      <c r="C15" s="16"/>
      <c r="D15" s="16"/>
      <c r="E15" s="16"/>
      <c r="F15" s="16"/>
      <c r="G15" s="16"/>
      <c r="H15" s="16"/>
      <c r="I15" s="47"/>
    </row>
    <row r="16" spans="1:14" ht="28.5" x14ac:dyDescent="0.25">
      <c r="A16" s="5" t="s">
        <v>76</v>
      </c>
      <c r="B16" s="16">
        <v>16</v>
      </c>
      <c r="C16" s="16">
        <v>2</v>
      </c>
      <c r="D16" s="16">
        <f>B16*C16</f>
        <v>32</v>
      </c>
      <c r="E16" s="23">
        <v>3</v>
      </c>
      <c r="F16" s="16">
        <f>D16*E16</f>
        <v>96</v>
      </c>
      <c r="G16" s="16">
        <f>F16*0.05</f>
        <v>4.8000000000000007</v>
      </c>
      <c r="H16" s="16">
        <f>F16*0.1</f>
        <v>9.6000000000000014</v>
      </c>
      <c r="I16" s="47">
        <f>F16*$M$5+G16*$M$4+H16*$M$6</f>
        <v>12089.135999999999</v>
      </c>
      <c r="J16" s="43"/>
    </row>
    <row r="17" spans="1:14" ht="25.5" x14ac:dyDescent="0.25">
      <c r="A17" s="5" t="s">
        <v>53</v>
      </c>
      <c r="B17" s="16">
        <v>16</v>
      </c>
      <c r="C17" s="16">
        <v>1</v>
      </c>
      <c r="D17" s="16">
        <f>B17*C17</f>
        <v>16</v>
      </c>
      <c r="E17" s="23">
        <v>3</v>
      </c>
      <c r="F17" s="16">
        <f>D17*E17</f>
        <v>48</v>
      </c>
      <c r="G17" s="16">
        <f>F17*0.05</f>
        <v>2.4000000000000004</v>
      </c>
      <c r="H17" s="16">
        <f>F17*0.1</f>
        <v>4.8000000000000007</v>
      </c>
      <c r="I17" s="47">
        <f>F17*$M$5+G17*$M$4+H17*$M$6</f>
        <v>6044.5679999999993</v>
      </c>
      <c r="J17" s="20"/>
    </row>
    <row r="18" spans="1:14" x14ac:dyDescent="0.25">
      <c r="A18" s="22" t="s">
        <v>42</v>
      </c>
      <c r="B18" s="16"/>
      <c r="C18" s="16"/>
      <c r="D18" s="16"/>
      <c r="E18" s="23"/>
      <c r="F18" s="62">
        <f>SUM(F4:H17)</f>
        <v>1635.3</v>
      </c>
      <c r="G18" s="63"/>
      <c r="H18" s="64"/>
      <c r="I18" s="26">
        <f>SUM(I8:I17)</f>
        <v>179070.32700000002</v>
      </c>
      <c r="J18" s="20"/>
    </row>
    <row r="19" spans="1:14" x14ac:dyDescent="0.25">
      <c r="A19" s="5" t="s">
        <v>14</v>
      </c>
      <c r="B19" s="16"/>
      <c r="C19" s="16"/>
      <c r="D19" s="16"/>
      <c r="E19" s="16"/>
      <c r="F19" s="16"/>
      <c r="G19" s="16"/>
      <c r="H19" s="16"/>
      <c r="I19" s="17"/>
    </row>
    <row r="20" spans="1:14" ht="25.5" x14ac:dyDescent="0.25">
      <c r="A20" s="5" t="s">
        <v>15</v>
      </c>
      <c r="B20" s="16" t="s">
        <v>25</v>
      </c>
      <c r="C20" s="16"/>
      <c r="D20" s="16"/>
      <c r="E20" s="16"/>
      <c r="F20" s="16"/>
      <c r="G20" s="16"/>
      <c r="H20" s="16"/>
      <c r="I20" s="17"/>
    </row>
    <row r="21" spans="1:14" x14ac:dyDescent="0.25">
      <c r="A21" s="5" t="s">
        <v>16</v>
      </c>
      <c r="B21" s="16" t="s">
        <v>1</v>
      </c>
      <c r="C21" s="16"/>
      <c r="D21" s="16"/>
      <c r="E21" s="16"/>
      <c r="F21" s="16"/>
      <c r="G21" s="16"/>
      <c r="H21" s="16"/>
      <c r="I21" s="17"/>
    </row>
    <row r="22" spans="1:14" x14ac:dyDescent="0.25">
      <c r="A22" s="5" t="s">
        <v>47</v>
      </c>
      <c r="B22" s="16" t="s">
        <v>26</v>
      </c>
      <c r="C22" s="16"/>
      <c r="D22" s="16"/>
      <c r="E22" s="16"/>
      <c r="F22" s="23"/>
      <c r="G22" s="23"/>
      <c r="H22" s="23"/>
      <c r="I22" s="47"/>
    </row>
    <row r="23" spans="1:14" x14ac:dyDescent="0.25">
      <c r="A23" s="5" t="s">
        <v>17</v>
      </c>
      <c r="B23" s="16">
        <v>8</v>
      </c>
      <c r="C23" s="16">
        <v>1</v>
      </c>
      <c r="D23" s="16">
        <f>B23*C23</f>
        <v>8</v>
      </c>
      <c r="E23" s="16">
        <v>3</v>
      </c>
      <c r="F23" s="23">
        <f>D23*E23</f>
        <v>24</v>
      </c>
      <c r="G23" s="23">
        <f>F23*0.05</f>
        <v>1.2000000000000002</v>
      </c>
      <c r="H23" s="23">
        <f>F23*0.1</f>
        <v>2.4000000000000004</v>
      </c>
      <c r="I23" s="47">
        <f>F23*$M$5+G23*$M$4+H23*$M$6</f>
        <v>3022.2839999999997</v>
      </c>
    </row>
    <row r="24" spans="1:14" ht="25.5" x14ac:dyDescent="0.25">
      <c r="A24" s="5" t="s">
        <v>18</v>
      </c>
      <c r="B24" s="16"/>
      <c r="C24" s="16"/>
      <c r="D24" s="16"/>
      <c r="E24" s="16"/>
      <c r="F24" s="23"/>
      <c r="G24" s="23"/>
      <c r="H24" s="23"/>
      <c r="I24" s="47"/>
    </row>
    <row r="25" spans="1:14" ht="25.5" x14ac:dyDescent="0.25">
      <c r="A25" s="5" t="s">
        <v>19</v>
      </c>
      <c r="B25" s="16">
        <v>0.5</v>
      </c>
      <c r="C25" s="16">
        <v>12</v>
      </c>
      <c r="D25" s="16">
        <f>B25*C25</f>
        <v>6</v>
      </c>
      <c r="E25" s="16">
        <v>3</v>
      </c>
      <c r="F25" s="23">
        <v>24</v>
      </c>
      <c r="G25" s="23">
        <f>F25*0.05</f>
        <v>1.2000000000000002</v>
      </c>
      <c r="H25" s="23">
        <f>F25*0.1</f>
        <v>2.4000000000000004</v>
      </c>
      <c r="I25" s="47">
        <f>F25*$M$5+G25*$M$4+H25*$M$6</f>
        <v>3022.2839999999997</v>
      </c>
      <c r="L25" s="43" t="s">
        <v>81</v>
      </c>
      <c r="M25" s="45">
        <f>F32</f>
        <v>2380</v>
      </c>
      <c r="N25" s="43" t="s">
        <v>83</v>
      </c>
    </row>
    <row r="26" spans="1:14" x14ac:dyDescent="0.25">
      <c r="A26" s="5" t="s">
        <v>20</v>
      </c>
      <c r="B26" s="16">
        <v>1.5</v>
      </c>
      <c r="C26" s="16">
        <v>12</v>
      </c>
      <c r="D26" s="16">
        <f>B26*C26</f>
        <v>18</v>
      </c>
      <c r="E26" s="16">
        <v>3</v>
      </c>
      <c r="F26" s="23">
        <f>D26*E26</f>
        <v>54</v>
      </c>
      <c r="G26" s="23">
        <f>F26*0.05</f>
        <v>2.7</v>
      </c>
      <c r="H26" s="23">
        <f>F26*0.1</f>
        <v>5.4</v>
      </c>
      <c r="I26" s="47">
        <f>F26*$M$5+G26*$M$4+H26*$M$6</f>
        <v>6800.1390000000001</v>
      </c>
      <c r="L26" s="43" t="s">
        <v>75</v>
      </c>
      <c r="M26" s="43">
        <v>9</v>
      </c>
    </row>
    <row r="27" spans="1:14" ht="38.25" x14ac:dyDescent="0.25">
      <c r="A27" s="5" t="s">
        <v>21</v>
      </c>
      <c r="B27" s="16">
        <v>0.5</v>
      </c>
      <c r="C27" s="16">
        <v>365</v>
      </c>
      <c r="D27" s="16">
        <f>B27*C27</f>
        <v>182.5</v>
      </c>
      <c r="E27" s="16">
        <v>3</v>
      </c>
      <c r="F27" s="23">
        <f>D27*E27</f>
        <v>547.5</v>
      </c>
      <c r="G27" s="23">
        <f>F27*0.05</f>
        <v>27.375</v>
      </c>
      <c r="H27" s="23">
        <f>F27*0.1</f>
        <v>54.75</v>
      </c>
      <c r="I27" s="47">
        <f>F27*$M$5+G27*$M$4+H27*$M$6</f>
        <v>68945.853750000009</v>
      </c>
      <c r="L27" s="43" t="s">
        <v>82</v>
      </c>
      <c r="M27" s="46">
        <f>M25/M26</f>
        <v>264.44444444444446</v>
      </c>
    </row>
    <row r="28" spans="1:14" x14ac:dyDescent="0.25">
      <c r="A28" s="5" t="s">
        <v>22</v>
      </c>
      <c r="B28" s="16" t="s">
        <v>1</v>
      </c>
      <c r="C28" s="16"/>
      <c r="D28" s="16"/>
      <c r="E28" s="16"/>
      <c r="F28" s="23"/>
      <c r="G28" s="23"/>
      <c r="H28" s="23"/>
      <c r="I28" s="47"/>
    </row>
    <row r="29" spans="1:14" x14ac:dyDescent="0.25">
      <c r="A29" s="5" t="s">
        <v>23</v>
      </c>
      <c r="B29" s="16" t="s">
        <v>1</v>
      </c>
      <c r="C29" s="16"/>
      <c r="D29" s="16"/>
      <c r="E29" s="16"/>
      <c r="F29" s="23"/>
      <c r="G29" s="23"/>
      <c r="H29" s="23"/>
      <c r="I29" s="47"/>
    </row>
    <row r="30" spans="1:14" x14ac:dyDescent="0.25">
      <c r="A30" s="7"/>
      <c r="B30" s="16"/>
      <c r="C30" s="16"/>
      <c r="D30" s="16"/>
      <c r="E30" s="16"/>
      <c r="F30" s="23"/>
      <c r="G30" s="23"/>
      <c r="H30" s="23"/>
      <c r="I30" s="47"/>
    </row>
    <row r="31" spans="1:14" x14ac:dyDescent="0.25">
      <c r="A31" s="21" t="s">
        <v>41</v>
      </c>
      <c r="B31" s="16"/>
      <c r="C31" s="16"/>
      <c r="D31" s="16"/>
      <c r="E31" s="16"/>
      <c r="F31" s="59">
        <f>SUM(F20:H30)</f>
        <v>746.92499999999995</v>
      </c>
      <c r="G31" s="60"/>
      <c r="H31" s="61"/>
      <c r="I31" s="48">
        <f>SUM(I23:I30)</f>
        <v>81790.560750000004</v>
      </c>
      <c r="J31" s="20"/>
    </row>
    <row r="32" spans="1:14" ht="16.5" x14ac:dyDescent="0.25">
      <c r="A32" s="24" t="s">
        <v>77</v>
      </c>
      <c r="B32" s="24"/>
      <c r="C32" s="24"/>
      <c r="D32" s="24"/>
      <c r="E32" s="24"/>
      <c r="F32" s="65">
        <f>ROUND(SUM(F18,F31),-1)</f>
        <v>2380</v>
      </c>
      <c r="G32" s="66"/>
      <c r="H32" s="67"/>
      <c r="I32" s="49">
        <f>ROUND(SUM(I4:I17,I20:I30),-3)</f>
        <v>261000</v>
      </c>
      <c r="J32" s="20"/>
    </row>
    <row r="33" spans="1:12" ht="16.5" x14ac:dyDescent="0.25">
      <c r="A33" s="24" t="s">
        <v>78</v>
      </c>
      <c r="B33" s="24"/>
      <c r="C33" s="24"/>
      <c r="D33" s="24"/>
      <c r="E33" s="24"/>
      <c r="F33" s="24"/>
      <c r="G33" s="24"/>
      <c r="H33" s="24"/>
      <c r="I33" s="25">
        <v>1500</v>
      </c>
    </row>
    <row r="34" spans="1:12" ht="16.5" x14ac:dyDescent="0.25">
      <c r="A34" s="24" t="s">
        <v>79</v>
      </c>
      <c r="B34" s="24"/>
      <c r="C34" s="24"/>
      <c r="D34" s="24"/>
      <c r="E34" s="24"/>
      <c r="F34" s="24"/>
      <c r="G34" s="24"/>
      <c r="H34" s="24"/>
      <c r="I34" s="25">
        <f>ROUND(SUM(I32:I33),-3)</f>
        <v>263000</v>
      </c>
    </row>
    <row r="35" spans="1:12" ht="33.75" customHeight="1" x14ac:dyDescent="0.25">
      <c r="A35" s="55" t="s">
        <v>71</v>
      </c>
      <c r="B35" s="56"/>
      <c r="C35" s="56"/>
      <c r="D35" s="56"/>
      <c r="E35" s="56"/>
      <c r="F35" s="56"/>
      <c r="G35" s="56"/>
      <c r="H35" s="56"/>
      <c r="I35" s="56"/>
      <c r="J35" s="56"/>
      <c r="K35" s="56"/>
      <c r="L35" s="43"/>
    </row>
    <row r="36" spans="1:12" ht="52.5" customHeight="1" x14ac:dyDescent="0.25">
      <c r="A36" s="57" t="s">
        <v>40</v>
      </c>
      <c r="B36" s="57"/>
      <c r="C36" s="57"/>
      <c r="D36" s="57"/>
      <c r="E36" s="57"/>
      <c r="F36" s="57"/>
      <c r="G36" s="57"/>
      <c r="H36" s="57"/>
      <c r="I36" s="57"/>
      <c r="J36" s="57"/>
      <c r="K36" s="57"/>
    </row>
    <row r="37" spans="1:12" ht="45" customHeight="1" x14ac:dyDescent="0.25">
      <c r="A37" s="58" t="s">
        <v>46</v>
      </c>
      <c r="B37" s="58"/>
      <c r="C37" s="58"/>
      <c r="D37" s="58"/>
      <c r="E37" s="58"/>
      <c r="F37" s="58"/>
      <c r="G37" s="58"/>
      <c r="H37" s="58"/>
      <c r="I37" s="58"/>
      <c r="J37" s="58"/>
      <c r="K37" s="58"/>
    </row>
    <row r="38" spans="1:12" ht="16.5" x14ac:dyDescent="0.25">
      <c r="A38" s="51" t="s">
        <v>85</v>
      </c>
      <c r="B38" s="42"/>
      <c r="C38" s="42"/>
      <c r="D38" s="42"/>
      <c r="E38" s="42"/>
      <c r="F38" s="42"/>
      <c r="G38" s="42"/>
      <c r="H38" s="44"/>
      <c r="I38" s="42"/>
      <c r="J38" s="42"/>
      <c r="K38" s="42"/>
    </row>
    <row r="39" spans="1:12" ht="16.5" x14ac:dyDescent="0.25">
      <c r="A39" s="15" t="s">
        <v>80</v>
      </c>
    </row>
  </sheetData>
  <mergeCells count="6">
    <mergeCell ref="A35:K35"/>
    <mergeCell ref="A36:K36"/>
    <mergeCell ref="A37:K37"/>
    <mergeCell ref="F31:H31"/>
    <mergeCell ref="F18:H18"/>
    <mergeCell ref="F32:H32"/>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1"/>
  <sheetViews>
    <sheetView zoomScale="94" zoomScaleNormal="94" workbookViewId="0">
      <selection activeCell="A6" sqref="A6"/>
    </sheetView>
  </sheetViews>
  <sheetFormatPr defaultRowHeight="15" x14ac:dyDescent="0.25"/>
  <cols>
    <col min="1" max="1" width="14.42578125" customWidth="1"/>
    <col min="2" max="2" width="10.5703125" customWidth="1"/>
    <col min="3" max="3" width="11.140625" customWidth="1"/>
    <col min="4" max="4" width="9.7109375" customWidth="1"/>
    <col min="5" max="5" width="10.42578125" customWidth="1"/>
    <col min="6" max="6" width="12.140625" customWidth="1"/>
    <col min="7" max="7" width="11.140625" customWidth="1"/>
    <col min="8" max="8" width="11.5703125" customWidth="1"/>
    <col min="11" max="11" width="8.42578125" customWidth="1"/>
  </cols>
  <sheetData>
    <row r="1" spans="1:12" x14ac:dyDescent="0.25">
      <c r="A1" s="50" t="s">
        <v>86</v>
      </c>
    </row>
    <row r="3" spans="1:12" ht="63.75" x14ac:dyDescent="0.25">
      <c r="A3" s="10" t="s">
        <v>0</v>
      </c>
      <c r="B3" s="11" t="s">
        <v>3</v>
      </c>
      <c r="C3" s="11" t="s">
        <v>4</v>
      </c>
      <c r="D3" s="11" t="s">
        <v>34</v>
      </c>
      <c r="E3" s="12" t="s">
        <v>35</v>
      </c>
      <c r="F3" s="12" t="s">
        <v>36</v>
      </c>
      <c r="G3" s="12" t="s">
        <v>37</v>
      </c>
      <c r="H3" s="13" t="s">
        <v>38</v>
      </c>
      <c r="K3" s="14" t="s">
        <v>30</v>
      </c>
      <c r="L3" s="14" t="s">
        <v>31</v>
      </c>
    </row>
    <row r="4" spans="1:12" x14ac:dyDescent="0.25">
      <c r="A4" s="19" t="s">
        <v>32</v>
      </c>
      <c r="B4" s="16"/>
      <c r="C4" s="16"/>
      <c r="D4" s="16"/>
      <c r="E4" s="16"/>
      <c r="F4" s="16"/>
      <c r="G4" s="16"/>
      <c r="H4" s="16"/>
      <c r="J4" t="s">
        <v>39</v>
      </c>
      <c r="K4">
        <v>64.8</v>
      </c>
      <c r="L4">
        <v>37.270000000000003</v>
      </c>
    </row>
    <row r="5" spans="1:12" ht="59.25" customHeight="1" x14ac:dyDescent="0.25">
      <c r="A5" s="19" t="s">
        <v>33</v>
      </c>
      <c r="B5" s="23">
        <v>8</v>
      </c>
      <c r="C5" s="23">
        <v>1</v>
      </c>
      <c r="D5" s="23">
        <v>3</v>
      </c>
      <c r="E5" s="23">
        <f>B5*C5*D5</f>
        <v>24</v>
      </c>
      <c r="F5" s="23">
        <f>0.05*E5</f>
        <v>1.2000000000000002</v>
      </c>
      <c r="G5" s="23">
        <f>0.1*E5</f>
        <v>2.4000000000000004</v>
      </c>
      <c r="H5" s="52">
        <f>E5*$K$5+F5*$K$4+G5*$K$6</f>
        <v>1294.1280000000002</v>
      </c>
      <c r="J5" t="s">
        <v>28</v>
      </c>
      <c r="K5">
        <v>48.08</v>
      </c>
      <c r="L5">
        <v>44.24</v>
      </c>
    </row>
    <row r="6" spans="1:12" ht="59.25" customHeight="1" x14ac:dyDescent="0.25">
      <c r="A6" s="19" t="s">
        <v>72</v>
      </c>
      <c r="B6" s="23">
        <v>2</v>
      </c>
      <c r="C6" s="23">
        <v>2</v>
      </c>
      <c r="D6" s="23">
        <v>3</v>
      </c>
      <c r="E6" s="23">
        <f>B6*C6*D6</f>
        <v>12</v>
      </c>
      <c r="F6" s="23">
        <f>0.05*E6</f>
        <v>0.60000000000000009</v>
      </c>
      <c r="G6" s="23">
        <f>0.1*E6</f>
        <v>1.2000000000000002</v>
      </c>
      <c r="H6" s="52">
        <f>E6*$K$5+F6*$K$4+G6*$K$6</f>
        <v>647.06400000000008</v>
      </c>
      <c r="J6" t="s">
        <v>29</v>
      </c>
      <c r="K6">
        <v>26.02</v>
      </c>
      <c r="L6">
        <v>23.94</v>
      </c>
    </row>
    <row r="7" spans="1:12" ht="42" x14ac:dyDescent="0.25">
      <c r="A7" s="19" t="s">
        <v>73</v>
      </c>
      <c r="B7" s="23"/>
      <c r="C7" s="23"/>
      <c r="D7" s="23"/>
      <c r="E7" s="68">
        <f>ROUND(SUM(E5:G6),0)</f>
        <v>41</v>
      </c>
      <c r="F7" s="68"/>
      <c r="G7" s="68"/>
      <c r="H7" s="53">
        <f>ROUND(H5+H6,-1)</f>
        <v>1940</v>
      </c>
      <c r="I7" s="43"/>
    </row>
    <row r="8" spans="1:12" ht="34.5" customHeight="1" x14ac:dyDescent="0.25">
      <c r="A8" s="55" t="s">
        <v>71</v>
      </c>
      <c r="B8" s="56"/>
      <c r="C8" s="56"/>
      <c r="D8" s="56"/>
      <c r="E8" s="56"/>
      <c r="F8" s="56"/>
      <c r="G8" s="56"/>
      <c r="H8" s="56"/>
      <c r="I8" s="56"/>
      <c r="J8" s="27"/>
      <c r="K8" s="27"/>
    </row>
    <row r="9" spans="1:12" ht="66.599999999999994" customHeight="1" x14ac:dyDescent="0.25">
      <c r="A9" s="56" t="s">
        <v>40</v>
      </c>
      <c r="B9" s="56"/>
      <c r="C9" s="56"/>
      <c r="D9" s="56"/>
      <c r="E9" s="56"/>
      <c r="F9" s="56"/>
      <c r="G9" s="56"/>
      <c r="H9" s="56"/>
      <c r="I9" s="56"/>
      <c r="J9" s="27"/>
      <c r="K9" s="27"/>
    </row>
    <row r="10" spans="1:12" ht="15.75" x14ac:dyDescent="0.25">
      <c r="A10" s="54" t="s">
        <v>87</v>
      </c>
      <c r="B10" s="41"/>
      <c r="C10" s="41"/>
      <c r="D10" s="41"/>
      <c r="E10" s="41"/>
      <c r="F10" s="41"/>
      <c r="G10" s="41"/>
      <c r="H10" s="41"/>
      <c r="I10" s="41"/>
      <c r="J10" s="27"/>
      <c r="K10" s="27"/>
    </row>
    <row r="11" spans="1:12" ht="16.5" x14ac:dyDescent="0.25">
      <c r="A11" s="15" t="s">
        <v>74</v>
      </c>
    </row>
  </sheetData>
  <mergeCells count="3">
    <mergeCell ref="E7:G7"/>
    <mergeCell ref="A8:I8"/>
    <mergeCell ref="A9:I9"/>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workbookViewId="0">
      <selection activeCell="K7" sqref="K7"/>
    </sheetView>
  </sheetViews>
  <sheetFormatPr defaultRowHeight="15" x14ac:dyDescent="0.25"/>
  <sheetData>
    <row r="1" spans="1:7" ht="15.75" thickBot="1" x14ac:dyDescent="0.3"/>
    <row r="2" spans="1:7" ht="15.75" x14ac:dyDescent="0.25">
      <c r="A2" s="69"/>
      <c r="B2" s="70"/>
      <c r="C2" s="70"/>
      <c r="D2" s="70"/>
      <c r="E2" s="70"/>
      <c r="F2" s="70"/>
      <c r="G2" s="71"/>
    </row>
    <row r="3" spans="1:7" ht="16.5" thickBot="1" x14ac:dyDescent="0.3">
      <c r="A3" s="72" t="s">
        <v>54</v>
      </c>
      <c r="B3" s="73"/>
      <c r="C3" s="73"/>
      <c r="D3" s="73"/>
      <c r="E3" s="73"/>
      <c r="F3" s="73"/>
      <c r="G3" s="74"/>
    </row>
    <row r="4" spans="1:7" ht="15.75" x14ac:dyDescent="0.25">
      <c r="A4" s="28"/>
      <c r="B4" s="29"/>
      <c r="C4" s="29"/>
      <c r="D4" s="29"/>
      <c r="E4" s="29"/>
      <c r="F4" s="29"/>
      <c r="G4" s="30"/>
    </row>
    <row r="5" spans="1:7" x14ac:dyDescent="0.25">
      <c r="A5" s="31" t="s">
        <v>55</v>
      </c>
      <c r="B5" s="32" t="s">
        <v>56</v>
      </c>
      <c r="C5" s="32" t="s">
        <v>57</v>
      </c>
      <c r="D5" s="32" t="s">
        <v>58</v>
      </c>
      <c r="E5" s="32" t="s">
        <v>59</v>
      </c>
      <c r="F5" s="32" t="s">
        <v>60</v>
      </c>
      <c r="G5" s="33" t="s">
        <v>61</v>
      </c>
    </row>
    <row r="6" spans="1:7" ht="77.25" thickBot="1" x14ac:dyDescent="0.3">
      <c r="A6" s="34" t="s">
        <v>66</v>
      </c>
      <c r="B6" s="29" t="s">
        <v>62</v>
      </c>
      <c r="C6" s="29" t="s">
        <v>63</v>
      </c>
      <c r="D6" s="29" t="s">
        <v>68</v>
      </c>
      <c r="E6" s="29" t="s">
        <v>64</v>
      </c>
      <c r="F6" s="29" t="s">
        <v>65</v>
      </c>
      <c r="G6" s="30" t="s">
        <v>69</v>
      </c>
    </row>
    <row r="7" spans="1:7" ht="77.25" thickBot="1" x14ac:dyDescent="0.3">
      <c r="A7" s="35" t="s">
        <v>67</v>
      </c>
      <c r="B7" s="36">
        <v>0</v>
      </c>
      <c r="C7" s="37">
        <v>0</v>
      </c>
      <c r="D7" s="36">
        <v>0</v>
      </c>
      <c r="E7" s="36">
        <v>500</v>
      </c>
      <c r="F7" s="37">
        <v>3</v>
      </c>
      <c r="G7" s="36">
        <f>E7*F7</f>
        <v>1500</v>
      </c>
    </row>
    <row r="8" spans="1:7" ht="15.75" thickBot="1" x14ac:dyDescent="0.3">
      <c r="A8" s="39" t="s">
        <v>70</v>
      </c>
      <c r="B8" s="39"/>
      <c r="C8" s="39"/>
      <c r="D8" s="40">
        <v>0</v>
      </c>
      <c r="E8" s="39"/>
      <c r="F8" s="39"/>
      <c r="G8" s="40">
        <f>G7</f>
        <v>1500</v>
      </c>
    </row>
    <row r="11" spans="1:7" x14ac:dyDescent="0.25">
      <c r="B11" s="38"/>
    </row>
  </sheetData>
  <mergeCells count="2">
    <mergeCell ref="A2:G2"/>
    <mergeCell ref="A3:G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Respondent Burden</vt:lpstr>
      <vt:lpstr>Agency Burden</vt:lpstr>
      <vt:lpstr>O&amp;M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Noel Hilliard</dc:creator>
  <cp:lastModifiedBy>wwrigley</cp:lastModifiedBy>
  <dcterms:created xsi:type="dcterms:W3CDTF">2018-05-14T17:45:58Z</dcterms:created>
  <dcterms:modified xsi:type="dcterms:W3CDTF">2018-09-26T18:42:27Z</dcterms:modified>
</cp:coreProperties>
</file>