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PM\Documents\"/>
    </mc:Choice>
  </mc:AlternateContent>
  <xr:revisionPtr revIDLastSave="0" documentId="10_ncr:100000_{DAA8B136-517A-4C29-834A-83E71B689124}" xr6:coauthVersionLast="31" xr6:coauthVersionMax="31" xr10:uidLastSave="{00000000-0000-0000-0000-000000000000}"/>
  <bookViews>
    <workbookView xWindow="0" yWindow="0" windowWidth="23040" windowHeight="9408" activeTab="3" xr2:uid="{00000000-000D-0000-FFFF-FFFF00000000}"/>
  </bookViews>
  <sheets>
    <sheet name="Reporting" sheetId="1" r:id="rId1"/>
    <sheet name="Recordkeeping" sheetId="2" r:id="rId2"/>
    <sheet name="Third Party" sheetId="3" r:id="rId3"/>
    <sheet name="Total" sheetId="4" r:id="rId4"/>
  </sheets>
  <definedNames>
    <definedName name="_ftn1" localSheetId="0">Reporting!$A$29</definedName>
    <definedName name="_ftn2" localSheetId="0">Reporting!$A$30</definedName>
    <definedName name="_ftn3" localSheetId="0">Reporting!$A$31</definedName>
    <definedName name="_ftn4" localSheetId="0">Reporting!$A$32</definedName>
    <definedName name="_ftnref1" localSheetId="0">Reporting!#REF!</definedName>
    <definedName name="_ftnref2" localSheetId="0">Reporting!#REF!</definedName>
    <definedName name="_ftnref3" localSheetId="0">Reporting!$A$8</definedName>
    <definedName name="_ftnref4" localSheetId="0">Reporting!$A$14</definedName>
    <definedName name="_xlnm.Print_Area" localSheetId="1">Recordkeeping!$A$1:$K$15</definedName>
    <definedName name="_xlnm.Print_Area" localSheetId="0">Reporting!$A$1:$R$28</definedName>
    <definedName name="_xlnm.Print_Area" localSheetId="2">'Third Party'!$A$1:$Q$12</definedName>
    <definedName name="_xlnm.Print_Area" localSheetId="3">Total!$A$1:$H$13</definedName>
  </definedNames>
  <calcPr calcId="179017"/>
</workbook>
</file>

<file path=xl/calcChain.xml><?xml version="1.0" encoding="utf-8"?>
<calcChain xmlns="http://schemas.openxmlformats.org/spreadsheetml/2006/main">
  <c r="G22" i="1" l="1"/>
  <c r="N19" i="1" l="1"/>
  <c r="Q19" i="1"/>
  <c r="K19" i="1"/>
  <c r="M19" i="1" s="1"/>
  <c r="O19" i="1"/>
  <c r="G19" i="1"/>
  <c r="B12" i="4" l="1"/>
  <c r="B11" i="4"/>
  <c r="G11" i="3"/>
  <c r="G8" i="3"/>
  <c r="G25" i="1"/>
  <c r="E4" i="4" l="1"/>
  <c r="M8" i="3"/>
  <c r="M11" i="3"/>
  <c r="N11" i="3"/>
  <c r="O11" i="3"/>
  <c r="P11" i="3"/>
  <c r="Q11" i="3"/>
  <c r="N10" i="3"/>
  <c r="O10" i="3"/>
  <c r="P10" i="3"/>
  <c r="M10" i="3"/>
  <c r="N8" i="3"/>
  <c r="O8" i="3"/>
  <c r="P8" i="3"/>
  <c r="Q8" i="3"/>
  <c r="N7" i="3"/>
  <c r="P7" i="3"/>
  <c r="M7" i="3"/>
  <c r="L7" i="3"/>
  <c r="L12" i="3" s="1"/>
  <c r="F5" i="4" s="1"/>
  <c r="I10" i="2"/>
  <c r="I6" i="2"/>
  <c r="J6" i="2"/>
  <c r="I7" i="2"/>
  <c r="J7" i="2"/>
  <c r="I8" i="2"/>
  <c r="J8" i="2"/>
  <c r="J9" i="2"/>
  <c r="J10" i="2"/>
  <c r="J5" i="2"/>
  <c r="I5" i="2"/>
  <c r="I13" i="2"/>
  <c r="J3" i="2"/>
  <c r="I3" i="2"/>
  <c r="J12" i="3" l="1"/>
  <c r="E5" i="4" s="1"/>
  <c r="K10" i="2"/>
  <c r="K9" i="2"/>
  <c r="H8" i="2"/>
  <c r="H7" i="2"/>
  <c r="H6" i="2"/>
  <c r="H5" i="2"/>
  <c r="H13" i="2" s="1"/>
  <c r="F4" i="4" s="1"/>
  <c r="H3" i="2"/>
  <c r="O3" i="1"/>
  <c r="Q3" i="1"/>
  <c r="O4" i="1"/>
  <c r="Q4" i="1"/>
  <c r="O5" i="1"/>
  <c r="Q5" i="1"/>
  <c r="O6" i="1"/>
  <c r="Q6" i="1"/>
  <c r="O7" i="1"/>
  <c r="Q7" i="1"/>
  <c r="O8" i="1"/>
  <c r="P8" i="1"/>
  <c r="Q8" i="1"/>
  <c r="R8" i="1"/>
  <c r="O9" i="1"/>
  <c r="P9" i="1"/>
  <c r="Q9" i="1"/>
  <c r="R9" i="1"/>
  <c r="O10" i="1"/>
  <c r="P10" i="1"/>
  <c r="Q10" i="1"/>
  <c r="R10" i="1"/>
  <c r="O11" i="1"/>
  <c r="Q11" i="1"/>
  <c r="Q12" i="1"/>
  <c r="O13" i="1"/>
  <c r="P13" i="1"/>
  <c r="Q13" i="1"/>
  <c r="R13" i="1"/>
  <c r="O14" i="1"/>
  <c r="P14" i="1"/>
  <c r="Q14" i="1"/>
  <c r="R14" i="1"/>
  <c r="O15" i="1"/>
  <c r="P15" i="1"/>
  <c r="Q15" i="1"/>
  <c r="R15" i="1"/>
  <c r="O16" i="1"/>
  <c r="Q16" i="1"/>
  <c r="O17" i="1"/>
  <c r="Q17" i="1"/>
  <c r="O18" i="1"/>
  <c r="Q18" i="1"/>
  <c r="O20" i="1"/>
  <c r="Q20" i="1"/>
  <c r="O21" i="1"/>
  <c r="Q21" i="1"/>
  <c r="O22" i="1"/>
  <c r="Q22" i="1"/>
  <c r="O23" i="1"/>
  <c r="Q23" i="1"/>
  <c r="O24" i="1"/>
  <c r="P24" i="1"/>
  <c r="Q24" i="1"/>
  <c r="R24" i="1"/>
  <c r="O25" i="1"/>
  <c r="Q25" i="1"/>
  <c r="O26" i="1"/>
  <c r="Q26" i="1"/>
  <c r="N4" i="1"/>
  <c r="N5" i="1"/>
  <c r="N6" i="1"/>
  <c r="N7" i="1"/>
  <c r="N9" i="1"/>
  <c r="N10" i="1"/>
  <c r="N11" i="1"/>
  <c r="N12" i="1"/>
  <c r="N16" i="1"/>
  <c r="N17" i="1"/>
  <c r="N18" i="1"/>
  <c r="N20" i="1"/>
  <c r="N22" i="1"/>
  <c r="N23" i="1"/>
  <c r="N25" i="1"/>
  <c r="N26" i="1"/>
  <c r="N3" i="1"/>
  <c r="K25" i="1"/>
  <c r="M25" i="1" s="1"/>
  <c r="K23" i="1"/>
  <c r="M23" i="1" s="1"/>
  <c r="K22" i="1"/>
  <c r="M22" i="1" s="1"/>
  <c r="K20" i="1"/>
  <c r="M20" i="1" s="1"/>
  <c r="K18" i="1"/>
  <c r="M18" i="1" s="1"/>
  <c r="K17" i="1"/>
  <c r="M17" i="1" s="1"/>
  <c r="K16" i="1"/>
  <c r="M16" i="1" s="1"/>
  <c r="O12" i="1"/>
  <c r="K11" i="1"/>
  <c r="M11" i="1" s="1"/>
  <c r="K7" i="1"/>
  <c r="M7" i="1" s="1"/>
  <c r="K6" i="1"/>
  <c r="M6" i="1" s="1"/>
  <c r="K5" i="1"/>
  <c r="M5" i="1" s="1"/>
  <c r="K4" i="1"/>
  <c r="M4" i="1" s="1"/>
  <c r="K3" i="1"/>
  <c r="M3" i="1" s="1"/>
  <c r="P21" i="1" l="1"/>
  <c r="R21" i="1"/>
  <c r="K26" i="1"/>
  <c r="E3" i="4" s="1"/>
  <c r="E6" i="4" s="1"/>
  <c r="M26" i="1"/>
  <c r="F3" i="4" s="1"/>
  <c r="F6" i="4" s="1"/>
  <c r="B13" i="4" l="1"/>
  <c r="F10" i="3" l="1"/>
  <c r="G10" i="3" s="1"/>
  <c r="Q10" i="3" l="1"/>
  <c r="D18" i="1"/>
  <c r="P18" i="1" s="1"/>
  <c r="B4" i="4" l="1"/>
  <c r="G4" i="4" s="1"/>
  <c r="D8" i="2"/>
  <c r="E8" i="2" s="1"/>
  <c r="D23" i="1"/>
  <c r="D22" i="1"/>
  <c r="D7" i="3"/>
  <c r="O7" i="3" s="1"/>
  <c r="O12" i="3" s="1"/>
  <c r="D5" i="2"/>
  <c r="E5" i="2" s="1"/>
  <c r="D6" i="2"/>
  <c r="E6" i="2" s="1"/>
  <c r="D7" i="2"/>
  <c r="E7" i="2" s="1"/>
  <c r="D3" i="2"/>
  <c r="E3" i="2" s="1"/>
  <c r="K3" i="2" l="1"/>
  <c r="K7" i="2"/>
  <c r="K6" i="2"/>
  <c r="K8" i="2"/>
  <c r="K5" i="2"/>
  <c r="F7" i="3"/>
  <c r="G7" i="3" s="1"/>
  <c r="D12" i="3"/>
  <c r="B5" i="4" s="1"/>
  <c r="G5" i="4" s="1"/>
  <c r="F23" i="1"/>
  <c r="G23" i="1" s="1"/>
  <c r="P23" i="1"/>
  <c r="F22" i="1"/>
  <c r="P22" i="1"/>
  <c r="D13" i="2"/>
  <c r="E13" i="2" s="1"/>
  <c r="D16" i="1"/>
  <c r="D17" i="1"/>
  <c r="F18" i="1"/>
  <c r="G18" i="1" s="1"/>
  <c r="D20" i="1"/>
  <c r="D25" i="1"/>
  <c r="D12" i="1"/>
  <c r="D11" i="1"/>
  <c r="P11" i="1" s="1"/>
  <c r="D7" i="1"/>
  <c r="D4" i="1"/>
  <c r="D5" i="1"/>
  <c r="D6" i="1"/>
  <c r="D3" i="1"/>
  <c r="Q7" i="3" l="1"/>
  <c r="Q12" i="3" s="1"/>
  <c r="C4" i="4"/>
  <c r="K13" i="2"/>
  <c r="F12" i="3"/>
  <c r="G12" i="3" s="1"/>
  <c r="F6" i="1"/>
  <c r="G6" i="1" s="1"/>
  <c r="P6" i="1"/>
  <c r="F4" i="1"/>
  <c r="G4" i="1" s="1"/>
  <c r="P4" i="1"/>
  <c r="P25" i="1"/>
  <c r="F16" i="1"/>
  <c r="G16" i="1" s="1"/>
  <c r="P16" i="1"/>
  <c r="F3" i="1"/>
  <c r="G3" i="1" s="1"/>
  <c r="P3" i="1"/>
  <c r="F7" i="1"/>
  <c r="G7" i="1" s="1"/>
  <c r="P7" i="1"/>
  <c r="F20" i="1"/>
  <c r="G20" i="1" s="1"/>
  <c r="P20" i="1"/>
  <c r="R22" i="1"/>
  <c r="R18" i="1"/>
  <c r="F5" i="1"/>
  <c r="G5" i="1" s="1"/>
  <c r="P5" i="1"/>
  <c r="F12" i="1"/>
  <c r="G12" i="1" s="1"/>
  <c r="P12" i="1"/>
  <c r="F17" i="1"/>
  <c r="G17" i="1" s="1"/>
  <c r="P17" i="1"/>
  <c r="R23" i="1"/>
  <c r="F11" i="1"/>
  <c r="G11" i="1" s="1"/>
  <c r="D26" i="1"/>
  <c r="B9" i="4" l="1"/>
  <c r="D4" i="4"/>
  <c r="H4" i="4"/>
  <c r="R11" i="1"/>
  <c r="C5" i="4"/>
  <c r="D5" i="4" s="1"/>
  <c r="R17" i="1"/>
  <c r="R5" i="1"/>
  <c r="R7" i="1"/>
  <c r="R16" i="1"/>
  <c r="R4" i="1"/>
  <c r="R12" i="1"/>
  <c r="R20" i="1"/>
  <c r="R3" i="1"/>
  <c r="R25" i="1"/>
  <c r="R6" i="1"/>
  <c r="B3" i="4"/>
  <c r="P26" i="1"/>
  <c r="F26" i="1"/>
  <c r="H5" i="4" l="1"/>
  <c r="B6" i="4"/>
  <c r="G6" i="4" s="1"/>
  <c r="G3" i="4"/>
  <c r="G26" i="1"/>
  <c r="C3" i="4"/>
  <c r="D3" i="4" s="1"/>
  <c r="R26" i="1"/>
  <c r="H3" i="4" l="1"/>
  <c r="C6" i="4"/>
  <c r="D6" i="4" s="1"/>
  <c r="H6" i="4" l="1"/>
</calcChain>
</file>

<file path=xl/sharedStrings.xml><?xml version="1.0" encoding="utf-8"?>
<sst xmlns="http://schemas.openxmlformats.org/spreadsheetml/2006/main" count="163" uniqueCount="80">
  <si>
    <t>Section</t>
  </si>
  <si>
    <t>No. of Respondents</t>
  </si>
  <si>
    <t>Response per Respondent</t>
  </si>
  <si>
    <t>Total No. of Responses</t>
  </si>
  <si>
    <t>Burden Hrs per Response</t>
  </si>
  <si>
    <t>Total Annual Reporting Burden (Hrs)</t>
  </si>
  <si>
    <t>71.5(b)</t>
  </si>
  <si>
    <t>71.7(b)</t>
  </si>
  <si>
    <t>71.17(c)(3)</t>
  </si>
  <si>
    <t>71.85(c)</t>
  </si>
  <si>
    <t>71.93(c)</t>
  </si>
  <si>
    <t>71.97(a), (b), (c) &amp; (d)</t>
  </si>
  <si>
    <t>71.101(f)</t>
  </si>
  <si>
    <t>Appendix A, II.(c)</t>
  </si>
  <si>
    <t xml:space="preserve">TOTAL </t>
  </si>
  <si>
    <t>Included in 71.85</t>
  </si>
  <si>
    <t>Included in 71.31</t>
  </si>
  <si>
    <t>Burden covered under Department of Transportation clearance #2137-0150</t>
  </si>
  <si>
    <t>71.23(d)</t>
  </si>
  <si>
    <t>71.41(a)&amp;(d)</t>
  </si>
  <si>
    <t>71.47(c)</t>
  </si>
  <si>
    <t>71.37(a), (b), &amp; (c)</t>
  </si>
  <si>
    <t>No. of  Recordkeepers</t>
  </si>
  <si>
    <t>Annual Hrs. Per Recordkeeper</t>
  </si>
  <si>
    <t>Total Annual Recordkeeping Hrs.</t>
  </si>
  <si>
    <t>71.91(a)</t>
  </si>
  <si>
    <t>TOTAL</t>
  </si>
  <si>
    <t>71.97(a), (b), (c), (d), (e) &amp; (f)</t>
  </si>
  <si>
    <t>71.129(a)</t>
  </si>
  <si>
    <t>Burden covered under Section 71.31</t>
  </si>
  <si>
    <t>Burden covered under under Department of Transportation’s OMB Clearance No. 2137-0150</t>
  </si>
  <si>
    <r>
      <t>71.22(d)</t>
    </r>
    <r>
      <rPr>
        <vertAlign val="superscript"/>
        <sz val="11"/>
        <color rgb="FF000000"/>
        <rFont val="Arial"/>
        <family val="2"/>
      </rPr>
      <t xml:space="preserve"> </t>
    </r>
  </si>
  <si>
    <r>
      <t>71.47(c)</t>
    </r>
    <r>
      <rPr>
        <vertAlign val="superscript"/>
        <sz val="11"/>
        <color rgb="FF000000"/>
        <rFont val="Arial"/>
        <family val="2"/>
      </rPr>
      <t xml:space="preserve"> </t>
    </r>
  </si>
  <si>
    <t xml:space="preserve">Burden covered under Section 71.85(c) </t>
  </si>
  <si>
    <t>71.106(a)</t>
  </si>
  <si>
    <t>71.106(b)</t>
  </si>
  <si>
    <t>71.91(d)</t>
  </si>
  <si>
    <t>Included in 71.91(d)</t>
  </si>
  <si>
    <t>71.97(c)(4), (e) &amp; (f)</t>
  </si>
  <si>
    <t>Reporting</t>
  </si>
  <si>
    <t>Recordkeeping</t>
  </si>
  <si>
    <t>Third Party Disclosure</t>
  </si>
  <si>
    <t>Responses</t>
  </si>
  <si>
    <t xml:space="preserve">Burden </t>
  </si>
  <si>
    <t xml:space="preserve">71.87(e) &amp; (f) </t>
  </si>
  <si>
    <t>71.91(b) &amp; (c)</t>
  </si>
  <si>
    <t>71.38 (c)</t>
  </si>
  <si>
    <t>71.87 (f)</t>
  </si>
  <si>
    <t>71.101 (c)</t>
  </si>
  <si>
    <t>71.103-71.105</t>
  </si>
  <si>
    <t>Included in 71.101 (c)</t>
  </si>
  <si>
    <t>71.107-71.137</t>
  </si>
  <si>
    <r>
      <t>Burden covered under Section 71.</t>
    </r>
    <r>
      <rPr>
        <sz val="11"/>
        <rFont val="Arial"/>
        <family val="2"/>
      </rPr>
      <t>91(d)</t>
    </r>
  </si>
  <si>
    <r>
      <t>71</t>
    </r>
    <r>
      <rPr>
        <sz val="11"/>
        <rFont val="Arial"/>
        <family val="2"/>
      </rPr>
      <t>.19(a), (b), &amp; (c)</t>
    </r>
  </si>
  <si>
    <t>71.19(a)(3)</t>
  </si>
  <si>
    <t>71.101-71.137</t>
  </si>
  <si>
    <t>Licensee storage costs</t>
  </si>
  <si>
    <t>NRC staff time</t>
  </si>
  <si>
    <t>NRC report processing</t>
  </si>
  <si>
    <t>TOTAL costs to Fed gov't</t>
  </si>
  <si>
    <t>71.38(c)</t>
  </si>
  <si>
    <t>71.87(f)</t>
  </si>
  <si>
    <t>BURDEN CHANGE</t>
  </si>
  <si>
    <t>71.95(a)(1)</t>
  </si>
  <si>
    <t>71.95(a)(2)</t>
  </si>
  <si>
    <t>No recordkeeping requirements (included on reporting table)</t>
  </si>
  <si>
    <r>
      <t>Burden covered under Section 71.</t>
    </r>
    <r>
      <rPr>
        <sz val="11"/>
        <rFont val="Arial"/>
        <family val="2"/>
      </rPr>
      <t>91(d)*</t>
    </r>
  </si>
  <si>
    <t>Previously included on the recordkeeping table</t>
  </si>
  <si>
    <r>
      <t>71.85</t>
    </r>
    <r>
      <rPr>
        <sz val="11"/>
        <rFont val="Arial"/>
        <family val="2"/>
      </rPr>
      <t>(c</t>
    </r>
    <r>
      <rPr>
        <sz val="11"/>
        <color rgb="FF000000"/>
        <rFont val="Arial"/>
        <family val="2"/>
      </rPr>
      <t xml:space="preserve">) </t>
    </r>
  </si>
  <si>
    <t>Table 3.  Annual Third Party Disclosure Burden 2019 - 2021 (CURRENT REQUEST)</t>
  </si>
  <si>
    <t>Table 2.  Annual Recordkeeping Burden 2019-2021 (CURRENT REQUEST)</t>
  </si>
  <si>
    <t>Annual Reporting Burden in ROCIS (2016-2018)</t>
  </si>
  <si>
    <t>TOTALS FOR PART 71 RENEWAL (2019-2021)</t>
  </si>
  <si>
    <t>Annual Third Party Disclosure Burden in ROCIS 2016-2018</t>
  </si>
  <si>
    <t>Table 1.  Annual Reporting Burden 2019-2021 (CURRENT REQUEST)</t>
  </si>
  <si>
    <t>TOTAL FOR PART 71 (2016-2018)</t>
  </si>
  <si>
    <t>Cost @ $275/hr</t>
  </si>
  <si>
    <t>Cost at $275/hr</t>
  </si>
  <si>
    <t>Included in 71.101(c)</t>
  </si>
  <si>
    <t>No recordingkeeping requirements (included on reporting table)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</si>
</sst>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0.0"/>
    <numFmt numFmtId="166" formatCode="#,##0.0"/>
    <numFmt numFmtId="167" formatCode="_(&quot;$&quot;* #,##0_);_(&quot;$&quot;* \(#,##0\);_(&quot;$&quot;* &quot;-&quot;??_);_(@_)"/>
    <numFmt numFmtId="168" formatCode="#,##0.0_);[Red]\(#,##0.0\)"/>
  </numFmts>
  <fonts count="11" x14ac:knownFonts="1">
    <font>
      <sz val="11"/>
      <color theme="1"/>
      <name val="Arial"/>
      <family val="2"/>
    </font>
    <font>
      <u/>
      <sz val="11"/>
      <color theme="10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Courier"/>
      <family val="3"/>
    </font>
    <font>
      <sz val="11"/>
      <color theme="1"/>
      <name val="Arial"/>
      <family val="2"/>
    </font>
    <font>
      <sz val="11"/>
      <color rgb="FFFF0000"/>
      <name val="Arial"/>
      <family val="2"/>
    </font>
    <font>
      <b/>
      <sz val="11"/>
      <color theme="1"/>
      <name val="Arial"/>
      <family val="2"/>
    </font>
    <font>
      <vertAlign val="superscript"/>
      <sz val="11"/>
      <color rgb="FF000000"/>
      <name val="Arial"/>
      <family val="2"/>
    </font>
    <font>
      <sz val="11"/>
      <color theme="1"/>
      <name val="Times New Roman"/>
      <family val="1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123">
    <xf numFmtId="0" fontId="0" fillId="0" borderId="0" xfId="0"/>
    <xf numFmtId="0" fontId="0" fillId="0" borderId="0" xfId="0" applyFont="1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0" fillId="0" borderId="0" xfId="0" applyFont="1" applyAlignment="1">
      <alignment horizontal="left"/>
    </xf>
    <xf numFmtId="0" fontId="1" fillId="0" borderId="0" xfId="1" applyFont="1" applyAlignment="1">
      <alignment horizontal="left" vertical="center"/>
    </xf>
    <xf numFmtId="0" fontId="3" fillId="0" borderId="1" xfId="0" applyFont="1" applyBorder="1" applyAlignment="1">
      <alignment horizontal="left"/>
    </xf>
    <xf numFmtId="3" fontId="3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vertical="center"/>
    </xf>
    <xf numFmtId="164" fontId="2" fillId="0" borderId="1" xfId="0" applyNumberFormat="1" applyFont="1" applyBorder="1" applyAlignment="1">
      <alignment vertical="center" wrapText="1"/>
    </xf>
    <xf numFmtId="164" fontId="0" fillId="0" borderId="0" xfId="0" applyNumberFormat="1" applyFont="1"/>
    <xf numFmtId="0" fontId="0" fillId="0" borderId="0" xfId="0" applyFont="1" applyAlignment="1">
      <alignment wrapText="1"/>
    </xf>
    <xf numFmtId="164" fontId="2" fillId="0" borderId="1" xfId="0" applyNumberFormat="1" applyFont="1" applyBorder="1" applyAlignment="1">
      <alignment horizontal="right" vertical="center" wrapText="1"/>
    </xf>
    <xf numFmtId="164" fontId="3" fillId="0" borderId="1" xfId="0" applyNumberFormat="1" applyFont="1" applyBorder="1" applyAlignment="1">
      <alignment horizontal="right" vertical="center"/>
    </xf>
    <xf numFmtId="164" fontId="2" fillId="0" borderId="1" xfId="0" applyNumberFormat="1" applyFont="1" applyBorder="1" applyAlignment="1">
      <alignment horizontal="right" vertical="center"/>
    </xf>
    <xf numFmtId="164" fontId="3" fillId="0" borderId="1" xfId="0" applyNumberFormat="1" applyFont="1" applyBorder="1" applyAlignment="1">
      <alignment horizontal="right" vertical="center" wrapText="1"/>
    </xf>
    <xf numFmtId="0" fontId="3" fillId="0" borderId="10" xfId="0" applyFont="1" applyBorder="1" applyAlignment="1">
      <alignment horizontal="left" vertical="center" wrapText="1"/>
    </xf>
    <xf numFmtId="165" fontId="2" fillId="0" borderId="1" xfId="0" applyNumberFormat="1" applyFont="1" applyBorder="1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0" fillId="0" borderId="1" xfId="0" applyBorder="1"/>
    <xf numFmtId="164" fontId="0" fillId="0" borderId="1" xfId="0" applyNumberFormat="1" applyBorder="1"/>
    <xf numFmtId="0" fontId="7" fillId="0" borderId="1" xfId="0" applyFont="1" applyBorder="1" applyAlignment="1">
      <alignment horizontal="right"/>
    </xf>
    <xf numFmtId="0" fontId="7" fillId="0" borderId="1" xfId="0" applyFont="1" applyBorder="1"/>
    <xf numFmtId="164" fontId="7" fillId="0" borderId="1" xfId="0" applyNumberFormat="1" applyFont="1" applyBorder="1"/>
    <xf numFmtId="0" fontId="0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left" vertical="center" wrapText="1"/>
    </xf>
    <xf numFmtId="0" fontId="3" fillId="0" borderId="13" xfId="0" applyFont="1" applyBorder="1" applyAlignment="1">
      <alignment vertical="center" wrapText="1"/>
    </xf>
    <xf numFmtId="164" fontId="3" fillId="0" borderId="13" xfId="0" applyNumberFormat="1" applyFont="1" applyBorder="1" applyAlignment="1">
      <alignment vertical="center"/>
    </xf>
    <xf numFmtId="166" fontId="0" fillId="0" borderId="1" xfId="0" applyNumberFormat="1" applyBorder="1"/>
    <xf numFmtId="167" fontId="0" fillId="0" borderId="0" xfId="2" applyNumberFormat="1" applyFont="1"/>
    <xf numFmtId="167" fontId="0" fillId="0" borderId="0" xfId="0" applyNumberFormat="1"/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164" fontId="2" fillId="4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7" fillId="4" borderId="5" xfId="0" applyFont="1" applyFill="1" applyBorder="1" applyAlignment="1">
      <alignment horizontal="center"/>
    </xf>
    <xf numFmtId="0" fontId="3" fillId="4" borderId="1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horizontal="left"/>
    </xf>
    <xf numFmtId="0" fontId="0" fillId="4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3" fillId="4" borderId="12" xfId="0" applyFont="1" applyFill="1" applyBorder="1" applyAlignment="1">
      <alignment vertical="center" wrapText="1"/>
    </xf>
    <xf numFmtId="0" fontId="2" fillId="4" borderId="12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vertical="center" wrapText="1"/>
    </xf>
    <xf numFmtId="165" fontId="2" fillId="4" borderId="1" xfId="0" applyNumberFormat="1" applyFont="1" applyFill="1" applyBorder="1" applyAlignment="1">
      <alignment vertical="center" wrapText="1"/>
    </xf>
    <xf numFmtId="3" fontId="3" fillId="4" borderId="1" xfId="0" applyNumberFormat="1" applyFont="1" applyFill="1" applyBorder="1" applyAlignment="1">
      <alignment vertical="center" wrapText="1"/>
    </xf>
    <xf numFmtId="1" fontId="3" fillId="4" borderId="1" xfId="0" applyNumberFormat="1" applyFont="1" applyFill="1" applyBorder="1" applyAlignment="1">
      <alignment vertical="center" wrapText="1"/>
    </xf>
    <xf numFmtId="38" fontId="0" fillId="3" borderId="1" xfId="0" applyNumberFormat="1" applyFont="1" applyFill="1" applyBorder="1"/>
    <xf numFmtId="0" fontId="7" fillId="4" borderId="1" xfId="0" applyFont="1" applyFill="1" applyBorder="1"/>
    <xf numFmtId="0" fontId="3" fillId="0" borderId="1" xfId="0" applyFont="1" applyBorder="1" applyAlignment="1">
      <alignment horizontal="right" vertical="center" wrapText="1"/>
    </xf>
    <xf numFmtId="0" fontId="3" fillId="3" borderId="1" xfId="0" applyFont="1" applyFill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right" vertical="center" wrapText="1"/>
    </xf>
    <xf numFmtId="3" fontId="2" fillId="0" borderId="1" xfId="0" applyNumberFormat="1" applyFont="1" applyBorder="1" applyAlignment="1">
      <alignment horizontal="right" vertical="center" wrapText="1"/>
    </xf>
    <xf numFmtId="38" fontId="2" fillId="4" borderId="1" xfId="3" applyNumberFormat="1" applyFont="1" applyFill="1" applyBorder="1" applyAlignment="1">
      <alignment horizontal="center" vertical="center" wrapText="1"/>
    </xf>
    <xf numFmtId="38" fontId="3" fillId="4" borderId="1" xfId="3" applyNumberFormat="1" applyFont="1" applyFill="1" applyBorder="1" applyAlignment="1">
      <alignment horizontal="right" vertical="center" wrapText="1"/>
    </xf>
    <xf numFmtId="38" fontId="0" fillId="4" borderId="1" xfId="3" applyNumberFormat="1" applyFont="1" applyFill="1" applyBorder="1" applyAlignment="1">
      <alignment horizontal="right"/>
    </xf>
    <xf numFmtId="168" fontId="3" fillId="4" borderId="1" xfId="3" applyNumberFormat="1" applyFont="1" applyFill="1" applyBorder="1" applyAlignment="1">
      <alignment horizontal="right" vertical="center" wrapText="1"/>
    </xf>
    <xf numFmtId="38" fontId="3" fillId="3" borderId="1" xfId="0" applyNumberFormat="1" applyFont="1" applyFill="1" applyBorder="1" applyAlignment="1">
      <alignment horizontal="right" vertical="center" wrapText="1"/>
    </xf>
    <xf numFmtId="38" fontId="0" fillId="3" borderId="1" xfId="0" applyNumberFormat="1" applyFont="1" applyFill="1" applyBorder="1" applyAlignment="1">
      <alignment horizontal="right"/>
    </xf>
    <xf numFmtId="0" fontId="9" fillId="0" borderId="1" xfId="0" applyFont="1" applyBorder="1" applyAlignment="1">
      <alignment horizontal="right" vertical="center" wrapText="1"/>
    </xf>
    <xf numFmtId="0" fontId="3" fillId="4" borderId="13" xfId="0" applyFont="1" applyFill="1" applyBorder="1" applyAlignment="1">
      <alignment vertical="center" wrapText="1"/>
    </xf>
    <xf numFmtId="0" fontId="9" fillId="4" borderId="1" xfId="0" applyFont="1" applyFill="1" applyBorder="1" applyAlignment="1">
      <alignment horizontal="right" vertical="center" wrapText="1"/>
    </xf>
    <xf numFmtId="0" fontId="2" fillId="4" borderId="1" xfId="0" applyFont="1" applyFill="1" applyBorder="1" applyAlignment="1">
      <alignment horizontal="right" vertical="center" wrapText="1"/>
    </xf>
    <xf numFmtId="38" fontId="3" fillId="3" borderId="13" xfId="0" applyNumberFormat="1" applyFont="1" applyFill="1" applyBorder="1" applyAlignment="1">
      <alignment vertical="center" wrapText="1"/>
    </xf>
    <xf numFmtId="168" fontId="3" fillId="3" borderId="13" xfId="0" applyNumberFormat="1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right" vertical="center" wrapText="1"/>
    </xf>
    <xf numFmtId="0" fontId="2" fillId="3" borderId="1" xfId="0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right"/>
    </xf>
    <xf numFmtId="0" fontId="7" fillId="4" borderId="1" xfId="0" applyFont="1" applyFill="1" applyBorder="1" applyAlignment="1">
      <alignment horizontal="right"/>
    </xf>
    <xf numFmtId="0" fontId="0" fillId="4" borderId="1" xfId="0" applyFill="1" applyBorder="1"/>
    <xf numFmtId="166" fontId="0" fillId="4" borderId="1" xfId="0" applyNumberFormat="1" applyFill="1" applyBorder="1"/>
    <xf numFmtId="38" fontId="0" fillId="4" borderId="1" xfId="0" applyNumberFormat="1" applyFill="1" applyBorder="1"/>
    <xf numFmtId="165" fontId="7" fillId="4" borderId="1" xfId="0" applyNumberFormat="1" applyFont="1" applyFill="1" applyBorder="1"/>
    <xf numFmtId="168" fontId="0" fillId="4" borderId="1" xfId="3" applyNumberFormat="1" applyFont="1" applyFill="1" applyBorder="1" applyAlignment="1">
      <alignment horizontal="right"/>
    </xf>
    <xf numFmtId="165" fontId="3" fillId="4" borderId="13" xfId="0" applyNumberFormat="1" applyFont="1" applyFill="1" applyBorder="1" applyAlignment="1">
      <alignment vertical="center" wrapText="1"/>
    </xf>
    <xf numFmtId="1" fontId="2" fillId="4" borderId="1" xfId="0" applyNumberFormat="1" applyFont="1" applyFill="1" applyBorder="1" applyAlignment="1">
      <alignment horizontal="right" vertical="center" wrapText="1"/>
    </xf>
    <xf numFmtId="164" fontId="0" fillId="0" borderId="0" xfId="0" applyNumberFormat="1"/>
    <xf numFmtId="168" fontId="0" fillId="3" borderId="1" xfId="0" applyNumberFormat="1" applyFill="1" applyBorder="1"/>
    <xf numFmtId="0" fontId="3" fillId="0" borderId="13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right" vertical="center" wrapText="1"/>
    </xf>
    <xf numFmtId="164" fontId="3" fillId="0" borderId="13" xfId="0" applyNumberFormat="1" applyFont="1" applyBorder="1" applyAlignment="1">
      <alignment horizontal="right" vertical="center"/>
    </xf>
    <xf numFmtId="0" fontId="0" fillId="0" borderId="12" xfId="0" applyFont="1" applyBorder="1" applyAlignment="1">
      <alignment horizontal="right" vertical="center" wrapText="1"/>
    </xf>
    <xf numFmtId="0" fontId="0" fillId="0" borderId="1" xfId="0" applyFont="1" applyBorder="1" applyAlignment="1">
      <alignment horizontal="right" vertical="center" wrapText="1"/>
    </xf>
    <xf numFmtId="0" fontId="0" fillId="4" borderId="12" xfId="0" applyFont="1" applyFill="1" applyBorder="1" applyAlignment="1">
      <alignment horizontal="right" vertical="center" wrapText="1"/>
    </xf>
    <xf numFmtId="0" fontId="0" fillId="4" borderId="1" xfId="0" applyFont="1" applyFill="1" applyBorder="1" applyAlignment="1">
      <alignment horizontal="righ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7" fillId="4" borderId="5" xfId="0" applyFont="1" applyFill="1" applyBorder="1" applyAlignment="1">
      <alignment horizontal="center"/>
    </xf>
    <xf numFmtId="0" fontId="7" fillId="4" borderId="6" xfId="0" applyFont="1" applyFill="1" applyBorder="1" applyAlignment="1">
      <alignment horizontal="center"/>
    </xf>
    <xf numFmtId="38" fontId="3" fillId="2" borderId="10" xfId="0" applyNumberFormat="1" applyFont="1" applyFill="1" applyBorder="1" applyAlignment="1">
      <alignment horizontal="center" vertical="center" wrapText="1"/>
    </xf>
    <xf numFmtId="38" fontId="3" fillId="2" borderId="11" xfId="0" applyNumberFormat="1" applyFont="1" applyFill="1" applyBorder="1" applyAlignment="1">
      <alignment horizontal="center" vertical="center" wrapText="1"/>
    </xf>
    <xf numFmtId="38" fontId="3" fillId="2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horizontal="center"/>
    </xf>
    <xf numFmtId="38" fontId="3" fillId="2" borderId="10" xfId="3" applyNumberFormat="1" applyFont="1" applyFill="1" applyBorder="1" applyAlignment="1">
      <alignment horizontal="center" vertical="center" wrapText="1"/>
    </xf>
    <xf numFmtId="38" fontId="3" fillId="2" borderId="11" xfId="3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right" vertical="center" wrapText="1"/>
    </xf>
    <xf numFmtId="38" fontId="3" fillId="2" borderId="1" xfId="3" applyNumberFormat="1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/>
    </xf>
    <xf numFmtId="0" fontId="6" fillId="2" borderId="12" xfId="0" applyFont="1" applyFill="1" applyBorder="1" applyAlignment="1">
      <alignment horizontal="center" vertical="center" wrapText="1"/>
    </xf>
  </cellXfs>
  <cellStyles count="4">
    <cellStyle name="Comma" xfId="3" builtinId="3"/>
    <cellStyle name="Currency" xfId="2" builtinId="4"/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FFFF99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32"/>
  <sheetViews>
    <sheetView zoomScaleNormal="100" workbookViewId="0">
      <pane xSplit="1" ySplit="2" topLeftCell="B25" activePane="bottomRight" state="frozen"/>
      <selection pane="topRight" activeCell="B1" sqref="B1"/>
      <selection pane="bottomLeft" activeCell="A3" sqref="A3"/>
      <selection pane="bottomRight" activeCell="G28" sqref="G28"/>
    </sheetView>
  </sheetViews>
  <sheetFormatPr defaultColWidth="8.69921875" defaultRowHeight="13.8" x14ac:dyDescent="0.25"/>
  <cols>
    <col min="1" max="1" width="18.69921875" style="7" customWidth="1"/>
    <col min="2" max="2" width="12.3984375" style="1" customWidth="1"/>
    <col min="3" max="3" width="11.8984375" style="1" customWidth="1"/>
    <col min="4" max="4" width="10.8984375" style="1" customWidth="1"/>
    <col min="5" max="5" width="9.8984375" style="1" customWidth="1"/>
    <col min="6" max="6" width="10.09765625" style="1" customWidth="1"/>
    <col min="7" max="8" width="12" style="15" customWidth="1"/>
    <col min="9" max="9" width="12.3984375" style="1" customWidth="1"/>
    <col min="10" max="10" width="11.8984375" style="1" customWidth="1"/>
    <col min="11" max="11" width="10.8984375" style="1" customWidth="1"/>
    <col min="12" max="12" width="9.8984375" style="1" customWidth="1"/>
    <col min="13" max="13" width="10.09765625" style="1" customWidth="1"/>
    <col min="14" max="14" width="13.19921875" style="1" customWidth="1"/>
    <col min="15" max="15" width="12" style="1" customWidth="1"/>
    <col min="16" max="17" width="10.69921875" style="1" bestFit="1" customWidth="1"/>
    <col min="18" max="18" width="9.8984375" style="1" customWidth="1"/>
    <col min="19" max="16384" width="8.69921875" style="1"/>
  </cols>
  <sheetData>
    <row r="1" spans="1:18" x14ac:dyDescent="0.25">
      <c r="A1" s="103" t="s">
        <v>74</v>
      </c>
      <c r="B1" s="103"/>
      <c r="C1" s="103"/>
      <c r="D1" s="103"/>
      <c r="E1" s="103"/>
      <c r="F1" s="103"/>
      <c r="G1" s="103"/>
      <c r="H1" s="41"/>
      <c r="I1" s="105" t="s">
        <v>71</v>
      </c>
      <c r="J1" s="106"/>
      <c r="K1" s="106"/>
      <c r="L1" s="106"/>
      <c r="M1" s="106"/>
      <c r="N1" s="104" t="s">
        <v>62</v>
      </c>
      <c r="O1" s="104"/>
      <c r="P1" s="104"/>
      <c r="Q1" s="104"/>
      <c r="R1" s="104"/>
    </row>
    <row r="2" spans="1:18" ht="69" x14ac:dyDescent="0.25">
      <c r="A2" s="5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12" t="s">
        <v>76</v>
      </c>
      <c r="H2" s="39"/>
      <c r="I2" s="38" t="s">
        <v>1</v>
      </c>
      <c r="J2" s="38" t="s">
        <v>2</v>
      </c>
      <c r="K2" s="38" t="s">
        <v>3</v>
      </c>
      <c r="L2" s="38" t="s">
        <v>4</v>
      </c>
      <c r="M2" s="38" t="s">
        <v>5</v>
      </c>
      <c r="N2" s="37" t="s">
        <v>1</v>
      </c>
      <c r="O2" s="37" t="s">
        <v>2</v>
      </c>
      <c r="P2" s="37" t="s">
        <v>3</v>
      </c>
      <c r="Q2" s="37" t="s">
        <v>4</v>
      </c>
      <c r="R2" s="37" t="s">
        <v>5</v>
      </c>
    </row>
    <row r="3" spans="1:18" x14ac:dyDescent="0.25">
      <c r="A3" s="6" t="s">
        <v>6</v>
      </c>
      <c r="B3" s="3">
        <v>1</v>
      </c>
      <c r="C3" s="3">
        <v>1</v>
      </c>
      <c r="D3" s="3">
        <f>B3*C3</f>
        <v>1</v>
      </c>
      <c r="E3" s="3">
        <v>100</v>
      </c>
      <c r="F3" s="3">
        <f>D3*E3</f>
        <v>100</v>
      </c>
      <c r="G3" s="13">
        <f>F3*275</f>
        <v>27500</v>
      </c>
      <c r="H3" s="40" t="s">
        <v>6</v>
      </c>
      <c r="I3" s="42">
        <v>0</v>
      </c>
      <c r="J3" s="42">
        <v>0</v>
      </c>
      <c r="K3" s="42">
        <f>I3*J3</f>
        <v>0</v>
      </c>
      <c r="L3" s="42">
        <v>100</v>
      </c>
      <c r="M3" s="42">
        <f>K3*L3</f>
        <v>0</v>
      </c>
      <c r="N3" s="52">
        <f>B3-I3</f>
        <v>1</v>
      </c>
      <c r="O3" s="52">
        <f>C3-J3</f>
        <v>1</v>
      </c>
      <c r="P3" s="52">
        <f>D3-K3</f>
        <v>1</v>
      </c>
      <c r="Q3" s="52">
        <f>E3-L3</f>
        <v>0</v>
      </c>
      <c r="R3" s="52">
        <f>F3-M3</f>
        <v>100</v>
      </c>
    </row>
    <row r="4" spans="1:18" x14ac:dyDescent="0.25">
      <c r="A4" s="6" t="s">
        <v>7</v>
      </c>
      <c r="B4" s="3">
        <v>5</v>
      </c>
      <c r="C4" s="3">
        <v>1</v>
      </c>
      <c r="D4" s="3">
        <f>B4*C4</f>
        <v>5</v>
      </c>
      <c r="E4" s="3">
        <v>1</v>
      </c>
      <c r="F4" s="3">
        <f>D4*E4</f>
        <v>5</v>
      </c>
      <c r="G4" s="13">
        <f>F4*275</f>
        <v>1375</v>
      </c>
      <c r="H4" s="40" t="s">
        <v>7</v>
      </c>
      <c r="I4" s="42">
        <v>5</v>
      </c>
      <c r="J4" s="42">
        <v>1</v>
      </c>
      <c r="K4" s="42">
        <f>I4*J4</f>
        <v>5</v>
      </c>
      <c r="L4" s="42">
        <v>1</v>
      </c>
      <c r="M4" s="42">
        <f>K4*L4</f>
        <v>5</v>
      </c>
      <c r="N4" s="52">
        <f t="shared" ref="N4:N26" si="0">B4-I4</f>
        <v>0</v>
      </c>
      <c r="O4" s="52">
        <f t="shared" ref="O4:O15" si="1">C4-J4</f>
        <v>0</v>
      </c>
      <c r="P4" s="52">
        <f t="shared" ref="P4:P15" si="2">D4-K4</f>
        <v>0</v>
      </c>
      <c r="Q4" s="52">
        <f t="shared" ref="Q4:Q15" si="3">E4-L4</f>
        <v>0</v>
      </c>
      <c r="R4" s="52">
        <f t="shared" ref="R4:R15" si="4">F4-M4</f>
        <v>0</v>
      </c>
    </row>
    <row r="5" spans="1:18" x14ac:dyDescent="0.25">
      <c r="A5" s="6">
        <v>71.12</v>
      </c>
      <c r="B5" s="3">
        <v>1</v>
      </c>
      <c r="C5" s="3">
        <v>1</v>
      </c>
      <c r="D5" s="3">
        <f>B5*C5</f>
        <v>1</v>
      </c>
      <c r="E5" s="3">
        <v>300</v>
      </c>
      <c r="F5" s="3">
        <f>D5*E5</f>
        <v>300</v>
      </c>
      <c r="G5" s="13">
        <f>F5*275</f>
        <v>82500</v>
      </c>
      <c r="H5" s="40">
        <v>71.12</v>
      </c>
      <c r="I5" s="42">
        <v>1</v>
      </c>
      <c r="J5" s="42">
        <v>1</v>
      </c>
      <c r="K5" s="42">
        <f>I5*J5</f>
        <v>1</v>
      </c>
      <c r="L5" s="42">
        <v>300</v>
      </c>
      <c r="M5" s="42">
        <f>K5*L5</f>
        <v>300</v>
      </c>
      <c r="N5" s="52">
        <f t="shared" si="0"/>
        <v>0</v>
      </c>
      <c r="O5" s="52">
        <f t="shared" si="1"/>
        <v>0</v>
      </c>
      <c r="P5" s="52">
        <f t="shared" si="2"/>
        <v>0</v>
      </c>
      <c r="Q5" s="52">
        <f t="shared" si="3"/>
        <v>0</v>
      </c>
      <c r="R5" s="52">
        <f t="shared" si="4"/>
        <v>0</v>
      </c>
    </row>
    <row r="6" spans="1:18" x14ac:dyDescent="0.25">
      <c r="A6" s="6" t="s">
        <v>8</v>
      </c>
      <c r="B6" s="3">
        <v>25</v>
      </c>
      <c r="C6" s="3">
        <v>1</v>
      </c>
      <c r="D6" s="3">
        <f>B6*C6</f>
        <v>25</v>
      </c>
      <c r="E6" s="3">
        <v>1</v>
      </c>
      <c r="F6" s="3">
        <f>D6*E6</f>
        <v>25</v>
      </c>
      <c r="G6" s="13">
        <f>F6*275</f>
        <v>6875</v>
      </c>
      <c r="H6" s="40" t="s">
        <v>8</v>
      </c>
      <c r="I6" s="42">
        <v>25</v>
      </c>
      <c r="J6" s="42">
        <v>1</v>
      </c>
      <c r="K6" s="42">
        <f>I6*J6</f>
        <v>25</v>
      </c>
      <c r="L6" s="42">
        <v>1</v>
      </c>
      <c r="M6" s="42">
        <f>K6*L6</f>
        <v>25</v>
      </c>
      <c r="N6" s="52">
        <f t="shared" si="0"/>
        <v>0</v>
      </c>
      <c r="O6" s="52">
        <f t="shared" si="1"/>
        <v>0</v>
      </c>
      <c r="P6" s="52">
        <f t="shared" si="2"/>
        <v>0</v>
      </c>
      <c r="Q6" s="52">
        <f t="shared" si="3"/>
        <v>0</v>
      </c>
      <c r="R6" s="52">
        <f t="shared" si="4"/>
        <v>0</v>
      </c>
    </row>
    <row r="7" spans="1:18" x14ac:dyDescent="0.25">
      <c r="A7" s="6">
        <v>71.31</v>
      </c>
      <c r="B7" s="3">
        <v>25</v>
      </c>
      <c r="C7" s="3">
        <v>2</v>
      </c>
      <c r="D7" s="3">
        <f>B7*C7</f>
        <v>50</v>
      </c>
      <c r="E7" s="3">
        <v>300</v>
      </c>
      <c r="F7" s="3">
        <f>D7*E7</f>
        <v>15000</v>
      </c>
      <c r="G7" s="13">
        <f>F7*275</f>
        <v>4125000</v>
      </c>
      <c r="H7" s="40">
        <v>71.31</v>
      </c>
      <c r="I7" s="42">
        <v>25</v>
      </c>
      <c r="J7" s="42">
        <v>1</v>
      </c>
      <c r="K7" s="42">
        <f>I7*J7</f>
        <v>25</v>
      </c>
      <c r="L7" s="42">
        <v>300</v>
      </c>
      <c r="M7" s="42">
        <f>K7*L7</f>
        <v>7500</v>
      </c>
      <c r="N7" s="52">
        <f t="shared" si="0"/>
        <v>0</v>
      </c>
      <c r="O7" s="52">
        <f t="shared" si="1"/>
        <v>1</v>
      </c>
      <c r="P7" s="52">
        <f t="shared" si="2"/>
        <v>25</v>
      </c>
      <c r="Q7" s="52">
        <f t="shared" si="3"/>
        <v>0</v>
      </c>
      <c r="R7" s="52">
        <f t="shared" si="4"/>
        <v>7500</v>
      </c>
    </row>
    <row r="8" spans="1:18" ht="13.95" customHeight="1" x14ac:dyDescent="0.25">
      <c r="A8" s="9">
        <v>71.33</v>
      </c>
      <c r="B8" s="94" t="s">
        <v>16</v>
      </c>
      <c r="C8" s="95"/>
      <c r="D8" s="95"/>
      <c r="E8" s="95"/>
      <c r="F8" s="95"/>
      <c r="G8" s="96"/>
      <c r="H8" s="43">
        <v>71.33</v>
      </c>
      <c r="I8" s="94" t="s">
        <v>16</v>
      </c>
      <c r="J8" s="95"/>
      <c r="K8" s="95"/>
      <c r="L8" s="95"/>
      <c r="M8" s="95"/>
      <c r="N8" s="52">
        <v>0</v>
      </c>
      <c r="O8" s="52">
        <f t="shared" si="1"/>
        <v>0</v>
      </c>
      <c r="P8" s="52">
        <f t="shared" si="2"/>
        <v>0</v>
      </c>
      <c r="Q8" s="52">
        <f t="shared" si="3"/>
        <v>0</v>
      </c>
      <c r="R8" s="52">
        <f t="shared" si="4"/>
        <v>0</v>
      </c>
    </row>
    <row r="9" spans="1:18" x14ac:dyDescent="0.25">
      <c r="A9" s="6">
        <v>71.349999999999994</v>
      </c>
      <c r="B9" s="97"/>
      <c r="C9" s="98"/>
      <c r="D9" s="98"/>
      <c r="E9" s="98"/>
      <c r="F9" s="98"/>
      <c r="G9" s="99"/>
      <c r="H9" s="40">
        <v>71.349999999999994</v>
      </c>
      <c r="I9" s="97"/>
      <c r="J9" s="98"/>
      <c r="K9" s="98"/>
      <c r="L9" s="98"/>
      <c r="M9" s="98"/>
      <c r="N9" s="52">
        <f t="shared" si="0"/>
        <v>0</v>
      </c>
      <c r="O9" s="52">
        <f t="shared" si="1"/>
        <v>0</v>
      </c>
      <c r="P9" s="52">
        <f t="shared" si="2"/>
        <v>0</v>
      </c>
      <c r="Q9" s="52">
        <f t="shared" si="3"/>
        <v>0</v>
      </c>
      <c r="R9" s="52">
        <f t="shared" si="4"/>
        <v>0</v>
      </c>
    </row>
    <row r="10" spans="1:18" ht="27.6" x14ac:dyDescent="0.25">
      <c r="A10" s="6" t="s">
        <v>21</v>
      </c>
      <c r="B10" s="100"/>
      <c r="C10" s="101"/>
      <c r="D10" s="101"/>
      <c r="E10" s="101"/>
      <c r="F10" s="101"/>
      <c r="G10" s="102"/>
      <c r="H10" s="40" t="s">
        <v>21</v>
      </c>
      <c r="I10" s="100"/>
      <c r="J10" s="101"/>
      <c r="K10" s="101"/>
      <c r="L10" s="101"/>
      <c r="M10" s="101"/>
      <c r="N10" s="52">
        <f t="shared" si="0"/>
        <v>0</v>
      </c>
      <c r="O10" s="52">
        <f t="shared" si="1"/>
        <v>0</v>
      </c>
      <c r="P10" s="52">
        <f t="shared" si="2"/>
        <v>0</v>
      </c>
      <c r="Q10" s="52">
        <f t="shared" si="3"/>
        <v>0</v>
      </c>
      <c r="R10" s="52">
        <f t="shared" si="4"/>
        <v>0</v>
      </c>
    </row>
    <row r="11" spans="1:18" x14ac:dyDescent="0.25">
      <c r="A11" s="6" t="s">
        <v>46</v>
      </c>
      <c r="B11" s="3">
        <v>25</v>
      </c>
      <c r="C11" s="3">
        <v>2</v>
      </c>
      <c r="D11" s="3">
        <f>B11*C11</f>
        <v>50</v>
      </c>
      <c r="E11" s="3">
        <v>80</v>
      </c>
      <c r="F11" s="10">
        <f>D11*E11</f>
        <v>4000</v>
      </c>
      <c r="G11" s="13">
        <f>F11*275</f>
        <v>1100000</v>
      </c>
      <c r="H11" s="40" t="s">
        <v>60</v>
      </c>
      <c r="I11" s="42">
        <v>25</v>
      </c>
      <c r="J11" s="42">
        <v>2</v>
      </c>
      <c r="K11" s="42">
        <f>I11*J11</f>
        <v>50</v>
      </c>
      <c r="L11" s="42">
        <v>80</v>
      </c>
      <c r="M11" s="50">
        <f>K11*L11</f>
        <v>4000</v>
      </c>
      <c r="N11" s="52">
        <f t="shared" si="0"/>
        <v>0</v>
      </c>
      <c r="O11" s="52">
        <f t="shared" si="1"/>
        <v>0</v>
      </c>
      <c r="P11" s="52">
        <f t="shared" si="2"/>
        <v>0</v>
      </c>
      <c r="Q11" s="52">
        <f t="shared" si="3"/>
        <v>0</v>
      </c>
      <c r="R11" s="52">
        <f t="shared" si="4"/>
        <v>0</v>
      </c>
    </row>
    <row r="12" spans="1:18" x14ac:dyDescent="0.25">
      <c r="A12" s="6">
        <v>71.39</v>
      </c>
      <c r="B12" s="3">
        <v>25</v>
      </c>
      <c r="C12" s="3">
        <v>2</v>
      </c>
      <c r="D12" s="3">
        <f>B12*C12</f>
        <v>50</v>
      </c>
      <c r="E12" s="3">
        <v>110</v>
      </c>
      <c r="F12" s="10">
        <f>D12*E12</f>
        <v>5500</v>
      </c>
      <c r="G12" s="13">
        <f>F12*275</f>
        <v>1512500</v>
      </c>
      <c r="H12" s="40">
        <v>71.39</v>
      </c>
      <c r="I12" s="42">
        <v>36</v>
      </c>
      <c r="J12" s="51">
        <v>2</v>
      </c>
      <c r="K12" s="51">
        <v>72</v>
      </c>
      <c r="L12" s="42">
        <v>110</v>
      </c>
      <c r="M12" s="50">
        <v>7920</v>
      </c>
      <c r="N12" s="52">
        <f t="shared" si="0"/>
        <v>-11</v>
      </c>
      <c r="O12" s="52">
        <f t="shared" si="1"/>
        <v>0</v>
      </c>
      <c r="P12" s="52">
        <f t="shared" si="2"/>
        <v>-22</v>
      </c>
      <c r="Q12" s="52">
        <f t="shared" si="3"/>
        <v>0</v>
      </c>
      <c r="R12" s="52">
        <f t="shared" si="4"/>
        <v>-2420</v>
      </c>
    </row>
    <row r="13" spans="1:18" x14ac:dyDescent="0.25">
      <c r="A13" s="6" t="s">
        <v>19</v>
      </c>
      <c r="B13" s="92" t="s">
        <v>16</v>
      </c>
      <c r="C13" s="92"/>
      <c r="D13" s="92"/>
      <c r="E13" s="92"/>
      <c r="F13" s="92"/>
      <c r="G13" s="92"/>
      <c r="H13" s="40" t="s">
        <v>19</v>
      </c>
      <c r="I13" s="92" t="s">
        <v>16</v>
      </c>
      <c r="J13" s="92"/>
      <c r="K13" s="92"/>
      <c r="L13" s="92"/>
      <c r="M13" s="92"/>
      <c r="N13" s="52">
        <v>0</v>
      </c>
      <c r="O13" s="52">
        <f t="shared" si="1"/>
        <v>0</v>
      </c>
      <c r="P13" s="52">
        <f t="shared" si="2"/>
        <v>0</v>
      </c>
      <c r="Q13" s="52">
        <f t="shared" si="3"/>
        <v>0</v>
      </c>
      <c r="R13" s="52">
        <f t="shared" si="4"/>
        <v>0</v>
      </c>
    </row>
    <row r="14" spans="1:18" x14ac:dyDescent="0.25">
      <c r="A14" s="9" t="s">
        <v>20</v>
      </c>
      <c r="B14" s="93" t="s">
        <v>17</v>
      </c>
      <c r="C14" s="93"/>
      <c r="D14" s="93"/>
      <c r="E14" s="93"/>
      <c r="F14" s="93"/>
      <c r="G14" s="93"/>
      <c r="H14" s="43" t="s">
        <v>20</v>
      </c>
      <c r="I14" s="93" t="s">
        <v>17</v>
      </c>
      <c r="J14" s="93"/>
      <c r="K14" s="93"/>
      <c r="L14" s="93"/>
      <c r="M14" s="93"/>
      <c r="N14" s="52">
        <v>0</v>
      </c>
      <c r="O14" s="52">
        <f t="shared" si="1"/>
        <v>0</v>
      </c>
      <c r="P14" s="52">
        <f t="shared" si="2"/>
        <v>0</v>
      </c>
      <c r="Q14" s="52">
        <f t="shared" si="3"/>
        <v>0</v>
      </c>
      <c r="R14" s="52">
        <f t="shared" si="4"/>
        <v>0</v>
      </c>
    </row>
    <row r="15" spans="1:18" x14ac:dyDescent="0.25">
      <c r="A15" s="6" t="s">
        <v>47</v>
      </c>
      <c r="B15" s="92" t="s">
        <v>16</v>
      </c>
      <c r="C15" s="92"/>
      <c r="D15" s="92"/>
      <c r="E15" s="92"/>
      <c r="F15" s="92"/>
      <c r="G15" s="92"/>
      <c r="H15" s="43" t="s">
        <v>61</v>
      </c>
      <c r="I15" s="92" t="s">
        <v>16</v>
      </c>
      <c r="J15" s="92"/>
      <c r="K15" s="92"/>
      <c r="L15" s="92"/>
      <c r="M15" s="92"/>
      <c r="N15" s="52">
        <v>0</v>
      </c>
      <c r="O15" s="52">
        <f t="shared" si="1"/>
        <v>0</v>
      </c>
      <c r="P15" s="52">
        <f t="shared" si="2"/>
        <v>0</v>
      </c>
      <c r="Q15" s="52">
        <f t="shared" si="3"/>
        <v>0</v>
      </c>
      <c r="R15" s="52">
        <f t="shared" si="4"/>
        <v>0</v>
      </c>
    </row>
    <row r="16" spans="1:18" x14ac:dyDescent="0.25">
      <c r="A16" s="6" t="s">
        <v>10</v>
      </c>
      <c r="B16" s="3">
        <v>1</v>
      </c>
      <c r="C16" s="3">
        <v>1</v>
      </c>
      <c r="D16" s="3">
        <f t="shared" ref="D16:D25" si="5">B16*C16</f>
        <v>1</v>
      </c>
      <c r="E16" s="3">
        <v>1</v>
      </c>
      <c r="F16" s="3">
        <f t="shared" ref="F16:F20" si="6">D16*E16</f>
        <v>1</v>
      </c>
      <c r="G16" s="13">
        <f>F16*275</f>
        <v>275</v>
      </c>
      <c r="H16" s="40" t="s">
        <v>10</v>
      </c>
      <c r="I16" s="42">
        <v>1</v>
      </c>
      <c r="J16" s="42">
        <v>1</v>
      </c>
      <c r="K16" s="42">
        <f t="shared" ref="K16:K25" si="7">I16*J16</f>
        <v>1</v>
      </c>
      <c r="L16" s="42">
        <v>1</v>
      </c>
      <c r="M16" s="42">
        <f t="shared" ref="M16:M25" si="8">K16*L16</f>
        <v>1</v>
      </c>
      <c r="N16" s="52">
        <f t="shared" si="0"/>
        <v>0</v>
      </c>
      <c r="O16" s="52">
        <f t="shared" ref="O16:O26" si="9">C16-J16</f>
        <v>0</v>
      </c>
      <c r="P16" s="52">
        <f t="shared" ref="P16:P26" si="10">D16-K16</f>
        <v>0</v>
      </c>
      <c r="Q16" s="52">
        <f t="shared" ref="Q16:Q26" si="11">E16-L16</f>
        <v>0</v>
      </c>
      <c r="R16" s="52">
        <f t="shared" ref="R16:R26" si="12">F16-M16</f>
        <v>0</v>
      </c>
    </row>
    <row r="17" spans="1:18" x14ac:dyDescent="0.25">
      <c r="A17" s="85">
        <v>71.95</v>
      </c>
      <c r="B17" s="86">
        <v>25</v>
      </c>
      <c r="C17" s="86">
        <v>1</v>
      </c>
      <c r="D17" s="86">
        <f t="shared" si="5"/>
        <v>25</v>
      </c>
      <c r="E17" s="86">
        <v>24</v>
      </c>
      <c r="F17" s="86">
        <f t="shared" si="6"/>
        <v>600</v>
      </c>
      <c r="G17" s="87">
        <f>F17*275</f>
        <v>165000</v>
      </c>
      <c r="H17" s="40">
        <v>71.95</v>
      </c>
      <c r="I17" s="42">
        <v>25</v>
      </c>
      <c r="J17" s="42">
        <v>1</v>
      </c>
      <c r="K17" s="42">
        <f t="shared" si="7"/>
        <v>25</v>
      </c>
      <c r="L17" s="42">
        <v>24</v>
      </c>
      <c r="M17" s="42">
        <f t="shared" si="8"/>
        <v>600</v>
      </c>
      <c r="N17" s="52">
        <f t="shared" si="0"/>
        <v>0</v>
      </c>
      <c r="O17" s="52">
        <f t="shared" si="9"/>
        <v>0</v>
      </c>
      <c r="P17" s="52">
        <f t="shared" si="10"/>
        <v>0</v>
      </c>
      <c r="Q17" s="52">
        <f t="shared" si="11"/>
        <v>0</v>
      </c>
      <c r="R17" s="52">
        <f t="shared" si="12"/>
        <v>0</v>
      </c>
    </row>
    <row r="18" spans="1:18" ht="27.6" x14ac:dyDescent="0.25">
      <c r="A18" s="6" t="s">
        <v>11</v>
      </c>
      <c r="B18" s="3">
        <v>7</v>
      </c>
      <c r="C18" s="3">
        <v>2</v>
      </c>
      <c r="D18" s="3">
        <f>B18*C18</f>
        <v>14</v>
      </c>
      <c r="E18" s="3">
        <v>0.9</v>
      </c>
      <c r="F18" s="3">
        <f t="shared" si="6"/>
        <v>12.6</v>
      </c>
      <c r="G18" s="13">
        <f>F18*275</f>
        <v>3465</v>
      </c>
      <c r="H18" s="40" t="s">
        <v>11</v>
      </c>
      <c r="I18" s="42">
        <v>7</v>
      </c>
      <c r="J18" s="42">
        <v>2</v>
      </c>
      <c r="K18" s="42">
        <f t="shared" si="7"/>
        <v>14</v>
      </c>
      <c r="L18" s="42">
        <v>0.9</v>
      </c>
      <c r="M18" s="42">
        <f t="shared" si="8"/>
        <v>12.6</v>
      </c>
      <c r="N18" s="52">
        <f t="shared" si="0"/>
        <v>0</v>
      </c>
      <c r="O18" s="52">
        <f t="shared" si="9"/>
        <v>0</v>
      </c>
      <c r="P18" s="52">
        <f t="shared" si="10"/>
        <v>0</v>
      </c>
      <c r="Q18" s="52">
        <f t="shared" si="11"/>
        <v>0</v>
      </c>
      <c r="R18" s="52">
        <f t="shared" si="12"/>
        <v>0</v>
      </c>
    </row>
    <row r="19" spans="1:18" x14ac:dyDescent="0.25">
      <c r="A19" s="6" t="s">
        <v>48</v>
      </c>
      <c r="B19" s="23">
        <v>2</v>
      </c>
      <c r="C19" s="3">
        <v>1</v>
      </c>
      <c r="D19" s="3">
        <v>2</v>
      </c>
      <c r="E19" s="3">
        <v>120</v>
      </c>
      <c r="F19" s="3">
        <v>240</v>
      </c>
      <c r="G19" s="13">
        <f>F19*275</f>
        <v>66000</v>
      </c>
      <c r="H19" s="6" t="s">
        <v>48</v>
      </c>
      <c r="I19" s="42">
        <v>2</v>
      </c>
      <c r="J19" s="42">
        <v>1</v>
      </c>
      <c r="K19" s="42">
        <f t="shared" si="7"/>
        <v>2</v>
      </c>
      <c r="L19" s="42">
        <v>120</v>
      </c>
      <c r="M19" s="42">
        <f t="shared" si="8"/>
        <v>240</v>
      </c>
      <c r="N19" s="52">
        <f>B19-I19</f>
        <v>0</v>
      </c>
      <c r="O19" s="52">
        <f t="shared" si="9"/>
        <v>0</v>
      </c>
      <c r="P19" s="52"/>
      <c r="Q19" s="52">
        <f t="shared" si="11"/>
        <v>0</v>
      </c>
      <c r="R19" s="52"/>
    </row>
    <row r="20" spans="1:18" x14ac:dyDescent="0.25">
      <c r="A20" s="6" t="s">
        <v>12</v>
      </c>
      <c r="B20" s="3">
        <v>2</v>
      </c>
      <c r="C20" s="3">
        <v>1</v>
      </c>
      <c r="D20" s="3">
        <f t="shared" si="5"/>
        <v>2</v>
      </c>
      <c r="E20" s="3">
        <v>1</v>
      </c>
      <c r="F20" s="3">
        <f t="shared" si="6"/>
        <v>2</v>
      </c>
      <c r="G20" s="13">
        <f>F20*275</f>
        <v>550</v>
      </c>
      <c r="H20" s="40" t="s">
        <v>12</v>
      </c>
      <c r="I20" s="42">
        <v>2</v>
      </c>
      <c r="J20" s="42">
        <v>1</v>
      </c>
      <c r="K20" s="42">
        <f t="shared" si="7"/>
        <v>2</v>
      </c>
      <c r="L20" s="42">
        <v>1</v>
      </c>
      <c r="M20" s="42">
        <f t="shared" si="8"/>
        <v>2</v>
      </c>
      <c r="N20" s="52">
        <f t="shared" si="0"/>
        <v>0</v>
      </c>
      <c r="O20" s="52">
        <f t="shared" si="9"/>
        <v>0</v>
      </c>
      <c r="P20" s="52">
        <f t="shared" si="10"/>
        <v>0</v>
      </c>
      <c r="Q20" s="52">
        <f t="shared" si="11"/>
        <v>0</v>
      </c>
      <c r="R20" s="52">
        <f t="shared" si="12"/>
        <v>0</v>
      </c>
    </row>
    <row r="21" spans="1:18" ht="27.6" x14ac:dyDescent="0.25">
      <c r="A21" s="6" t="s">
        <v>49</v>
      </c>
      <c r="B21" s="92" t="s">
        <v>50</v>
      </c>
      <c r="C21" s="92"/>
      <c r="D21" s="92"/>
      <c r="E21" s="92"/>
      <c r="F21" s="92"/>
      <c r="G21" s="92"/>
      <c r="H21" s="40" t="s">
        <v>49</v>
      </c>
      <c r="I21" s="92" t="s">
        <v>78</v>
      </c>
      <c r="J21" s="92"/>
      <c r="K21" s="92"/>
      <c r="L21" s="92"/>
      <c r="M21" s="92"/>
      <c r="N21" s="52">
        <v>-2</v>
      </c>
      <c r="O21" s="52">
        <f>C21-J21</f>
        <v>0</v>
      </c>
      <c r="P21" s="52">
        <f>D21-K21</f>
        <v>0</v>
      </c>
      <c r="Q21" s="52">
        <f>E21-L21</f>
        <v>0</v>
      </c>
      <c r="R21" s="52">
        <f>F21-M21</f>
        <v>0</v>
      </c>
    </row>
    <row r="22" spans="1:18" x14ac:dyDescent="0.25">
      <c r="A22" s="30" t="s">
        <v>34</v>
      </c>
      <c r="B22" s="88">
        <v>6</v>
      </c>
      <c r="C22" s="89">
        <v>1</v>
      </c>
      <c r="D22" s="89">
        <f>B22*C22</f>
        <v>6</v>
      </c>
      <c r="E22" s="89">
        <v>25</v>
      </c>
      <c r="F22" s="89">
        <f>D22*E22</f>
        <v>150</v>
      </c>
      <c r="G22" s="13">
        <f>F22*275</f>
        <v>41250</v>
      </c>
      <c r="H22" s="44" t="s">
        <v>34</v>
      </c>
      <c r="I22" s="90">
        <v>6</v>
      </c>
      <c r="J22" s="91">
        <v>1</v>
      </c>
      <c r="K22" s="91">
        <f>I22*J22</f>
        <v>6</v>
      </c>
      <c r="L22" s="91">
        <v>25</v>
      </c>
      <c r="M22" s="91">
        <f>K22*L22</f>
        <v>150</v>
      </c>
      <c r="N22" s="52">
        <f t="shared" si="0"/>
        <v>0</v>
      </c>
      <c r="O22" s="52">
        <f t="shared" si="9"/>
        <v>0</v>
      </c>
      <c r="P22" s="52">
        <f t="shared" si="10"/>
        <v>0</v>
      </c>
      <c r="Q22" s="52">
        <f t="shared" si="11"/>
        <v>0</v>
      </c>
      <c r="R22" s="52">
        <f t="shared" si="12"/>
        <v>0</v>
      </c>
    </row>
    <row r="23" spans="1:18" x14ac:dyDescent="0.25">
      <c r="A23" s="30" t="s">
        <v>35</v>
      </c>
      <c r="B23" s="88">
        <v>50</v>
      </c>
      <c r="C23" s="89">
        <v>1</v>
      </c>
      <c r="D23" s="89">
        <f>B23*C23</f>
        <v>50</v>
      </c>
      <c r="E23" s="89">
        <v>1</v>
      </c>
      <c r="F23" s="89">
        <f>D23*E23</f>
        <v>50</v>
      </c>
      <c r="G23" s="13">
        <f>F23*275</f>
        <v>13750</v>
      </c>
      <c r="H23" s="44" t="s">
        <v>35</v>
      </c>
      <c r="I23" s="90">
        <v>50</v>
      </c>
      <c r="J23" s="91">
        <v>1</v>
      </c>
      <c r="K23" s="91">
        <f>I23*J23</f>
        <v>50</v>
      </c>
      <c r="L23" s="91">
        <v>1</v>
      </c>
      <c r="M23" s="91">
        <f>K23*L23</f>
        <v>50</v>
      </c>
      <c r="N23" s="52">
        <f t="shared" si="0"/>
        <v>0</v>
      </c>
      <c r="O23" s="52">
        <f t="shared" si="9"/>
        <v>0</v>
      </c>
      <c r="P23" s="52">
        <f t="shared" si="10"/>
        <v>0</v>
      </c>
      <c r="Q23" s="52">
        <f t="shared" si="11"/>
        <v>0</v>
      </c>
      <c r="R23" s="52">
        <f t="shared" si="12"/>
        <v>0</v>
      </c>
    </row>
    <row r="24" spans="1:18" ht="27.6" customHeight="1" x14ac:dyDescent="0.25">
      <c r="A24" s="30" t="s">
        <v>51</v>
      </c>
      <c r="B24" s="92" t="s">
        <v>50</v>
      </c>
      <c r="C24" s="92"/>
      <c r="D24" s="92"/>
      <c r="E24" s="92"/>
      <c r="F24" s="92"/>
      <c r="G24" s="92"/>
      <c r="H24" s="44" t="s">
        <v>51</v>
      </c>
      <c r="I24" s="92" t="s">
        <v>78</v>
      </c>
      <c r="J24" s="92"/>
      <c r="K24" s="92"/>
      <c r="L24" s="92"/>
      <c r="M24" s="92"/>
      <c r="N24" s="52">
        <v>0</v>
      </c>
      <c r="O24" s="52">
        <f>C24-J24</f>
        <v>0</v>
      </c>
      <c r="P24" s="52">
        <f>D24-K24</f>
        <v>0</v>
      </c>
      <c r="Q24" s="52">
        <f>E24-L24</f>
        <v>0</v>
      </c>
      <c r="R24" s="52">
        <f>F24-M24</f>
        <v>0</v>
      </c>
    </row>
    <row r="25" spans="1:18" ht="27.6" x14ac:dyDescent="0.25">
      <c r="A25" s="6" t="s">
        <v>13</v>
      </c>
      <c r="B25" s="23">
        <v>25</v>
      </c>
      <c r="C25" s="3">
        <v>0</v>
      </c>
      <c r="D25" s="3">
        <f t="shared" si="5"/>
        <v>0</v>
      </c>
      <c r="E25" s="3">
        <v>20</v>
      </c>
      <c r="F25" s="3">
        <v>2</v>
      </c>
      <c r="G25" s="13">
        <f>F25*275</f>
        <v>550</v>
      </c>
      <c r="H25" s="40" t="s">
        <v>13</v>
      </c>
      <c r="I25" s="46">
        <v>0.1</v>
      </c>
      <c r="J25" s="42">
        <v>1</v>
      </c>
      <c r="K25" s="42">
        <f t="shared" si="7"/>
        <v>0.1</v>
      </c>
      <c r="L25" s="42">
        <v>20</v>
      </c>
      <c r="M25" s="42">
        <f t="shared" si="8"/>
        <v>2</v>
      </c>
      <c r="N25" s="52">
        <f t="shared" si="0"/>
        <v>24.9</v>
      </c>
      <c r="O25" s="52">
        <f t="shared" si="9"/>
        <v>-1</v>
      </c>
      <c r="P25" s="52">
        <f t="shared" si="10"/>
        <v>-0.1</v>
      </c>
      <c r="Q25" s="52">
        <f t="shared" si="11"/>
        <v>0</v>
      </c>
      <c r="R25" s="52">
        <f t="shared" si="12"/>
        <v>0</v>
      </c>
    </row>
    <row r="26" spans="1:18" x14ac:dyDescent="0.25">
      <c r="A26" s="5" t="s">
        <v>14</v>
      </c>
      <c r="B26" s="24"/>
      <c r="C26" s="11"/>
      <c r="D26" s="22">
        <f>SUM(D3:D6,D7:D7,D11:D12,D15:D25)</f>
        <v>282</v>
      </c>
      <c r="E26" s="22"/>
      <c r="F26" s="22">
        <f>SUM(F3:F6,F7:F7,F11:F12,F15:F25)</f>
        <v>25987.599999999999</v>
      </c>
      <c r="G26" s="14">
        <f>SUM(G3:G6,G7:G7,G11:G12,G15:G25)</f>
        <v>7146590</v>
      </c>
      <c r="H26" s="45" t="s">
        <v>14</v>
      </c>
      <c r="I26" s="47"/>
      <c r="J26" s="48"/>
      <c r="K26" s="49">
        <f>SUM(K3:K6,K7:K7,K11:K12,K16:K25)</f>
        <v>278.10000000000002</v>
      </c>
      <c r="L26" s="49"/>
      <c r="M26" s="49">
        <f>SUM(M3:M6,M7:M7,M11:M12,M16:M25)</f>
        <v>20807.599999999999</v>
      </c>
      <c r="N26" s="52">
        <f t="shared" si="0"/>
        <v>0</v>
      </c>
      <c r="O26" s="52">
        <f t="shared" si="9"/>
        <v>0</v>
      </c>
      <c r="P26" s="52">
        <f t="shared" si="10"/>
        <v>3.8999999999999773</v>
      </c>
      <c r="Q26" s="52">
        <f t="shared" si="11"/>
        <v>0</v>
      </c>
      <c r="R26" s="52">
        <f t="shared" si="12"/>
        <v>5180</v>
      </c>
    </row>
    <row r="29" spans="1:18" x14ac:dyDescent="0.25">
      <c r="A29" s="8"/>
    </row>
    <row r="30" spans="1:18" x14ac:dyDescent="0.25">
      <c r="A30" s="8"/>
    </row>
    <row r="31" spans="1:18" x14ac:dyDescent="0.25">
      <c r="A31" s="8"/>
    </row>
    <row r="32" spans="1:18" x14ac:dyDescent="0.25">
      <c r="A32" s="8"/>
    </row>
  </sheetData>
  <mergeCells count="15">
    <mergeCell ref="A1:G1"/>
    <mergeCell ref="N1:R1"/>
    <mergeCell ref="I15:M15"/>
    <mergeCell ref="I8:M10"/>
    <mergeCell ref="I13:M13"/>
    <mergeCell ref="I14:M14"/>
    <mergeCell ref="I1:M1"/>
    <mergeCell ref="I21:M21"/>
    <mergeCell ref="B14:G14"/>
    <mergeCell ref="B13:G13"/>
    <mergeCell ref="B8:G10"/>
    <mergeCell ref="I24:M24"/>
    <mergeCell ref="B15:G15"/>
    <mergeCell ref="B21:G21"/>
    <mergeCell ref="B24:G24"/>
  </mergeCells>
  <pageMargins left="0.7" right="0.7" top="0.75" bottom="0.75" header="0.3" footer="0.3"/>
  <pageSetup paperSize="5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6"/>
  <sheetViews>
    <sheetView zoomScaleNormal="100" workbookViewId="0">
      <pane xSplit="1" ySplit="2" topLeftCell="F3" activePane="bottomRight" state="frozen"/>
      <selection pane="topRight" activeCell="B1" sqref="B1"/>
      <selection pane="bottomLeft" activeCell="A3" sqref="A3"/>
      <selection pane="bottomRight" activeCell="F13" sqref="F13"/>
    </sheetView>
  </sheetViews>
  <sheetFormatPr defaultColWidth="8.69921875" defaultRowHeight="13.8" x14ac:dyDescent="0.25"/>
  <cols>
    <col min="1" max="1" width="18.69921875" style="1" customWidth="1"/>
    <col min="2" max="4" width="14.59765625" style="1" customWidth="1"/>
    <col min="5" max="5" width="14.59765625" style="15" customWidth="1"/>
    <col min="6" max="6" width="14.69921875" style="1" customWidth="1"/>
    <col min="7" max="7" width="13.5" style="1" customWidth="1"/>
    <col min="8" max="8" width="14.19921875" style="1" customWidth="1"/>
    <col min="9" max="9" width="14.59765625" style="1" customWidth="1"/>
    <col min="10" max="10" width="13.19921875" style="1" customWidth="1"/>
    <col min="11" max="11" width="15.8984375" style="1" customWidth="1"/>
    <col min="12" max="16384" width="8.69921875" style="1"/>
  </cols>
  <sheetData>
    <row r="1" spans="1:11" x14ac:dyDescent="0.25">
      <c r="A1" s="103" t="s">
        <v>70</v>
      </c>
      <c r="B1" s="103"/>
      <c r="C1" s="103"/>
      <c r="D1" s="103"/>
      <c r="E1" s="103"/>
      <c r="F1" s="111"/>
      <c r="G1" s="111"/>
      <c r="H1" s="111"/>
      <c r="I1" s="104" t="s">
        <v>62</v>
      </c>
      <c r="J1" s="104"/>
      <c r="K1" s="104"/>
    </row>
    <row r="2" spans="1:11" ht="55.2" x14ac:dyDescent="0.25">
      <c r="A2" s="2" t="s">
        <v>0</v>
      </c>
      <c r="B2" s="2" t="s">
        <v>22</v>
      </c>
      <c r="C2" s="2" t="s">
        <v>23</v>
      </c>
      <c r="D2" s="2" t="s">
        <v>24</v>
      </c>
      <c r="E2" s="12" t="s">
        <v>76</v>
      </c>
      <c r="F2" s="59" t="s">
        <v>22</v>
      </c>
      <c r="G2" s="59" t="s">
        <v>23</v>
      </c>
      <c r="H2" s="59" t="s">
        <v>24</v>
      </c>
      <c r="I2" s="37" t="s">
        <v>22</v>
      </c>
      <c r="J2" s="37" t="s">
        <v>23</v>
      </c>
      <c r="K2" s="37" t="s">
        <v>24</v>
      </c>
    </row>
    <row r="3" spans="1:11" x14ac:dyDescent="0.25">
      <c r="A3" s="31" t="s">
        <v>54</v>
      </c>
      <c r="B3" s="54">
        <v>0</v>
      </c>
      <c r="C3" s="54">
        <v>0</v>
      </c>
      <c r="D3" s="54">
        <f>B3*C3</f>
        <v>0</v>
      </c>
      <c r="E3" s="20">
        <f>D3*275</f>
        <v>0</v>
      </c>
      <c r="F3" s="60">
        <v>0</v>
      </c>
      <c r="G3" s="60">
        <v>0</v>
      </c>
      <c r="H3" s="60">
        <f>F3*G3</f>
        <v>0</v>
      </c>
      <c r="I3" s="63">
        <f>B3-F3</f>
        <v>0</v>
      </c>
      <c r="J3" s="63">
        <f>C3-G3</f>
        <v>0</v>
      </c>
      <c r="K3" s="63">
        <f>D3-H3</f>
        <v>0</v>
      </c>
    </row>
    <row r="4" spans="1:11" x14ac:dyDescent="0.25">
      <c r="A4" s="6" t="s">
        <v>68</v>
      </c>
      <c r="B4" s="92" t="s">
        <v>37</v>
      </c>
      <c r="C4" s="92"/>
      <c r="D4" s="92"/>
      <c r="E4" s="92"/>
      <c r="F4" s="112" t="s">
        <v>37</v>
      </c>
      <c r="G4" s="113"/>
      <c r="H4" s="113"/>
      <c r="I4" s="107" t="s">
        <v>37</v>
      </c>
      <c r="J4" s="108"/>
      <c r="K4" s="108"/>
    </row>
    <row r="5" spans="1:11" x14ac:dyDescent="0.25">
      <c r="A5" s="6" t="s">
        <v>44</v>
      </c>
      <c r="B5" s="54">
        <v>0</v>
      </c>
      <c r="C5" s="54">
        <v>0</v>
      </c>
      <c r="D5" s="54">
        <f t="shared" ref="D5:D7" si="0">B5*C5</f>
        <v>0</v>
      </c>
      <c r="E5" s="20">
        <f>D5*275</f>
        <v>0</v>
      </c>
      <c r="F5" s="60">
        <v>0</v>
      </c>
      <c r="G5" s="60">
        <v>0</v>
      </c>
      <c r="H5" s="60">
        <f t="shared" ref="H5:H8" si="1">F5*G5</f>
        <v>0</v>
      </c>
      <c r="I5" s="63">
        <f t="shared" ref="I5:K8" si="2">B5-F5</f>
        <v>0</v>
      </c>
      <c r="J5" s="63">
        <f t="shared" si="2"/>
        <v>0</v>
      </c>
      <c r="K5" s="63">
        <f t="shared" si="2"/>
        <v>0</v>
      </c>
    </row>
    <row r="6" spans="1:11" x14ac:dyDescent="0.25">
      <c r="A6" s="6" t="s">
        <v>25</v>
      </c>
      <c r="B6" s="54">
        <v>200</v>
      </c>
      <c r="C6" s="54">
        <v>20</v>
      </c>
      <c r="D6" s="54">
        <f t="shared" si="0"/>
        <v>4000</v>
      </c>
      <c r="E6" s="20">
        <f>D6*275</f>
        <v>1100000</v>
      </c>
      <c r="F6" s="60">
        <v>200</v>
      </c>
      <c r="G6" s="60">
        <v>20</v>
      </c>
      <c r="H6" s="60">
        <f t="shared" si="1"/>
        <v>4000</v>
      </c>
      <c r="I6" s="63">
        <f t="shared" si="2"/>
        <v>0</v>
      </c>
      <c r="J6" s="63">
        <f t="shared" si="2"/>
        <v>0</v>
      </c>
      <c r="K6" s="63">
        <f t="shared" si="2"/>
        <v>0</v>
      </c>
    </row>
    <row r="7" spans="1:11" x14ac:dyDescent="0.25">
      <c r="A7" s="6" t="s">
        <v>45</v>
      </c>
      <c r="B7" s="54">
        <v>20</v>
      </c>
      <c r="C7" s="54">
        <v>18.5</v>
      </c>
      <c r="D7" s="54">
        <f t="shared" si="0"/>
        <v>370</v>
      </c>
      <c r="E7" s="20">
        <f>D7*275</f>
        <v>101750</v>
      </c>
      <c r="F7" s="60">
        <v>30</v>
      </c>
      <c r="G7" s="62">
        <v>18.5</v>
      </c>
      <c r="H7" s="60">
        <f t="shared" si="1"/>
        <v>555</v>
      </c>
      <c r="I7" s="63">
        <f t="shared" si="2"/>
        <v>-10</v>
      </c>
      <c r="J7" s="63">
        <f t="shared" si="2"/>
        <v>0</v>
      </c>
      <c r="K7" s="63">
        <f t="shared" si="2"/>
        <v>-185</v>
      </c>
    </row>
    <row r="8" spans="1:11" x14ac:dyDescent="0.25">
      <c r="A8" s="6" t="s">
        <v>36</v>
      </c>
      <c r="B8" s="54">
        <v>200</v>
      </c>
      <c r="C8" s="54">
        <v>0.5</v>
      </c>
      <c r="D8" s="54">
        <f>B8*C8</f>
        <v>100</v>
      </c>
      <c r="E8" s="20">
        <f>D8*275</f>
        <v>27500</v>
      </c>
      <c r="F8" s="60">
        <v>200</v>
      </c>
      <c r="G8" s="60">
        <v>0.5</v>
      </c>
      <c r="H8" s="60">
        <f t="shared" si="1"/>
        <v>100</v>
      </c>
      <c r="I8" s="63">
        <f t="shared" si="2"/>
        <v>0</v>
      </c>
      <c r="J8" s="63">
        <f t="shared" si="2"/>
        <v>0</v>
      </c>
      <c r="K8" s="63">
        <f t="shared" si="2"/>
        <v>0</v>
      </c>
    </row>
    <row r="9" spans="1:11" ht="13.95" customHeight="1" x14ac:dyDescent="0.25">
      <c r="A9" s="73" t="s">
        <v>63</v>
      </c>
      <c r="B9" s="114" t="s">
        <v>65</v>
      </c>
      <c r="C9" s="114"/>
      <c r="D9" s="114"/>
      <c r="E9" s="114"/>
      <c r="F9" s="115" t="s">
        <v>79</v>
      </c>
      <c r="G9" s="115"/>
      <c r="H9" s="115"/>
      <c r="I9" s="63">
        <v>0</v>
      </c>
      <c r="J9" s="63">
        <f>C9-G9</f>
        <v>0</v>
      </c>
      <c r="K9" s="63">
        <f>D9-H9</f>
        <v>0</v>
      </c>
    </row>
    <row r="10" spans="1:11" x14ac:dyDescent="0.25">
      <c r="A10" s="73" t="s">
        <v>64</v>
      </c>
      <c r="B10" s="114" t="s">
        <v>65</v>
      </c>
      <c r="C10" s="114"/>
      <c r="D10" s="114"/>
      <c r="E10" s="114"/>
      <c r="F10" s="115"/>
      <c r="G10" s="115"/>
      <c r="H10" s="115"/>
      <c r="I10" s="63">
        <f>-F10</f>
        <v>0</v>
      </c>
      <c r="J10" s="63">
        <f>C10-G10</f>
        <v>0</v>
      </c>
      <c r="K10" s="63">
        <f>D10-H10</f>
        <v>0</v>
      </c>
    </row>
    <row r="11" spans="1:11" x14ac:dyDescent="0.25">
      <c r="A11" s="6" t="s">
        <v>38</v>
      </c>
      <c r="B11" s="92" t="s">
        <v>52</v>
      </c>
      <c r="C11" s="92"/>
      <c r="D11" s="92"/>
      <c r="E11" s="92"/>
      <c r="F11" s="115" t="s">
        <v>66</v>
      </c>
      <c r="G11" s="115"/>
      <c r="H11" s="115"/>
      <c r="I11" s="109" t="s">
        <v>52</v>
      </c>
      <c r="J11" s="109"/>
      <c r="K11" s="109"/>
    </row>
    <row r="12" spans="1:11" x14ac:dyDescent="0.25">
      <c r="A12" s="6" t="s">
        <v>55</v>
      </c>
      <c r="B12" s="92"/>
      <c r="C12" s="92"/>
      <c r="D12" s="92"/>
      <c r="E12" s="92"/>
      <c r="F12" s="115"/>
      <c r="G12" s="115"/>
      <c r="H12" s="115"/>
      <c r="I12" s="109"/>
      <c r="J12" s="109"/>
      <c r="K12" s="109"/>
    </row>
    <row r="13" spans="1:11" x14ac:dyDescent="0.25">
      <c r="A13" s="4" t="s">
        <v>26</v>
      </c>
      <c r="B13" s="56">
        <v>220</v>
      </c>
      <c r="C13" s="57"/>
      <c r="D13" s="58">
        <f>SUM(D3:D8)</f>
        <v>4470</v>
      </c>
      <c r="E13" s="17">
        <f>D13*275</f>
        <v>1229250</v>
      </c>
      <c r="F13" s="61">
        <v>250</v>
      </c>
      <c r="G13" s="61"/>
      <c r="H13" s="80">
        <f>SUM(H5:H10,H3)</f>
        <v>4655</v>
      </c>
      <c r="I13" s="64">
        <f>B13-F13</f>
        <v>-30</v>
      </c>
      <c r="J13" s="64"/>
      <c r="K13" s="64">
        <f>D13-H13</f>
        <v>-185</v>
      </c>
    </row>
    <row r="15" spans="1:11" ht="31.2" customHeight="1" x14ac:dyDescent="0.25">
      <c r="F15" s="110"/>
      <c r="G15" s="110"/>
      <c r="H15" s="110"/>
      <c r="I15" s="110"/>
    </row>
    <row r="16" spans="1:11" ht="31.2" customHeight="1" x14ac:dyDescent="0.25"/>
  </sheetData>
  <mergeCells count="13">
    <mergeCell ref="I1:K1"/>
    <mergeCell ref="I4:K4"/>
    <mergeCell ref="I11:K12"/>
    <mergeCell ref="F15:I15"/>
    <mergeCell ref="A1:E1"/>
    <mergeCell ref="B4:E4"/>
    <mergeCell ref="B11:E12"/>
    <mergeCell ref="F1:H1"/>
    <mergeCell ref="F4:H4"/>
    <mergeCell ref="B10:E10"/>
    <mergeCell ref="B9:E9"/>
    <mergeCell ref="F11:H12"/>
    <mergeCell ref="F9:H10"/>
  </mergeCells>
  <pageMargins left="0.7" right="0.7" top="0.75" bottom="0.75" header="0.3" footer="0.3"/>
  <pageSetup paperSize="5" scale="4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12"/>
  <sheetViews>
    <sheetView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L10" sqref="L10"/>
    </sheetView>
  </sheetViews>
  <sheetFormatPr defaultColWidth="8.69921875" defaultRowHeight="13.8" x14ac:dyDescent="0.25"/>
  <cols>
    <col min="1" max="1" width="18.69921875" style="7" customWidth="1"/>
    <col min="2" max="6" width="12.69921875" style="1" customWidth="1"/>
    <col min="7" max="7" width="12.69921875" style="15" customWidth="1"/>
    <col min="8" max="17" width="12.69921875" style="1" customWidth="1"/>
    <col min="18" max="16384" width="8.69921875" style="1"/>
  </cols>
  <sheetData>
    <row r="1" spans="1:17" x14ac:dyDescent="0.25">
      <c r="A1" s="103" t="s">
        <v>69</v>
      </c>
      <c r="B1" s="103"/>
      <c r="C1" s="103"/>
      <c r="D1" s="103"/>
      <c r="E1" s="103"/>
      <c r="F1" s="103"/>
      <c r="G1" s="103"/>
      <c r="H1" s="105" t="s">
        <v>73</v>
      </c>
      <c r="I1" s="106"/>
      <c r="J1" s="106"/>
      <c r="K1" s="106"/>
      <c r="L1" s="106"/>
      <c r="M1" s="121" t="s">
        <v>62</v>
      </c>
      <c r="N1" s="121"/>
      <c r="O1" s="121"/>
      <c r="P1" s="121"/>
      <c r="Q1" s="121"/>
    </row>
    <row r="2" spans="1:17" s="16" customFormat="1" ht="41.4" x14ac:dyDescent="0.25">
      <c r="A2" s="5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17" t="s">
        <v>76</v>
      </c>
      <c r="H2" s="38" t="s">
        <v>1</v>
      </c>
      <c r="I2" s="38" t="s">
        <v>2</v>
      </c>
      <c r="J2" s="38" t="s">
        <v>3</v>
      </c>
      <c r="K2" s="38" t="s">
        <v>4</v>
      </c>
      <c r="L2" s="38" t="s">
        <v>5</v>
      </c>
      <c r="M2" s="37" t="s">
        <v>1</v>
      </c>
      <c r="N2" s="37" t="s">
        <v>2</v>
      </c>
      <c r="O2" s="37" t="s">
        <v>3</v>
      </c>
      <c r="P2" s="37" t="s">
        <v>4</v>
      </c>
      <c r="Q2" s="37" t="s">
        <v>5</v>
      </c>
    </row>
    <row r="3" spans="1:17" x14ac:dyDescent="0.25">
      <c r="A3" s="9" t="s">
        <v>53</v>
      </c>
      <c r="B3" s="92" t="s">
        <v>15</v>
      </c>
      <c r="C3" s="92"/>
      <c r="D3" s="92"/>
      <c r="E3" s="92"/>
      <c r="F3" s="92"/>
      <c r="G3" s="92"/>
      <c r="H3" s="92" t="s">
        <v>15</v>
      </c>
      <c r="I3" s="92"/>
      <c r="J3" s="92"/>
      <c r="K3" s="92"/>
      <c r="L3" s="92"/>
      <c r="M3" s="92" t="s">
        <v>15</v>
      </c>
      <c r="N3" s="92"/>
      <c r="O3" s="92"/>
      <c r="P3" s="92"/>
      <c r="Q3" s="92"/>
    </row>
    <row r="4" spans="1:17" x14ac:dyDescent="0.25">
      <c r="A4" s="6" t="s">
        <v>31</v>
      </c>
      <c r="B4" s="116" t="s">
        <v>33</v>
      </c>
      <c r="C4" s="117"/>
      <c r="D4" s="117"/>
      <c r="E4" s="117"/>
      <c r="F4" s="117"/>
      <c r="G4" s="118"/>
      <c r="H4" s="116" t="s">
        <v>33</v>
      </c>
      <c r="I4" s="117"/>
      <c r="J4" s="117"/>
      <c r="K4" s="117"/>
      <c r="L4" s="117"/>
      <c r="M4" s="116" t="s">
        <v>33</v>
      </c>
      <c r="N4" s="117"/>
      <c r="O4" s="117"/>
      <c r="P4" s="117"/>
      <c r="Q4" s="117"/>
    </row>
    <row r="5" spans="1:17" x14ac:dyDescent="0.25">
      <c r="A5" s="6" t="s">
        <v>18</v>
      </c>
      <c r="B5" s="119" t="s">
        <v>33</v>
      </c>
      <c r="C5" s="117"/>
      <c r="D5" s="117"/>
      <c r="E5" s="117"/>
      <c r="F5" s="117"/>
      <c r="G5" s="118"/>
      <c r="H5" s="119" t="s">
        <v>33</v>
      </c>
      <c r="I5" s="117"/>
      <c r="J5" s="117"/>
      <c r="K5" s="117"/>
      <c r="L5" s="117"/>
      <c r="M5" s="119" t="s">
        <v>33</v>
      </c>
      <c r="N5" s="117"/>
      <c r="O5" s="117"/>
      <c r="P5" s="117"/>
      <c r="Q5" s="117"/>
    </row>
    <row r="6" spans="1:17" x14ac:dyDescent="0.25">
      <c r="A6" s="6" t="s">
        <v>32</v>
      </c>
      <c r="B6" s="119" t="s">
        <v>29</v>
      </c>
      <c r="C6" s="120"/>
      <c r="D6" s="120"/>
      <c r="E6" s="120"/>
      <c r="F6" s="120"/>
      <c r="G6" s="122"/>
      <c r="H6" s="119" t="s">
        <v>29</v>
      </c>
      <c r="I6" s="120"/>
      <c r="J6" s="120"/>
      <c r="K6" s="120"/>
      <c r="L6" s="120"/>
      <c r="M6" s="119" t="s">
        <v>29</v>
      </c>
      <c r="N6" s="120"/>
      <c r="O6" s="120"/>
      <c r="P6" s="120"/>
      <c r="Q6" s="120"/>
    </row>
    <row r="7" spans="1:17" x14ac:dyDescent="0.25">
      <c r="A7" s="6" t="s">
        <v>9</v>
      </c>
      <c r="B7" s="32">
        <v>25</v>
      </c>
      <c r="C7" s="32">
        <v>4</v>
      </c>
      <c r="D7" s="32">
        <f>B7*C7</f>
        <v>100</v>
      </c>
      <c r="E7" s="32">
        <v>1</v>
      </c>
      <c r="F7" s="32">
        <f>D7*E7</f>
        <v>100</v>
      </c>
      <c r="G7" s="33">
        <f>F7*275</f>
        <v>27500</v>
      </c>
      <c r="H7" s="66">
        <v>25</v>
      </c>
      <c r="I7" s="66">
        <v>4</v>
      </c>
      <c r="J7" s="81">
        <v>100</v>
      </c>
      <c r="K7" s="66">
        <v>1</v>
      </c>
      <c r="L7" s="66">
        <f>J7*K7</f>
        <v>100</v>
      </c>
      <c r="M7" s="69">
        <f>B7-H7</f>
        <v>0</v>
      </c>
      <c r="N7" s="70">
        <f t="shared" ref="N7:Q7" si="0">C7-I7</f>
        <v>0</v>
      </c>
      <c r="O7" s="69">
        <f t="shared" si="0"/>
        <v>0</v>
      </c>
      <c r="P7" s="69">
        <f t="shared" si="0"/>
        <v>0</v>
      </c>
      <c r="Q7" s="69">
        <f t="shared" si="0"/>
        <v>0</v>
      </c>
    </row>
    <row r="8" spans="1:17" ht="13.8" customHeight="1" x14ac:dyDescent="0.25">
      <c r="A8" s="21">
        <v>71.87</v>
      </c>
      <c r="B8" s="3">
        <v>25</v>
      </c>
      <c r="C8" s="3">
        <v>1</v>
      </c>
      <c r="D8" s="3">
        <v>25</v>
      </c>
      <c r="E8" s="3">
        <v>1</v>
      </c>
      <c r="F8" s="3">
        <v>25</v>
      </c>
      <c r="G8" s="13">
        <f>F8*275</f>
        <v>6875</v>
      </c>
      <c r="H8" s="3">
        <v>25</v>
      </c>
      <c r="I8" s="3">
        <v>1</v>
      </c>
      <c r="J8" s="3">
        <v>25</v>
      </c>
      <c r="K8" s="3">
        <v>1</v>
      </c>
      <c r="L8" s="3">
        <v>25</v>
      </c>
      <c r="M8" s="69">
        <f>B8</f>
        <v>25</v>
      </c>
      <c r="N8" s="69">
        <f t="shared" ref="N8" si="1">C8-I8</f>
        <v>0</v>
      </c>
      <c r="O8" s="69">
        <f t="shared" ref="O8" si="2">D8-J8</f>
        <v>0</v>
      </c>
      <c r="P8" s="69">
        <f t="shared" ref="P8" si="3">E8-K8</f>
        <v>0</v>
      </c>
      <c r="Q8" s="69">
        <f t="shared" ref="Q8" si="4">F8-L8</f>
        <v>0</v>
      </c>
    </row>
    <row r="9" spans="1:17" x14ac:dyDescent="0.25">
      <c r="A9" s="6">
        <v>71.89</v>
      </c>
      <c r="B9" s="100" t="s">
        <v>30</v>
      </c>
      <c r="C9" s="101"/>
      <c r="D9" s="101"/>
      <c r="E9" s="101"/>
      <c r="F9" s="101"/>
      <c r="G9" s="102"/>
      <c r="H9" s="100" t="s">
        <v>30</v>
      </c>
      <c r="I9" s="101"/>
      <c r="J9" s="101"/>
      <c r="K9" s="101"/>
      <c r="L9" s="101"/>
      <c r="M9" s="100" t="s">
        <v>30</v>
      </c>
      <c r="N9" s="101"/>
      <c r="O9" s="101"/>
      <c r="P9" s="101"/>
      <c r="Q9" s="101"/>
    </row>
    <row r="10" spans="1:17" ht="27.6" customHeight="1" x14ac:dyDescent="0.25">
      <c r="A10" s="6" t="s">
        <v>27</v>
      </c>
      <c r="B10" s="54">
        <v>7</v>
      </c>
      <c r="C10" s="54">
        <v>1</v>
      </c>
      <c r="D10" s="54">
        <v>7</v>
      </c>
      <c r="E10" s="54">
        <v>0.9</v>
      </c>
      <c r="F10" s="54">
        <f>D10*E10</f>
        <v>6.3</v>
      </c>
      <c r="G10" s="18">
        <f>F10*275</f>
        <v>1732.5</v>
      </c>
      <c r="H10" s="42">
        <v>7</v>
      </c>
      <c r="I10" s="42">
        <v>1</v>
      </c>
      <c r="J10" s="42">
        <v>7</v>
      </c>
      <c r="K10" s="42">
        <v>0.9</v>
      </c>
      <c r="L10" s="51">
        <v>6.3</v>
      </c>
      <c r="M10" s="55">
        <f>B10</f>
        <v>7</v>
      </c>
      <c r="N10" s="55">
        <f t="shared" ref="N10:Q10" si="5">C10</f>
        <v>1</v>
      </c>
      <c r="O10" s="55">
        <f t="shared" si="5"/>
        <v>7</v>
      </c>
      <c r="P10" s="55">
        <f t="shared" si="5"/>
        <v>0.9</v>
      </c>
      <c r="Q10" s="55">
        <f t="shared" si="5"/>
        <v>6.3</v>
      </c>
    </row>
    <row r="11" spans="1:17" x14ac:dyDescent="0.25">
      <c r="A11" s="6" t="s">
        <v>28</v>
      </c>
      <c r="B11" s="54">
        <v>0</v>
      </c>
      <c r="C11" s="54">
        <v>0</v>
      </c>
      <c r="D11" s="54">
        <v>0</v>
      </c>
      <c r="E11" s="54">
        <v>0</v>
      </c>
      <c r="F11" s="54">
        <v>0</v>
      </c>
      <c r="G11" s="18">
        <f>F11*275</f>
        <v>0</v>
      </c>
      <c r="H11" s="116" t="s">
        <v>67</v>
      </c>
      <c r="I11" s="117"/>
      <c r="J11" s="117"/>
      <c r="K11" s="117"/>
      <c r="L11" s="118"/>
      <c r="M11" s="55">
        <f>B11</f>
        <v>0</v>
      </c>
      <c r="N11" s="55">
        <f t="shared" ref="N11" si="6">C11</f>
        <v>0</v>
      </c>
      <c r="O11" s="55">
        <f t="shared" ref="O11" si="7">D11</f>
        <v>0</v>
      </c>
      <c r="P11" s="55">
        <f t="shared" ref="P11" si="8">E11</f>
        <v>0</v>
      </c>
      <c r="Q11" s="55">
        <f t="shared" ref="Q11" si="9">F11</f>
        <v>0</v>
      </c>
    </row>
    <row r="12" spans="1:17" x14ac:dyDescent="0.25">
      <c r="A12" s="5" t="s">
        <v>26</v>
      </c>
      <c r="B12" s="65"/>
      <c r="C12" s="65"/>
      <c r="D12" s="56">
        <f>SUM(D7+D8+D10+D11)</f>
        <v>132</v>
      </c>
      <c r="E12" s="65"/>
      <c r="F12" s="56">
        <f>SUM(F7+F8+F10+F11)</f>
        <v>131.30000000000001</v>
      </c>
      <c r="G12" s="19">
        <f>F12*275</f>
        <v>36107.5</v>
      </c>
      <c r="H12" s="67"/>
      <c r="I12" s="67"/>
      <c r="J12" s="68">
        <f>SUM(J7+J8+J10+J11)</f>
        <v>132</v>
      </c>
      <c r="K12" s="67"/>
      <c r="L12" s="82">
        <f>SUM(L7+L8+L10+L11)</f>
        <v>131.30000000000001</v>
      </c>
      <c r="M12" s="71"/>
      <c r="N12" s="71"/>
      <c r="O12" s="72">
        <f>SUM(O7+O8+O10+O11)</f>
        <v>7</v>
      </c>
      <c r="P12" s="71"/>
      <c r="Q12" s="72">
        <f>SUM(Q7+Q8+Q10+Q11)</f>
        <v>6.3</v>
      </c>
    </row>
  </sheetData>
  <mergeCells count="19">
    <mergeCell ref="B5:G5"/>
    <mergeCell ref="B6:G6"/>
    <mergeCell ref="B9:G9"/>
    <mergeCell ref="A1:G1"/>
    <mergeCell ref="B4:G4"/>
    <mergeCell ref="B3:G3"/>
    <mergeCell ref="H11:L11"/>
    <mergeCell ref="H1:L1"/>
    <mergeCell ref="M3:Q3"/>
    <mergeCell ref="M4:Q4"/>
    <mergeCell ref="M5:Q5"/>
    <mergeCell ref="M6:Q6"/>
    <mergeCell ref="M9:Q9"/>
    <mergeCell ref="M1:Q1"/>
    <mergeCell ref="H3:L3"/>
    <mergeCell ref="H4:L4"/>
    <mergeCell ref="H5:L5"/>
    <mergeCell ref="H6:L6"/>
    <mergeCell ref="H9:L9"/>
  </mergeCells>
  <pageMargins left="0.25" right="0.25" top="0.75" bottom="0.75" header="0.3" footer="0.3"/>
  <pageSetup paperSize="5" scale="7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13"/>
  <sheetViews>
    <sheetView tabSelected="1" zoomScaleNormal="100" workbookViewId="0">
      <selection activeCell="B9" sqref="B9"/>
    </sheetView>
  </sheetViews>
  <sheetFormatPr defaultRowHeight="13.8" x14ac:dyDescent="0.25"/>
  <cols>
    <col min="1" max="1" width="21.59765625" bestFit="1" customWidth="1"/>
    <col min="2" max="4" width="13.69921875" customWidth="1"/>
    <col min="5" max="5" width="15.3984375" customWidth="1"/>
    <col min="6" max="8" width="13.69921875" customWidth="1"/>
  </cols>
  <sheetData>
    <row r="1" spans="1:8" x14ac:dyDescent="0.25">
      <c r="B1" s="103" t="s">
        <v>72</v>
      </c>
      <c r="C1" s="103"/>
      <c r="D1" s="103"/>
      <c r="E1" s="111" t="s">
        <v>75</v>
      </c>
      <c r="F1" s="111"/>
      <c r="G1" s="104" t="s">
        <v>62</v>
      </c>
      <c r="H1" s="104"/>
    </row>
    <row r="2" spans="1:8" x14ac:dyDescent="0.25">
      <c r="B2" s="27" t="s">
        <v>42</v>
      </c>
      <c r="C2" s="27" t="s">
        <v>43</v>
      </c>
      <c r="D2" s="27" t="s">
        <v>77</v>
      </c>
      <c r="E2" s="75" t="s">
        <v>42</v>
      </c>
      <c r="F2" s="75" t="s">
        <v>43</v>
      </c>
      <c r="G2" s="74" t="s">
        <v>42</v>
      </c>
      <c r="H2" s="74" t="s">
        <v>43</v>
      </c>
    </row>
    <row r="3" spans="1:8" x14ac:dyDescent="0.25">
      <c r="A3" s="25" t="s">
        <v>39</v>
      </c>
      <c r="B3" s="25">
        <f>Reporting!D26</f>
        <v>282</v>
      </c>
      <c r="C3" s="25">
        <f>Reporting!F26</f>
        <v>25987.599999999999</v>
      </c>
      <c r="D3" s="26">
        <f>C3*275</f>
        <v>7146590</v>
      </c>
      <c r="E3" s="78">
        <f>Reporting!K26</f>
        <v>278.10000000000002</v>
      </c>
      <c r="F3" s="76">
        <f>Reporting!M26</f>
        <v>20807.599999999999</v>
      </c>
      <c r="G3" s="84">
        <f>B3-E3</f>
        <v>3.8999999999999773</v>
      </c>
      <c r="H3" s="84">
        <f>C3-F3</f>
        <v>5180</v>
      </c>
    </row>
    <row r="4" spans="1:8" x14ac:dyDescent="0.25">
      <c r="A4" s="25" t="s">
        <v>40</v>
      </c>
      <c r="B4" s="25">
        <f>Recordkeeping!B13</f>
        <v>220</v>
      </c>
      <c r="C4" s="34">
        <f>Recordkeeping!D13</f>
        <v>4470</v>
      </c>
      <c r="D4" s="26">
        <f>C4*275</f>
        <v>1229250</v>
      </c>
      <c r="E4" s="78">
        <f>Recordkeeping!F13</f>
        <v>250</v>
      </c>
      <c r="F4" s="77">
        <f>Recordkeeping!H13</f>
        <v>4655</v>
      </c>
      <c r="G4" s="84">
        <f t="shared" ref="G4:G6" si="0">B4-E4</f>
        <v>-30</v>
      </c>
      <c r="H4" s="84">
        <f t="shared" ref="H4:H6" si="1">C4-F4</f>
        <v>-185</v>
      </c>
    </row>
    <row r="5" spans="1:8" x14ac:dyDescent="0.25">
      <c r="A5" s="25" t="s">
        <v>41</v>
      </c>
      <c r="B5" s="25">
        <f>'Third Party'!D12</f>
        <v>132</v>
      </c>
      <c r="C5" s="25">
        <f>'Third Party'!F12</f>
        <v>131.30000000000001</v>
      </c>
      <c r="D5" s="26">
        <f>C5*275</f>
        <v>36107.5</v>
      </c>
      <c r="E5" s="76">
        <f>'Third Party'!J12</f>
        <v>132</v>
      </c>
      <c r="F5" s="76">
        <f>'Third Party'!L12</f>
        <v>131.30000000000001</v>
      </c>
      <c r="G5" s="84">
        <f t="shared" si="0"/>
        <v>0</v>
      </c>
      <c r="H5" s="84">
        <f t="shared" si="1"/>
        <v>0</v>
      </c>
    </row>
    <row r="6" spans="1:8" x14ac:dyDescent="0.25">
      <c r="A6" s="28" t="s">
        <v>26</v>
      </c>
      <c r="B6" s="28">
        <f>SUM(B3:B5)</f>
        <v>634</v>
      </c>
      <c r="C6" s="28">
        <f>SUM(C3:C5)</f>
        <v>30588.899999999998</v>
      </c>
      <c r="D6" s="29">
        <f>C6*275</f>
        <v>8411947.5</v>
      </c>
      <c r="E6" s="79">
        <f>SUM(E3:E5)</f>
        <v>660.1</v>
      </c>
      <c r="F6" s="53">
        <f>SUM(F3:F5)</f>
        <v>25593.899999999998</v>
      </c>
      <c r="G6" s="84">
        <f t="shared" si="0"/>
        <v>-26.100000000000023</v>
      </c>
      <c r="H6" s="84">
        <f t="shared" si="1"/>
        <v>4995</v>
      </c>
    </row>
    <row r="7" spans="1:8" x14ac:dyDescent="0.25">
      <c r="D7" s="83"/>
    </row>
    <row r="9" spans="1:8" x14ac:dyDescent="0.25">
      <c r="A9" t="s">
        <v>56</v>
      </c>
      <c r="B9" s="35">
        <f>C4*0.0004*275</f>
        <v>491.7</v>
      </c>
      <c r="E9" s="35"/>
    </row>
    <row r="11" spans="1:8" x14ac:dyDescent="0.25">
      <c r="A11" t="s">
        <v>57</v>
      </c>
      <c r="B11" s="35">
        <f>16200*275</f>
        <v>4455000</v>
      </c>
      <c r="E11" s="35"/>
    </row>
    <row r="12" spans="1:8" x14ac:dyDescent="0.25">
      <c r="A12" t="s">
        <v>58</v>
      </c>
      <c r="B12" s="35">
        <f>3375*275</f>
        <v>928125</v>
      </c>
      <c r="E12" s="35"/>
    </row>
    <row r="13" spans="1:8" x14ac:dyDescent="0.25">
      <c r="A13" t="s">
        <v>59</v>
      </c>
      <c r="B13" s="36">
        <f>SUM(B11:B12)</f>
        <v>5383125</v>
      </c>
      <c r="E13" s="36"/>
    </row>
  </sheetData>
  <mergeCells count="3">
    <mergeCell ref="B1:D1"/>
    <mergeCell ref="E1:F1"/>
    <mergeCell ref="G1:H1"/>
  </mergeCells>
  <pageMargins left="0.7" right="0.7" top="0.75" bottom="0.75" header="0.3" footer="0.3"/>
  <pageSetup paperSize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10</vt:i4>
      </vt:variant>
    </vt:vector>
  </HeadingPairs>
  <TitlesOfParts>
    <vt:vector size="14" baseType="lpstr">
      <vt:lpstr>Reporting</vt:lpstr>
      <vt:lpstr>Recordkeeping</vt:lpstr>
      <vt:lpstr>Third Party</vt:lpstr>
      <vt:lpstr>Total</vt:lpstr>
      <vt:lpstr>Reporting!_ftn1</vt:lpstr>
      <vt:lpstr>Reporting!_ftn2</vt:lpstr>
      <vt:lpstr>Reporting!_ftn3</vt:lpstr>
      <vt:lpstr>Reporting!_ftn4</vt:lpstr>
      <vt:lpstr>Reporting!_ftnref3</vt:lpstr>
      <vt:lpstr>Reporting!_ftnref4</vt:lpstr>
      <vt:lpstr>Recordkeeping!Print_Area</vt:lpstr>
      <vt:lpstr>Reporting!Print_Area</vt:lpstr>
      <vt:lpstr>'Third Party'!Print_Area</vt:lpstr>
      <vt:lpstr>Total!Print_Area</vt:lpstr>
    </vt:vector>
  </TitlesOfParts>
  <Company>USNRC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KEB1</dc:creator>
  <cp:lastModifiedBy>Miles, Brenda</cp:lastModifiedBy>
  <cp:lastPrinted>2019-03-05T16:57:15Z</cp:lastPrinted>
  <dcterms:created xsi:type="dcterms:W3CDTF">2015-03-24T20:28:01Z</dcterms:created>
  <dcterms:modified xsi:type="dcterms:W3CDTF">2019-07-24T11:03:50Z</dcterms:modified>
</cp:coreProperties>
</file>