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067 7 CFR Part 235 SAE Funds 2019 Renewal\Final\"/>
    </mc:Choice>
  </mc:AlternateContent>
  <bookViews>
    <workbookView xWindow="420" yWindow="-80" windowWidth="17490" windowHeight="10830" tabRatio="64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RecordKeeping!$A$3:$N$19</definedName>
    <definedName name="_xlnm._FilterDatabase" localSheetId="1" hidden="1">Reporting!$A$3:$N$21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RecordKeeping!$A$1:$N$24</definedName>
    <definedName name="_xlnm.Print_Area" localSheetId="1">Reporting!$A$1:$N$27</definedName>
  </definedNames>
  <calcPr calcId="162913"/>
</workbook>
</file>

<file path=xl/calcChain.xml><?xml version="1.0" encoding="utf-8"?>
<calcChain xmlns="http://schemas.openxmlformats.org/spreadsheetml/2006/main">
  <c r="M14" i="27" l="1"/>
  <c r="N14" i="27"/>
  <c r="H14" i="27"/>
  <c r="J14" i="27"/>
  <c r="G5" i="27"/>
  <c r="I5" i="27" s="1"/>
  <c r="N5" i="27" l="1"/>
  <c r="N11" i="8"/>
  <c r="G6" i="27" l="1"/>
  <c r="I6" i="27" s="1"/>
  <c r="N6" i="27" l="1"/>
  <c r="M6" i="27"/>
  <c r="G8" i="27"/>
  <c r="I8" i="27" s="1"/>
  <c r="M8" i="27" s="1"/>
  <c r="G9" i="27" l="1"/>
  <c r="I9" i="27" s="1"/>
  <c r="G10" i="27"/>
  <c r="I10" i="27" s="1"/>
  <c r="G11" i="27"/>
  <c r="I11" i="27" s="1"/>
  <c r="M11" i="27" s="1"/>
  <c r="N9" i="27" l="1"/>
  <c r="M9" i="27"/>
  <c r="M10" i="27"/>
  <c r="N10" i="27"/>
  <c r="N11" i="27"/>
  <c r="E12" i="8" l="1"/>
  <c r="L12" i="8"/>
  <c r="K12" i="8"/>
  <c r="J12" i="8"/>
  <c r="G7" i="8"/>
  <c r="I7" i="8" s="1"/>
  <c r="D25" i="8"/>
  <c r="D28" i="27"/>
  <c r="D27" i="27"/>
  <c r="D26" i="27"/>
  <c r="N7" i="8" l="1"/>
  <c r="M7" i="8"/>
  <c r="I21" i="8" l="1"/>
  <c r="E24" i="27"/>
  <c r="E14" i="27"/>
  <c r="G6" i="8"/>
  <c r="I6" i="8" s="1"/>
  <c r="G5" i="8"/>
  <c r="G8" i="8"/>
  <c r="G9" i="8"/>
  <c r="G10" i="8"/>
  <c r="I10" i="8" s="1"/>
  <c r="I9" i="8" l="1"/>
  <c r="M9" i="8" s="1"/>
  <c r="I8" i="8"/>
  <c r="M10" i="8"/>
  <c r="I5" i="8"/>
  <c r="N6" i="8"/>
  <c r="M6" i="8"/>
  <c r="N8" i="27"/>
  <c r="G7" i="27"/>
  <c r="I7" i="27" s="1"/>
  <c r="M7" i="27" s="1"/>
  <c r="G14" i="8"/>
  <c r="I14" i="8" s="1"/>
  <c r="N14" i="8" s="1"/>
  <c r="E15" i="8"/>
  <c r="B6" i="4" s="1"/>
  <c r="F15" i="8"/>
  <c r="C6" i="4" s="1"/>
  <c r="H15" i="8"/>
  <c r="E6" i="4" s="1"/>
  <c r="J15" i="8"/>
  <c r="K15" i="8"/>
  <c r="L15" i="8"/>
  <c r="M15" i="8"/>
  <c r="J28" i="27"/>
  <c r="J27" i="27"/>
  <c r="J26" i="27"/>
  <c r="D25" i="27"/>
  <c r="J25" i="27" s="1"/>
  <c r="D24" i="27"/>
  <c r="N23" i="27"/>
  <c r="M23" i="27"/>
  <c r="L23" i="27"/>
  <c r="K23" i="27"/>
  <c r="J23" i="27"/>
  <c r="I23" i="27"/>
  <c r="H23" i="27"/>
  <c r="G23" i="27"/>
  <c r="F23" i="27"/>
  <c r="E23" i="27"/>
  <c r="D23" i="27"/>
  <c r="M20" i="27"/>
  <c r="L20" i="27"/>
  <c r="K20" i="27"/>
  <c r="J20" i="27"/>
  <c r="H20" i="27"/>
  <c r="E12" i="4" s="1"/>
  <c r="F20" i="27"/>
  <c r="C12" i="4" s="1"/>
  <c r="E20" i="27"/>
  <c r="B12" i="4" s="1"/>
  <c r="G19" i="27"/>
  <c r="I19" i="27" s="1"/>
  <c r="N19" i="27" s="1"/>
  <c r="M17" i="27"/>
  <c r="L17" i="27"/>
  <c r="K17" i="27"/>
  <c r="J17" i="27"/>
  <c r="H17" i="27"/>
  <c r="E11" i="4" s="1"/>
  <c r="F17" i="27"/>
  <c r="C11" i="4" s="1"/>
  <c r="E17" i="27"/>
  <c r="B11" i="4" s="1"/>
  <c r="G16" i="27"/>
  <c r="I16" i="27" s="1"/>
  <c r="N16" i="27" s="1"/>
  <c r="K14" i="27"/>
  <c r="J24" i="27"/>
  <c r="G13" i="27"/>
  <c r="I13" i="27" s="1"/>
  <c r="N13" i="27" s="1"/>
  <c r="G12" i="27"/>
  <c r="D21" i="8"/>
  <c r="E21" i="8"/>
  <c r="E25" i="8"/>
  <c r="H21" i="8"/>
  <c r="D23" i="8"/>
  <c r="F23" i="8" s="1"/>
  <c r="D24" i="8"/>
  <c r="F24" i="8" s="1"/>
  <c r="D22" i="8"/>
  <c r="L22" i="8" s="1"/>
  <c r="F21" i="8"/>
  <c r="G21" i="8"/>
  <c r="J21" i="8"/>
  <c r="K21" i="8"/>
  <c r="L21" i="8"/>
  <c r="M21" i="8"/>
  <c r="N21" i="8"/>
  <c r="E18" i="8"/>
  <c r="B7" i="4" s="1"/>
  <c r="J18" i="8"/>
  <c r="M18" i="8"/>
  <c r="L18" i="8"/>
  <c r="K18" i="8"/>
  <c r="H18" i="8"/>
  <c r="E7" i="4" s="1"/>
  <c r="F18" i="8"/>
  <c r="C7" i="4" s="1"/>
  <c r="G11" i="8"/>
  <c r="I11" i="8" s="1"/>
  <c r="N10" i="8"/>
  <c r="G17" i="8"/>
  <c r="I17" i="8" s="1"/>
  <c r="N17" i="8" s="1"/>
  <c r="N9" i="8"/>
  <c r="N8" i="8" l="1"/>
  <c r="M8" i="8"/>
  <c r="M5" i="8"/>
  <c r="I12" i="8"/>
  <c r="G12" i="8"/>
  <c r="D5" i="4" s="1"/>
  <c r="J29" i="27"/>
  <c r="L29" i="27"/>
  <c r="K24" i="27"/>
  <c r="K29" i="27" s="1"/>
  <c r="N7" i="27"/>
  <c r="M11" i="8"/>
  <c r="L26" i="8"/>
  <c r="K22" i="8"/>
  <c r="K26" i="8" s="1"/>
  <c r="M13" i="27"/>
  <c r="J21" i="27"/>
  <c r="G15" i="8"/>
  <c r="D6" i="4" s="1"/>
  <c r="L21" i="27"/>
  <c r="E21" i="27"/>
  <c r="K21" i="27"/>
  <c r="G24" i="27"/>
  <c r="N15" i="8"/>
  <c r="I15" i="8"/>
  <c r="F6" i="4" s="1"/>
  <c r="H25" i="8"/>
  <c r="H23" i="8"/>
  <c r="G23" i="8"/>
  <c r="I23" i="8"/>
  <c r="J24" i="8"/>
  <c r="L19" i="8"/>
  <c r="G24" i="8"/>
  <c r="H24" i="8"/>
  <c r="I24" i="8"/>
  <c r="J23" i="8"/>
  <c r="N24" i="8"/>
  <c r="J25" i="8"/>
  <c r="F25" i="8"/>
  <c r="G20" i="27"/>
  <c r="D12" i="4" s="1"/>
  <c r="G14" i="27"/>
  <c r="F14" i="27" s="1"/>
  <c r="C10" i="4" s="1"/>
  <c r="B10" i="4"/>
  <c r="B13" i="4" s="1"/>
  <c r="I17" i="27"/>
  <c r="F11" i="4" s="1"/>
  <c r="N17" i="27"/>
  <c r="G17" i="27"/>
  <c r="D11" i="4" s="1"/>
  <c r="I12" i="27"/>
  <c r="E25" i="27"/>
  <c r="G25" i="27"/>
  <c r="I25" i="27"/>
  <c r="E26" i="27"/>
  <c r="G26" i="27"/>
  <c r="I26" i="27"/>
  <c r="N26" i="27"/>
  <c r="E27" i="27"/>
  <c r="G27" i="27"/>
  <c r="I27" i="27"/>
  <c r="N27" i="27"/>
  <c r="E28" i="27"/>
  <c r="G28" i="27"/>
  <c r="I28" i="27"/>
  <c r="N28" i="27"/>
  <c r="F25" i="27"/>
  <c r="H25" i="27"/>
  <c r="F26" i="27"/>
  <c r="H26" i="27"/>
  <c r="F27" i="27"/>
  <c r="H27" i="27"/>
  <c r="F28" i="27"/>
  <c r="H28" i="27"/>
  <c r="N25" i="8"/>
  <c r="I25" i="8"/>
  <c r="G25" i="8"/>
  <c r="E24" i="8"/>
  <c r="E23" i="8"/>
  <c r="N18" i="8"/>
  <c r="G18" i="8"/>
  <c r="D7" i="4" s="1"/>
  <c r="I18" i="8"/>
  <c r="F7" i="4" s="1"/>
  <c r="N5" i="8"/>
  <c r="N23" i="8" l="1"/>
  <c r="N12" i="8"/>
  <c r="M12" i="8"/>
  <c r="D8" i="4"/>
  <c r="F24" i="27"/>
  <c r="G29" i="27"/>
  <c r="D10" i="4"/>
  <c r="D13" i="4" s="1"/>
  <c r="C13" i="4" s="1"/>
  <c r="N12" i="27"/>
  <c r="M12" i="27"/>
  <c r="G21" i="27"/>
  <c r="E29" i="27"/>
  <c r="I14" i="27"/>
  <c r="I24" i="27"/>
  <c r="I29" i="27" s="1"/>
  <c r="H29" i="27" s="1"/>
  <c r="I20" i="27"/>
  <c r="F12" i="4" s="1"/>
  <c r="N20" i="27"/>
  <c r="M21" i="27" l="1"/>
  <c r="M29" i="27"/>
  <c r="F29" i="27"/>
  <c r="F10" i="4"/>
  <c r="F13" i="4" s="1"/>
  <c r="E13" i="4" s="1"/>
  <c r="E10" i="4"/>
  <c r="H24" i="27"/>
  <c r="N25" i="27"/>
  <c r="I21" i="27"/>
  <c r="H21" i="27" s="1"/>
  <c r="N21" i="27" l="1"/>
  <c r="N24" i="27"/>
  <c r="N29" i="27" s="1"/>
  <c r="J19" i="8"/>
  <c r="K19" i="8"/>
  <c r="N19" i="8"/>
  <c r="N22" i="8" s="1"/>
  <c r="N26" i="8" s="1"/>
  <c r="M19" i="8"/>
  <c r="M22" i="8" s="1"/>
  <c r="M26" i="8" s="1"/>
  <c r="E22" i="8"/>
  <c r="G19" i="8"/>
  <c r="C8" i="28" l="1"/>
  <c r="J22" i="8"/>
  <c r="J26" i="8" s="1"/>
  <c r="C5" i="28"/>
  <c r="G22" i="8"/>
  <c r="G26" i="8" s="1"/>
  <c r="E19" i="8"/>
  <c r="F19" i="8" s="1"/>
  <c r="F12" i="8"/>
  <c r="C5" i="4" s="1"/>
  <c r="B5" i="4"/>
  <c r="B8" i="4" s="1"/>
  <c r="C8" i="4" s="1"/>
  <c r="E26" i="8"/>
  <c r="I19" i="8"/>
  <c r="H12" i="8"/>
  <c r="E5" i="4" s="1"/>
  <c r="E8" i="4" s="1"/>
  <c r="F5" i="4"/>
  <c r="D14" i="4"/>
  <c r="C14" i="4" s="1"/>
  <c r="C7" i="28" l="1"/>
  <c r="C6" i="28" s="1"/>
  <c r="H19" i="8"/>
  <c r="I22" i="8"/>
  <c r="F22" i="8"/>
  <c r="F26" i="8" s="1"/>
  <c r="F8" i="4"/>
  <c r="F14" i="4" s="1"/>
  <c r="E14" i="4" s="1"/>
  <c r="C4" i="28"/>
  <c r="C9" i="28" l="1"/>
  <c r="H22" i="8"/>
  <c r="I26" i="8"/>
  <c r="H26" i="8" s="1"/>
</calcChain>
</file>

<file path=xl/comments1.xml><?xml version="1.0" encoding="utf-8"?>
<comments xmlns="http://schemas.openxmlformats.org/spreadsheetml/2006/main">
  <authors>
    <author>sweeks</author>
    <author>BBrennan</author>
  </authors>
  <commentList>
    <comment ref="E5" authorId="0" shapeId="0">
      <text>
        <r>
          <rPr>
            <sz val="10.5"/>
            <color indexed="81"/>
            <rFont val="Tahoma"/>
            <family val="2"/>
          </rPr>
          <t>decreased from 84 to 83</t>
        </r>
      </text>
    </comment>
    <comment ref="F5" authorId="0" shapeId="0">
      <text>
        <r>
          <rPr>
            <sz val="10.5"/>
            <color indexed="81"/>
            <rFont val="Tahoma"/>
            <family val="2"/>
          </rPr>
          <t>Processed every pay period</t>
        </r>
      </text>
    </comment>
    <comment ref="M5" authorId="1" shapeId="0">
      <text>
        <r>
          <rPr>
            <sz val="8"/>
            <color indexed="81"/>
            <rFont val="Tahoma"/>
            <family val="2"/>
          </rPr>
          <t>Decrease in SAs.  Electronic accounting processed biweekly (adjusted time for consistency).</t>
        </r>
      </text>
    </comment>
    <comment ref="E6" authorId="0" shapeId="0">
      <text>
        <r>
          <rPr>
            <sz val="10.5"/>
            <color indexed="81"/>
            <rFont val="Tahoma"/>
            <family val="2"/>
          </rPr>
          <t>23 SAs requesting reallocation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>Electronic accounting processed biweekly (adjusting time for consistency).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SAs carying over SAE funds
</t>
        </r>
      </text>
    </comment>
    <comment ref="E8" authorId="0" shapeId="0">
      <text>
        <r>
          <rPr>
            <sz val="10.5"/>
            <color indexed="81"/>
            <rFont val="Tahoma"/>
            <family val="2"/>
          </rPr>
          <t>Decreased  from 84 to 83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Once per State</t>
        </r>
      </text>
    </comment>
    <comment ref="F9" authorId="0" shapeId="0">
      <text>
        <r>
          <rPr>
            <sz val="10.5"/>
            <color indexed="81"/>
            <rFont val="Tahoma"/>
            <family val="2"/>
          </rPr>
          <t>quarterly</t>
        </r>
      </text>
    </comment>
  </commentList>
</comments>
</file>

<file path=xl/comments2.xml><?xml version="1.0" encoding="utf-8"?>
<comments xmlns="http://schemas.openxmlformats.org/spreadsheetml/2006/main">
  <authors>
    <author>sweeks</author>
    <author>BBrennan</author>
    <author>Weeks, Susan - FNS</author>
  </authors>
  <commentList>
    <comment ref="E5" authorId="0" shapeId="0">
      <text>
        <r>
          <rPr>
            <sz val="9"/>
            <color indexed="81"/>
            <rFont val="Tahoma"/>
            <family val="2"/>
          </rPr>
          <t>Previously excluded FDD DA &amp; alternate agencies due to permanent agreement … CN also considered permanent</t>
        </r>
      </text>
    </comment>
    <comment ref="E6" authorId="0" shapeId="0">
      <text>
        <r>
          <rPr>
            <sz val="10"/>
            <color indexed="81"/>
            <rFont val="Tahoma"/>
            <family val="2"/>
          </rPr>
          <t>&gt;50% SAs submit annually, but not required unless significant chagnes</t>
        </r>
      </text>
    </comment>
    <comment ref="F6" authorId="0" shapeId="0">
      <text>
        <r>
          <rPr>
            <sz val="10"/>
            <color indexed="81"/>
            <rFont val="Tahoma"/>
            <family val="2"/>
          </rPr>
          <t>&gt;50% SAs submit annually, but not required unless significant changes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35 request funds</t>
        </r>
      </text>
    </comment>
    <comment ref="M8" authorId="2" shapeId="0">
      <text>
        <r>
          <rPr>
            <b/>
            <sz val="9"/>
            <color indexed="81"/>
            <rFont val="Tahoma"/>
            <family val="2"/>
          </rPr>
          <t>(NV, VT, and CT each have one less SA)</t>
        </r>
      </text>
    </comment>
    <comment ref="E9" authorId="0" shapeId="0">
      <text>
        <r>
          <rPr>
            <sz val="10"/>
            <color indexed="81"/>
            <rFont val="Tahoma"/>
            <family val="2"/>
          </rPr>
          <t>SAs administering NSLP</t>
        </r>
      </text>
    </comment>
  </commentList>
</comments>
</file>

<file path=xl/sharedStrings.xml><?xml version="1.0" encoding="utf-8"?>
<sst xmlns="http://schemas.openxmlformats.org/spreadsheetml/2006/main" count="132" uniqueCount="89">
  <si>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</si>
  <si>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</si>
  <si>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</si>
  <si>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</si>
  <si>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</si>
  <si>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</si>
  <si>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</si>
  <si>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</si>
  <si>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</si>
  <si>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</si>
  <si>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</si>
  <si>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</si>
  <si>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</si>
  <si>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</si>
  <si>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</si>
  <si>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</si>
  <si>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</si>
  <si>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</si>
  <si>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</si>
  <si>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</si>
  <si>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</si>
  <si>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</si>
  <si>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</si>
  <si>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</si>
  <si>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</si>
  <si>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</si>
  <si>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</si>
  <si>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</si>
  <si>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</si>
  <si>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</si>
  <si>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</si>
  <si>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</si>
  <si>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</si>
  <si>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</si>
  <si>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</si>
  <si>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</si>
  <si>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</si>
  <si>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</si>
  <si>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</si>
  <si>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</si>
  <si>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</si>
  <si>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</si>
  <si>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</si>
  <si>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</si>
  <si>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</si>
  <si>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</si>
  <si>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</si>
  <si>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</si>
  <si>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</si>
  <si>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235.7(b)</t>
  </si>
  <si>
    <t>235.5(d)</t>
  </si>
  <si>
    <t>FNS-525</t>
  </si>
  <si>
    <t>SAE</t>
  </si>
  <si>
    <t>235.7(a)</t>
  </si>
  <si>
    <t>235.9(c)(d)</t>
  </si>
  <si>
    <t>235.11(a)</t>
  </si>
  <si>
    <t>Due to Authorizing Statute: Public Law 89-642 The Child Nutrition Act of 1966</t>
  </si>
  <si>
    <t xml:space="preserve">Due to Authorizing Statute: Public Law 89-642 The Child Nutrition Act of 1966
</t>
  </si>
  <si>
    <t>This is a draft of the SAE Burden doc using the redesigned template</t>
  </si>
  <si>
    <t>CURRENT OMB INVENTORY FOR PART 235</t>
  </si>
  <si>
    <t>SUMMARY OF BURDEN (RECORDKEEPING &amp; REPORTING)</t>
  </si>
  <si>
    <t>Due to Program Change - SAE Rule</t>
  </si>
  <si>
    <t>DIFFERENCE (NEW BURDEN REQUESTED WITH  ADJUSTMENTS)</t>
  </si>
  <si>
    <t>BB</t>
  </si>
  <si>
    <t xml:space="preserve">Reviewed data and functionality with Susan … </t>
  </si>
  <si>
    <t>Initiated renewal collection package</t>
  </si>
  <si>
    <t>bb</t>
  </si>
  <si>
    <t>FNS-777</t>
  </si>
  <si>
    <t>TOTAL BURDEN FOR PART 235</t>
  </si>
  <si>
    <t>235.5(b)&amp;(c)</t>
  </si>
  <si>
    <t>SA submits base SAE Plan (and amendments)</t>
  </si>
  <si>
    <t>SA documents expenditures of funds from State sources in any fiscal year for the administration of CNP is not less than that expended or obligated in FY 1977</t>
  </si>
  <si>
    <t>SA maintains current accounting records of expenditure of SAE funds which adequately identify fund authorizations, obligations, unobligated balances, assets, liabilities, outlay, and income. (Includes funds carried over into subsequent FY.)</t>
  </si>
  <si>
    <t>OMB Control #0584-0067 - Burden Summary - 7 CFR Part 235, State Administrative Expense Funds Regulations                         Form Numbers FNS-74, FNS-525, FNS-777</t>
  </si>
  <si>
    <t>Revise FNS-74 Federal-State Agreement</t>
  </si>
  <si>
    <t>SA procurement and property management. standards procedures.</t>
  </si>
  <si>
    <t>Program Rule</t>
  </si>
  <si>
    <t>SA submits information on SFAs participating in NSLP or CSP</t>
  </si>
  <si>
    <t>Not every SA submits SAE Plan unless substantive changes or reallocation requested.</t>
  </si>
  <si>
    <t># of SAs administering CN programs decreased from 87 to 84 CT, VT, and NV each have one less state agency)</t>
  </si>
  <si>
    <t>Propose transfer of FNS-525 to FPRS ICR.</t>
  </si>
  <si>
    <t>Remove 6 hours of recordkeeping burden that is already included in the FNS-777 recordkeeping burden</t>
  </si>
  <si>
    <t>Revise duration language of FNS-74 and remove 19 hours reporting burden since not annual (less than 9 if any revisions to the FSA)</t>
  </si>
  <si>
    <t>SA submits SAE Funds Reallocation Report annually</t>
  </si>
  <si>
    <t xml:space="preserve">PROPOSED TOTAL BURDEN HOURS FOR PART 235 </t>
  </si>
  <si>
    <t>SA submits Federal-State Agreement</t>
  </si>
  <si>
    <t>FNS-74</t>
  </si>
  <si>
    <t>235.5(b)</t>
  </si>
  <si>
    <t xml:space="preserve">Due to Program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</si>
</sst>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0.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10.5"/>
      <name val="Calibri"/>
      <family val="2"/>
      <scheme val="minor"/>
    </font>
    <font>
      <sz val="10.5"/>
      <name val="Calibri"/>
      <family val="2"/>
    </font>
    <font>
      <sz val="10.5"/>
      <color theme="1"/>
      <name val="Calibri"/>
      <family val="2"/>
    </font>
    <font>
      <sz val="10.5"/>
      <name val="Calibri"/>
      <family val="2"/>
      <scheme val="minor"/>
    </font>
    <font>
      <sz val="10.5"/>
      <color indexed="81"/>
      <name val="Tahoma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sz val="10.5"/>
      <color indexed="54"/>
      <name val="Arial"/>
      <family val="2"/>
    </font>
    <font>
      <b/>
      <sz val="8"/>
      <color indexed="81"/>
      <name val="Tahoma"/>
      <family val="2"/>
    </font>
    <font>
      <b/>
      <sz val="10.5"/>
      <color indexed="8"/>
      <name val="Cambria"/>
      <family val="1"/>
      <scheme val="majo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indexed="5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6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1" fillId="9" borderId="21" xfId="0" applyFont="1" applyFill="1" applyBorder="1" applyAlignment="1">
      <alignment horizontal="center"/>
    </xf>
    <xf numFmtId="43" fontId="30" fillId="0" borderId="11" xfId="3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166" fontId="33" fillId="0" borderId="1" xfId="3" applyNumberFormat="1" applyFont="1" applyFill="1" applyBorder="1" applyAlignment="1" applyProtection="1">
      <alignment vertical="center"/>
    </xf>
    <xf numFmtId="166" fontId="31" fillId="0" borderId="1" xfId="3" applyNumberFormat="1" applyFont="1" applyFill="1" applyBorder="1" applyAlignment="1" applyProtection="1">
      <alignment vertical="center"/>
      <protection locked="0"/>
    </xf>
    <xf numFmtId="166" fontId="31" fillId="0" borderId="12" xfId="3" applyNumberFormat="1" applyFont="1" applyFill="1" applyBorder="1" applyAlignment="1" applyProtection="1">
      <alignment vertical="center"/>
    </xf>
    <xf numFmtId="0" fontId="31" fillId="0" borderId="1" xfId="0" applyNumberFormat="1" applyFont="1" applyBorder="1" applyAlignment="1">
      <alignment vertical="center" wrapText="1" readingOrder="1"/>
    </xf>
    <xf numFmtId="0" fontId="31" fillId="0" borderId="1" xfId="0" applyFont="1" applyBorder="1" applyAlignment="1">
      <alignment horizontal="left" vertical="center" wrapText="1"/>
    </xf>
    <xf numFmtId="0" fontId="31" fillId="15" borderId="1" xfId="0" applyNumberFormat="1" applyFont="1" applyFill="1" applyBorder="1" applyAlignment="1">
      <alignment vertical="center" wrapText="1" readingOrder="1"/>
    </xf>
    <xf numFmtId="0" fontId="32" fillId="0" borderId="1" xfId="0" applyFont="1" applyFill="1" applyBorder="1" applyAlignment="1">
      <alignment vertical="center"/>
    </xf>
    <xf numFmtId="43" fontId="33" fillId="0" borderId="2" xfId="3" applyFont="1" applyFill="1" applyBorder="1" applyAlignment="1" applyProtection="1">
      <alignment vertical="center" wrapText="1"/>
      <protection locked="0"/>
    </xf>
    <xf numFmtId="43" fontId="33" fillId="0" borderId="1" xfId="3" applyFont="1" applyFill="1" applyBorder="1" applyAlignment="1" applyProtection="1">
      <alignment vertical="center" wrapText="1"/>
      <protection locked="0"/>
    </xf>
    <xf numFmtId="43" fontId="30" fillId="0" borderId="1" xfId="3" applyFont="1" applyFill="1" applyBorder="1" applyAlignment="1" applyProtection="1">
      <alignment horizontal="center" vertical="center" wrapText="1"/>
      <protection locked="0"/>
    </xf>
    <xf numFmtId="166" fontId="33" fillId="0" borderId="1" xfId="3" applyNumberFormat="1" applyFont="1" applyFill="1" applyBorder="1" applyAlignment="1" applyProtection="1">
      <alignment vertical="center"/>
      <protection locked="0"/>
    </xf>
    <xf numFmtId="165" fontId="33" fillId="0" borderId="1" xfId="3" applyNumberFormat="1" applyFont="1" applyFill="1" applyBorder="1" applyAlignment="1" applyProtection="1">
      <alignment vertical="center"/>
      <protection locked="0"/>
    </xf>
    <xf numFmtId="166" fontId="33" fillId="0" borderId="12" xfId="3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/>
    </xf>
    <xf numFmtId="0" fontId="36" fillId="16" borderId="1" xfId="0" applyFont="1" applyFill="1" applyBorder="1" applyAlignment="1">
      <alignment vertical="center"/>
    </xf>
    <xf numFmtId="0" fontId="31" fillId="15" borderId="1" xfId="0" applyFont="1" applyFill="1" applyBorder="1" applyAlignment="1">
      <alignment vertical="center" wrapText="1"/>
    </xf>
    <xf numFmtId="3" fontId="32" fillId="15" borderId="1" xfId="0" applyNumberFormat="1" applyFont="1" applyFill="1" applyBorder="1" applyAlignment="1">
      <alignment vertical="center"/>
    </xf>
    <xf numFmtId="0" fontId="35" fillId="16" borderId="1" xfId="0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0" fontId="35" fillId="0" borderId="35" xfId="0" applyFont="1" applyFill="1" applyBorder="1" applyAlignment="1">
      <alignment vertical="center"/>
    </xf>
    <xf numFmtId="0" fontId="35" fillId="16" borderId="34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19" fillId="17" borderId="0" xfId="0" applyFont="1" applyFill="1" applyBorder="1" applyAlignment="1">
      <alignment horizontal="right" vertical="center"/>
    </xf>
    <xf numFmtId="166" fontId="11" fillId="17" borderId="0" xfId="3" applyNumberFormat="1" applyFont="1" applyFill="1" applyBorder="1" applyAlignment="1">
      <alignment vertical="center"/>
    </xf>
    <xf numFmtId="0" fontId="13" fillId="18" borderId="1" xfId="1" applyFont="1" applyFill="1" applyBorder="1" applyAlignment="1" applyProtection="1">
      <alignment horizontal="center" vertical="center" wrapText="1"/>
    </xf>
    <xf numFmtId="166" fontId="37" fillId="16" borderId="1" xfId="0" applyNumberFormat="1" applyFont="1" applyFill="1" applyBorder="1" applyAlignment="1">
      <alignment vertical="center"/>
    </xf>
    <xf numFmtId="37" fontId="24" fillId="13" borderId="0" xfId="0" applyNumberFormat="1" applyFont="1" applyFill="1" applyBorder="1"/>
    <xf numFmtId="43" fontId="5" fillId="11" borderId="1" xfId="3" applyNumberFormat="1" applyFont="1" applyFill="1" applyBorder="1" applyAlignment="1" applyProtection="1">
      <alignment vertical="center"/>
    </xf>
    <xf numFmtId="164" fontId="32" fillId="15" borderId="1" xfId="0" applyNumberFormat="1" applyFont="1" applyFill="1" applyBorder="1" applyAlignment="1">
      <alignment vertical="center"/>
    </xf>
    <xf numFmtId="166" fontId="1" fillId="0" borderId="1" xfId="0" applyNumberFormat="1" applyFont="1" applyBorder="1"/>
    <xf numFmtId="166" fontId="24" fillId="13" borderId="0" xfId="0" applyNumberFormat="1" applyFont="1" applyFill="1" applyBorder="1"/>
    <xf numFmtId="166" fontId="24" fillId="13" borderId="24" xfId="0" applyNumberFormat="1" applyFont="1" applyFill="1" applyBorder="1"/>
    <xf numFmtId="166" fontId="0" fillId="0" borderId="1" xfId="0" applyNumberFormat="1" applyBorder="1"/>
    <xf numFmtId="165" fontId="11" fillId="0" borderId="0" xfId="3" applyNumberFormat="1" applyFont="1" applyBorder="1" applyAlignment="1">
      <alignment vertical="center"/>
    </xf>
    <xf numFmtId="165" fontId="11" fillId="0" borderId="0" xfId="3" applyNumberFormat="1" applyFont="1" applyFill="1" applyBorder="1" applyAlignment="1">
      <alignment vertical="center"/>
    </xf>
    <xf numFmtId="165" fontId="11" fillId="10" borderId="0" xfId="3" applyNumberFormat="1" applyFont="1" applyFill="1" applyBorder="1" applyAlignment="1">
      <alignment vertical="center"/>
    </xf>
    <xf numFmtId="166" fontId="0" fillId="0" borderId="0" xfId="0" applyNumberFormat="1"/>
    <xf numFmtId="165" fontId="11" fillId="17" borderId="0" xfId="3" applyNumberFormat="1" applyFont="1" applyFill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43" fontId="6" fillId="9" borderId="15" xfId="3" applyNumberFormat="1" applyFont="1" applyFill="1" applyBorder="1" applyProtection="1"/>
    <xf numFmtId="1" fontId="0" fillId="0" borderId="1" xfId="0" applyNumberFormat="1" applyBorder="1"/>
    <xf numFmtId="0" fontId="31" fillId="0" borderId="1" xfId="0" applyFont="1" applyBorder="1" applyAlignment="1">
      <alignment vertical="center"/>
    </xf>
    <xf numFmtId="167" fontId="6" fillId="9" borderId="15" xfId="3" applyNumberFormat="1" applyFont="1" applyFill="1" applyBorder="1" applyProtection="1"/>
    <xf numFmtId="167" fontId="5" fillId="12" borderId="1" xfId="3" applyNumberFormat="1" applyFont="1" applyFill="1" applyBorder="1" applyAlignment="1" applyProtection="1">
      <alignment vertical="center"/>
    </xf>
    <xf numFmtId="170" fontId="31" fillId="0" borderId="1" xfId="0" applyNumberFormat="1" applyFont="1" applyFill="1" applyBorder="1" applyAlignment="1">
      <alignment vertical="center" wrapText="1"/>
    </xf>
    <xf numFmtId="166" fontId="43" fillId="0" borderId="1" xfId="3" applyNumberFormat="1" applyFont="1" applyFill="1" applyBorder="1" applyAlignment="1" applyProtection="1">
      <alignment vertical="center"/>
      <protection locked="0"/>
    </xf>
    <xf numFmtId="166" fontId="43" fillId="0" borderId="12" xfId="3" applyNumberFormat="1" applyFont="1" applyFill="1" applyBorder="1" applyAlignment="1" applyProtection="1">
      <alignment vertical="center"/>
    </xf>
    <xf numFmtId="166" fontId="44" fillId="16" borderId="1" xfId="0" applyNumberFormat="1" applyFont="1" applyFill="1" applyBorder="1" applyAlignment="1">
      <alignment vertical="center"/>
    </xf>
    <xf numFmtId="43" fontId="33" fillId="0" borderId="1" xfId="3" applyFont="1" applyFill="1" applyBorder="1" applyAlignment="1" applyProtection="1">
      <alignment horizontal="left" vertical="center" wrapText="1"/>
      <protection locked="0"/>
    </xf>
    <xf numFmtId="3" fontId="32" fillId="0" borderId="34" xfId="0" applyNumberFormat="1" applyFont="1" applyFill="1" applyBorder="1" applyAlignment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43" fontId="30" fillId="0" borderId="38" xfId="3" applyFont="1" applyFill="1" applyBorder="1" applyAlignment="1" applyProtection="1">
      <alignment horizontal="center" vertical="center" wrapText="1"/>
      <protection locked="0"/>
    </xf>
    <xf numFmtId="43" fontId="30" fillId="0" borderId="39" xfId="3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5" fillId="0" borderId="34" xfId="0" applyFont="1" applyFill="1" applyBorder="1" applyAlignment="1">
      <alignment vertical="center"/>
    </xf>
    <xf numFmtId="0" fontId="35" fillId="0" borderId="36" xfId="0" applyFont="1" applyFill="1" applyBorder="1" applyAlignment="1">
      <alignment vertical="center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9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Count="1" headerRowDxfId="8" headerRowBorderDxfId="7" tableBorderDxfId="6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5" totalsRow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6"/>
  <sheetViews>
    <sheetView showRowColHeaders="0" tabSelected="1" showRuler="0" view="pageLayout" zoomScale="85" zoomScaleNormal="75" zoomScalePageLayoutView="85" workbookViewId="0">
      <selection activeCell="N6" sqref="N6"/>
    </sheetView>
  </sheetViews>
  <sheetFormatPr defaultRowHeight="14.5" outlineLevelCol="1" x14ac:dyDescent="0.35"/>
  <cols>
    <col min="1" max="1" width="17.26953125" customWidth="1"/>
    <col min="2" max="2" width="11.179687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hidden="1" customWidth="1" outlineLevel="1"/>
    <col min="12" max="12" width="13" hidden="1" customWidth="1" outlineLevel="1"/>
    <col min="13" max="13" width="10.7265625" hidden="1" customWidth="1" outlineLevel="1"/>
    <col min="14" max="14" width="13" customWidth="1" collapsed="1"/>
    <col min="15" max="15" width="16.453125" hidden="1" customWidth="1" outlineLevel="1"/>
    <col min="16" max="16" width="8.726562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30.75" customHeight="1" thickBot="1" x14ac:dyDescent="0.55000000000000004">
      <c r="A1" s="170" t="s">
        <v>13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7" ht="24" customHeight="1" thickBot="1" x14ac:dyDescent="0.4">
      <c r="A2" s="18"/>
      <c r="B2" s="19"/>
      <c r="C2" s="19"/>
      <c r="D2" s="20"/>
      <c r="E2" s="21" t="s">
        <v>14</v>
      </c>
      <c r="F2" s="21" t="s">
        <v>15</v>
      </c>
      <c r="G2" s="21" t="s">
        <v>16</v>
      </c>
      <c r="H2" s="21" t="s">
        <v>17</v>
      </c>
      <c r="I2" s="21" t="s">
        <v>18</v>
      </c>
      <c r="J2" s="21" t="s">
        <v>19</v>
      </c>
      <c r="K2" s="21"/>
      <c r="L2" s="21"/>
      <c r="M2" s="21"/>
      <c r="N2" s="22" t="s">
        <v>20</v>
      </c>
      <c r="O2" s="3"/>
      <c r="P2" s="2"/>
    </row>
    <row r="3" spans="1:17" ht="78.5" thickBot="1" x14ac:dyDescent="0.4">
      <c r="A3" s="28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43</v>
      </c>
      <c r="K3" s="29" t="s">
        <v>56</v>
      </c>
      <c r="L3" s="141" t="s">
        <v>61</v>
      </c>
      <c r="M3" s="29" t="s">
        <v>9</v>
      </c>
      <c r="N3" s="30" t="s">
        <v>10</v>
      </c>
      <c r="O3" s="17" t="s">
        <v>11</v>
      </c>
      <c r="P3" s="1"/>
      <c r="Q3" s="48" t="s">
        <v>27</v>
      </c>
    </row>
    <row r="4" spans="1:17" ht="19" thickBot="1" x14ac:dyDescent="0.4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58"/>
      <c r="P4" s="1"/>
      <c r="Q4" s="48"/>
    </row>
    <row r="5" spans="1:17" ht="36.75" customHeight="1" x14ac:dyDescent="0.35">
      <c r="A5" s="182" t="s">
        <v>52</v>
      </c>
      <c r="B5" s="176" t="s">
        <v>53</v>
      </c>
      <c r="C5" s="176" t="s">
        <v>72</v>
      </c>
      <c r="D5" s="179" t="s">
        <v>67</v>
      </c>
      <c r="E5" s="112">
        <v>83</v>
      </c>
      <c r="F5" s="111">
        <v>26</v>
      </c>
      <c r="G5" s="113">
        <f t="shared" ref="G5:G10" si="0">+E5*F5</f>
        <v>2158</v>
      </c>
      <c r="H5" s="111">
        <v>2</v>
      </c>
      <c r="I5" s="113">
        <f t="shared" ref="I5:I8" si="1">+G5*H5</f>
        <v>4316</v>
      </c>
      <c r="J5" s="114">
        <v>4374</v>
      </c>
      <c r="K5" s="114"/>
      <c r="L5" s="114"/>
      <c r="M5" s="114">
        <f t="shared" ref="M5:M10" si="2">I5-J5</f>
        <v>-58</v>
      </c>
      <c r="N5" s="115">
        <f>+I5-J5</f>
        <v>-58</v>
      </c>
      <c r="Q5" s="48"/>
    </row>
    <row r="6" spans="1:17" ht="36" customHeight="1" x14ac:dyDescent="0.35">
      <c r="A6" s="183"/>
      <c r="B6" s="177"/>
      <c r="C6" s="177"/>
      <c r="D6" s="180"/>
      <c r="E6" s="112">
        <v>23</v>
      </c>
      <c r="F6" s="111">
        <v>26</v>
      </c>
      <c r="G6" s="113">
        <f t="shared" si="0"/>
        <v>598</v>
      </c>
      <c r="H6" s="111">
        <v>2</v>
      </c>
      <c r="I6" s="113">
        <f t="shared" si="1"/>
        <v>1196</v>
      </c>
      <c r="J6" s="114">
        <v>1196</v>
      </c>
      <c r="K6" s="114"/>
      <c r="L6" s="114"/>
      <c r="M6" s="114">
        <f t="shared" si="2"/>
        <v>0</v>
      </c>
      <c r="N6" s="115">
        <f t="shared" ref="N6:N14" si="3">+I6-J6</f>
        <v>0</v>
      </c>
      <c r="Q6" s="108"/>
    </row>
    <row r="7" spans="1:17" x14ac:dyDescent="0.35">
      <c r="A7" s="184"/>
      <c r="B7" s="178"/>
      <c r="C7" s="178"/>
      <c r="D7" s="181"/>
      <c r="E7" s="112">
        <v>67</v>
      </c>
      <c r="F7" s="111">
        <v>1</v>
      </c>
      <c r="G7" s="113">
        <f t="shared" si="0"/>
        <v>67</v>
      </c>
      <c r="H7" s="111">
        <v>2</v>
      </c>
      <c r="I7" s="113">
        <f t="shared" ref="I7:I10" si="4">+G7*H7</f>
        <v>134</v>
      </c>
      <c r="J7" s="114">
        <v>134</v>
      </c>
      <c r="K7" s="114"/>
      <c r="L7" s="114"/>
      <c r="M7" s="115">
        <f t="shared" ref="M7:M9" si="5">I7-J7</f>
        <v>0</v>
      </c>
      <c r="N7" s="115">
        <f t="shared" ref="N7:N8" si="6">+I7-J7</f>
        <v>0</v>
      </c>
      <c r="Q7" s="108"/>
    </row>
    <row r="8" spans="1:17" ht="28" x14ac:dyDescent="0.35">
      <c r="A8" s="109" t="s">
        <v>52</v>
      </c>
      <c r="B8" s="110" t="s">
        <v>54</v>
      </c>
      <c r="C8" s="116" t="s">
        <v>75</v>
      </c>
      <c r="D8" s="126"/>
      <c r="E8" s="112">
        <v>83</v>
      </c>
      <c r="F8" s="111">
        <v>1</v>
      </c>
      <c r="G8" s="113">
        <f t="shared" si="0"/>
        <v>83</v>
      </c>
      <c r="H8" s="111">
        <v>3</v>
      </c>
      <c r="I8" s="113">
        <f t="shared" si="1"/>
        <v>249</v>
      </c>
      <c r="J8" s="114">
        <v>252</v>
      </c>
      <c r="K8" s="114"/>
      <c r="L8" s="114">
        <v>0</v>
      </c>
      <c r="M8" s="115">
        <f t="shared" si="5"/>
        <v>-3</v>
      </c>
      <c r="N8" s="115">
        <f t="shared" si="6"/>
        <v>-3</v>
      </c>
      <c r="Q8" s="51" t="s">
        <v>52</v>
      </c>
    </row>
    <row r="9" spans="1:17" ht="56" x14ac:dyDescent="0.35">
      <c r="A9" s="109" t="s">
        <v>52</v>
      </c>
      <c r="B9" s="110" t="s">
        <v>55</v>
      </c>
      <c r="C9" s="116" t="s">
        <v>71</v>
      </c>
      <c r="D9" s="126" t="s">
        <v>67</v>
      </c>
      <c r="E9" s="112">
        <v>54</v>
      </c>
      <c r="F9" s="111">
        <v>4</v>
      </c>
      <c r="G9" s="113">
        <f t="shared" si="0"/>
        <v>216</v>
      </c>
      <c r="H9" s="111">
        <v>0.25</v>
      </c>
      <c r="I9" s="113">
        <f t="shared" si="4"/>
        <v>54</v>
      </c>
      <c r="J9" s="114">
        <v>54</v>
      </c>
      <c r="K9" s="114"/>
      <c r="L9" s="114"/>
      <c r="M9" s="115">
        <f t="shared" si="5"/>
        <v>0</v>
      </c>
      <c r="N9" s="115">
        <f t="shared" si="3"/>
        <v>0</v>
      </c>
      <c r="Q9" s="66"/>
    </row>
    <row r="10" spans="1:17" x14ac:dyDescent="0.35">
      <c r="A10" s="109"/>
      <c r="B10" s="117"/>
      <c r="C10" s="118"/>
      <c r="D10" s="126"/>
      <c r="E10" s="112"/>
      <c r="F10" s="111"/>
      <c r="G10" s="113">
        <f t="shared" si="0"/>
        <v>0</v>
      </c>
      <c r="H10" s="111"/>
      <c r="I10" s="113">
        <f t="shared" si="4"/>
        <v>0</v>
      </c>
      <c r="J10" s="114"/>
      <c r="K10" s="114"/>
      <c r="L10" s="114"/>
      <c r="M10" s="115">
        <f t="shared" si="2"/>
        <v>0</v>
      </c>
      <c r="N10" s="115">
        <f t="shared" si="3"/>
        <v>0</v>
      </c>
      <c r="Q10" s="51"/>
    </row>
    <row r="11" spans="1:17" x14ac:dyDescent="0.35">
      <c r="A11" s="109"/>
      <c r="B11" s="120"/>
      <c r="C11" s="121"/>
      <c r="D11" s="122"/>
      <c r="E11" s="123"/>
      <c r="F11" s="123"/>
      <c r="G11" s="113">
        <f>+E11*F11</f>
        <v>0</v>
      </c>
      <c r="H11" s="124"/>
      <c r="I11" s="113">
        <f>+G11*H11</f>
        <v>0</v>
      </c>
      <c r="J11" s="165"/>
      <c r="K11" s="123"/>
      <c r="L11" s="123"/>
      <c r="M11" s="115">
        <f>I11-J11</f>
        <v>0</v>
      </c>
      <c r="N11" s="166">
        <f>+I11-J11</f>
        <v>0</v>
      </c>
      <c r="Q11" s="49"/>
    </row>
    <row r="12" spans="1:17" ht="15.5" x14ac:dyDescent="0.35">
      <c r="A12" s="59"/>
      <c r="B12" s="60"/>
      <c r="C12" s="65" t="s">
        <v>34</v>
      </c>
      <c r="D12" s="61"/>
      <c r="E12" s="63">
        <f>MAX(E5:E11)</f>
        <v>83</v>
      </c>
      <c r="F12" s="144">
        <f>G12/E12</f>
        <v>37.614457831325304</v>
      </c>
      <c r="G12" s="63">
        <f>SUM(G5:G11)</f>
        <v>3122</v>
      </c>
      <c r="H12" s="144">
        <f>I12/G12</f>
        <v>1.9055092889173606</v>
      </c>
      <c r="I12" s="63">
        <f t="shared" ref="I12:N12" si="7">SUM(I5:I11)</f>
        <v>5949</v>
      </c>
      <c r="J12" s="63">
        <f t="shared" si="7"/>
        <v>6010</v>
      </c>
      <c r="K12" s="63">
        <f t="shared" si="7"/>
        <v>0</v>
      </c>
      <c r="L12" s="63">
        <f t="shared" si="7"/>
        <v>0</v>
      </c>
      <c r="M12" s="63">
        <f t="shared" si="7"/>
        <v>-61</v>
      </c>
      <c r="N12" s="64">
        <f t="shared" si="7"/>
        <v>-61</v>
      </c>
      <c r="Q12" s="49"/>
    </row>
    <row r="13" spans="1:17" ht="18.5" x14ac:dyDescent="0.35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5"/>
      <c r="O13" s="58"/>
      <c r="P13" s="1"/>
      <c r="Q13" s="49"/>
    </row>
    <row r="14" spans="1:17" ht="18.75" hidden="1" customHeight="1" x14ac:dyDescent="0.35">
      <c r="A14" s="23"/>
      <c r="B14" s="14"/>
      <c r="C14" s="11"/>
      <c r="D14" s="12"/>
      <c r="E14" s="13"/>
      <c r="F14" s="13"/>
      <c r="G14" s="4">
        <f t="shared" ref="G14" si="8">+E14*F14</f>
        <v>0</v>
      </c>
      <c r="H14" s="15"/>
      <c r="I14" s="4">
        <f t="shared" ref="I14" si="9">+G14*H14</f>
        <v>0</v>
      </c>
      <c r="J14" s="13"/>
      <c r="K14" s="13"/>
      <c r="L14" s="13"/>
      <c r="M14" s="13"/>
      <c r="N14" s="24">
        <f t="shared" si="3"/>
        <v>0</v>
      </c>
      <c r="Q14" s="49"/>
    </row>
    <row r="15" spans="1:17" ht="15.5" hidden="1" x14ac:dyDescent="0.35">
      <c r="A15" s="59"/>
      <c r="B15" s="60"/>
      <c r="C15" s="65"/>
      <c r="D15" s="61"/>
      <c r="E15" s="63">
        <f t="shared" ref="E15:N15" si="10">SUM(E14:E14)</f>
        <v>0</v>
      </c>
      <c r="F15" s="63">
        <f t="shared" si="10"/>
        <v>0</v>
      </c>
      <c r="G15" s="63">
        <f t="shared" si="10"/>
        <v>0</v>
      </c>
      <c r="H15" s="73">
        <f t="shared" si="10"/>
        <v>0</v>
      </c>
      <c r="I15" s="63">
        <f t="shared" si="10"/>
        <v>0</v>
      </c>
      <c r="J15" s="63">
        <f t="shared" si="10"/>
        <v>0</v>
      </c>
      <c r="K15" s="62">
        <f t="shared" si="10"/>
        <v>0</v>
      </c>
      <c r="L15" s="62">
        <f t="shared" si="10"/>
        <v>0</v>
      </c>
      <c r="M15" s="62">
        <f t="shared" si="10"/>
        <v>0</v>
      </c>
      <c r="N15" s="64">
        <f t="shared" si="10"/>
        <v>0</v>
      </c>
      <c r="Q15" s="49"/>
    </row>
    <row r="16" spans="1:17" ht="18.5" hidden="1" x14ac:dyDescent="0.35">
      <c r="A16" s="173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5"/>
      <c r="O16" s="58"/>
      <c r="P16" s="1"/>
      <c r="Q16" s="49"/>
    </row>
    <row r="17" spans="1:17" hidden="1" x14ac:dyDescent="0.35">
      <c r="A17" s="23"/>
      <c r="B17" s="14"/>
      <c r="C17" s="11"/>
      <c r="D17" s="12"/>
      <c r="E17" s="13"/>
      <c r="F17" s="13"/>
      <c r="G17" s="4">
        <f t="shared" ref="G17" si="11">+E17*F17</f>
        <v>0</v>
      </c>
      <c r="H17" s="15"/>
      <c r="I17" s="4">
        <f t="shared" ref="I17" si="12">+G17*H17</f>
        <v>0</v>
      </c>
      <c r="J17" s="13"/>
      <c r="K17" s="13"/>
      <c r="L17" s="13"/>
      <c r="M17" s="13"/>
      <c r="N17" s="24">
        <f t="shared" ref="N17" si="13">+I17-J17</f>
        <v>0</v>
      </c>
      <c r="Q17" s="49"/>
    </row>
    <row r="18" spans="1:17" ht="16" hidden="1" thickBot="1" x14ac:dyDescent="0.4">
      <c r="A18" s="59"/>
      <c r="B18" s="60"/>
      <c r="C18" s="65"/>
      <c r="D18" s="61"/>
      <c r="E18" s="63">
        <f t="shared" ref="E18:N18" si="14">SUM(E17:E17)</f>
        <v>0</v>
      </c>
      <c r="F18" s="63">
        <f t="shared" si="14"/>
        <v>0</v>
      </c>
      <c r="G18" s="63">
        <f t="shared" si="14"/>
        <v>0</v>
      </c>
      <c r="H18" s="73">
        <f t="shared" si="14"/>
        <v>0</v>
      </c>
      <c r="I18" s="63">
        <f t="shared" si="14"/>
        <v>0</v>
      </c>
      <c r="J18" s="63">
        <f t="shared" si="14"/>
        <v>0</v>
      </c>
      <c r="K18" s="62">
        <f t="shared" si="14"/>
        <v>0</v>
      </c>
      <c r="L18" s="62">
        <f t="shared" si="14"/>
        <v>0</v>
      </c>
      <c r="M18" s="62">
        <f t="shared" si="14"/>
        <v>0</v>
      </c>
      <c r="N18" s="64">
        <f t="shared" si="14"/>
        <v>0</v>
      </c>
      <c r="Q18" s="50"/>
    </row>
    <row r="19" spans="1:17" ht="16.5" hidden="1" customHeight="1" thickBot="1" x14ac:dyDescent="0.4">
      <c r="A19" s="67"/>
      <c r="B19" s="68"/>
      <c r="C19" s="69" t="s">
        <v>42</v>
      </c>
      <c r="D19" s="70"/>
      <c r="E19" s="71">
        <f>+E12+E15+E18</f>
        <v>83</v>
      </c>
      <c r="F19" s="159">
        <f>G19/E19</f>
        <v>37.614457831325304</v>
      </c>
      <c r="G19" s="71">
        <f>+G12+G15+G18</f>
        <v>3122</v>
      </c>
      <c r="H19" s="159">
        <f>I19/G19</f>
        <v>1.9055092889173606</v>
      </c>
      <c r="I19" s="71">
        <f t="shared" ref="I19:N19" si="15">+I12+I15+I18</f>
        <v>5949</v>
      </c>
      <c r="J19" s="71">
        <f t="shared" si="15"/>
        <v>6010</v>
      </c>
      <c r="K19" s="71">
        <f t="shared" si="15"/>
        <v>0</v>
      </c>
      <c r="L19" s="71">
        <f t="shared" si="15"/>
        <v>0</v>
      </c>
      <c r="M19" s="71">
        <f t="shared" si="15"/>
        <v>-61</v>
      </c>
      <c r="N19" s="72">
        <f t="shared" si="15"/>
        <v>-61</v>
      </c>
      <c r="Q19" s="16"/>
    </row>
    <row r="20" spans="1:17" ht="25.5" customHeight="1" thickBot="1" x14ac:dyDescent="0.4">
      <c r="C20" s="16"/>
      <c r="Q20" s="16"/>
    </row>
    <row r="21" spans="1:17" ht="124" x14ac:dyDescent="0.35">
      <c r="C21" s="16"/>
      <c r="D21" s="90" t="str">
        <f>+A3</f>
        <v>Prgm Rule</v>
      </c>
      <c r="E21" s="91" t="str">
        <f t="shared" ref="E21:N21" si="16">+E3</f>
        <v>Estimated # Record-keepers</v>
      </c>
      <c r="F21" s="91" t="str">
        <f t="shared" si="16"/>
        <v>Records Per Recordkeeper</v>
      </c>
      <c r="G21" s="91" t="str">
        <f t="shared" si="16"/>
        <v>Total Annual Records</v>
      </c>
      <c r="H21" s="91" t="str">
        <f t="shared" si="16"/>
        <v>Estimated Avg. # of Hours Per Record</v>
      </c>
      <c r="I21" s="91" t="str">
        <f t="shared" si="16"/>
        <v xml:space="preserve">Estimated Total Hours            </v>
      </c>
      <c r="J21" s="91" t="str">
        <f t="shared" si="16"/>
        <v>Current OMB Approved Burden Hrs</v>
      </c>
      <c r="K21" s="91" t="str">
        <f t="shared" si="16"/>
        <v>Due to Authorizing Statute: Public Law 89-642 The Child Nutrition Act of 1966</v>
      </c>
      <c r="L21" s="91" t="str">
        <f t="shared" si="16"/>
        <v>Due to Program Change - SAE Rule</v>
      </c>
      <c r="M21" s="91" t="str">
        <f t="shared" si="16"/>
        <v>Due to an Adjustment</v>
      </c>
      <c r="N21" s="92" t="str">
        <f t="shared" si="16"/>
        <v>Total Difference</v>
      </c>
      <c r="Q21" s="16"/>
    </row>
    <row r="22" spans="1:17" ht="50.25" customHeight="1" x14ac:dyDescent="0.35">
      <c r="C22" s="16"/>
      <c r="D22" s="97" t="str">
        <f>+Q8</f>
        <v>SAE</v>
      </c>
      <c r="E22" s="143">
        <f>+MAX($E$5:$E$11)</f>
        <v>83</v>
      </c>
      <c r="F22" s="78">
        <f>G22/E22</f>
        <v>37.614457831325304</v>
      </c>
      <c r="G22" s="147">
        <f>G19</f>
        <v>3122</v>
      </c>
      <c r="H22" s="78">
        <f>I22/G22</f>
        <v>1.9055092889173606</v>
      </c>
      <c r="I22" s="147">
        <f>I19</f>
        <v>5949</v>
      </c>
      <c r="J22" s="147">
        <f>J19</f>
        <v>6010</v>
      </c>
      <c r="K22" s="78">
        <f>+SUMIF($A$5:$A$18,D22,($K$5:$K$18))</f>
        <v>0</v>
      </c>
      <c r="L22" s="78">
        <f>+SUMIF($A$5:$A$18,D22,($L$5:$L$18))</f>
        <v>0</v>
      </c>
      <c r="M22" s="147">
        <f>M19</f>
        <v>-61</v>
      </c>
      <c r="N22" s="148">
        <f>N19</f>
        <v>-61</v>
      </c>
      <c r="Q22" s="16"/>
    </row>
    <row r="23" spans="1:17" x14ac:dyDescent="0.35">
      <c r="C23" s="16"/>
      <c r="D23" s="97">
        <f>+Q9</f>
        <v>0</v>
      </c>
      <c r="E23" s="78">
        <f>+SUMIF($A$5:$A$18,D23,($E$5:$E$18))</f>
        <v>0</v>
      </c>
      <c r="F23" s="78">
        <f>+SUMIF($A$5:$A$18,D23,($F$5:$F$18))</f>
        <v>0</v>
      </c>
      <c r="G23" s="78">
        <f>+SUMIF($A$5:$A$18,D23,($G$5:$G$18))</f>
        <v>0</v>
      </c>
      <c r="H23" s="78">
        <f>+SUMIF($A$5:$A$18,D23,($H$5:$H$18))</f>
        <v>0</v>
      </c>
      <c r="I23" s="78">
        <f>+SUMIF($A$5:$A$18,D23,($I$5:$I$18))</f>
        <v>0</v>
      </c>
      <c r="J23" s="78">
        <f>+SUMIF($A$5:$A$18,D23,($J$5:$J$18))</f>
        <v>0</v>
      </c>
      <c r="K23" s="78"/>
      <c r="L23" s="78"/>
      <c r="M23" s="78"/>
      <c r="N23" s="79">
        <f>+SUMIF($A$5:$A$18,D23,($N$5:$N$18))</f>
        <v>0</v>
      </c>
      <c r="Q23" s="16"/>
    </row>
    <row r="24" spans="1:17" x14ac:dyDescent="0.35">
      <c r="C24" s="16"/>
      <c r="D24" s="97">
        <f>+Q10</f>
        <v>0</v>
      </c>
      <c r="E24" s="78">
        <f>+SUMIF($A$5:$A$18,D24,($E$5:$E$18))</f>
        <v>0</v>
      </c>
      <c r="F24" s="78">
        <f>+SUMIF($A$5:$A$18,D24,($F$5:$F$18))</f>
        <v>0</v>
      </c>
      <c r="G24" s="78">
        <f>+SUMIF($A$5:$A$18,D24,($G$5:$G$18))</f>
        <v>0</v>
      </c>
      <c r="H24" s="78">
        <f>+SUMIF($A$5:$A$18,D24,($H$5:$H$18))</f>
        <v>0</v>
      </c>
      <c r="I24" s="78">
        <f>+SUMIF($A$5:$A$18,D24,($I$5:$I$18))</f>
        <v>0</v>
      </c>
      <c r="J24" s="78">
        <f>+SUMIF($A$5:$A$18,D24,($J$5:$J$18))</f>
        <v>0</v>
      </c>
      <c r="K24" s="78"/>
      <c r="L24" s="78"/>
      <c r="M24" s="78"/>
      <c r="N24" s="79">
        <f>+SUMIF($A$5:$A$18,D24,($N$5:$N$18))</f>
        <v>0</v>
      </c>
      <c r="Q24" s="16"/>
    </row>
    <row r="25" spans="1:17" x14ac:dyDescent="0.35">
      <c r="D25" s="97">
        <f>+Q11</f>
        <v>0</v>
      </c>
      <c r="E25" s="78">
        <f>+SUMIF($A$5:$A$18,D25,($E$5:$E$18))</f>
        <v>0</v>
      </c>
      <c r="F25" s="78">
        <f>+SUMIF($A$5:$A$18,D25,($F$5:$F$18))</f>
        <v>0</v>
      </c>
      <c r="G25" s="78">
        <f>+SUMIF($A$5:$A$18,D25,($G$5:$G$18))</f>
        <v>0</v>
      </c>
      <c r="H25" s="78">
        <f>+SUMIF($A$5:$A$18,D25,($H$5:$H$18))</f>
        <v>0</v>
      </c>
      <c r="I25" s="78">
        <f>+SUMIF($A$5:$A$18,D25,($I$5:$I$18))</f>
        <v>0</v>
      </c>
      <c r="J25" s="78">
        <f>+SUMIF($A$5:$A$18,D25,($J$5:$J$18))</f>
        <v>0</v>
      </c>
      <c r="K25" s="78"/>
      <c r="L25" s="78"/>
      <c r="M25" s="78"/>
      <c r="N25" s="79">
        <f>+SUMIF($A$5:$A$18,D25,($N$5:$N$18))</f>
        <v>0</v>
      </c>
    </row>
    <row r="26" spans="1:17" x14ac:dyDescent="0.35">
      <c r="D26" s="98" t="s">
        <v>36</v>
      </c>
      <c r="E26" s="149">
        <f>SUM(E22:E25)</f>
        <v>83</v>
      </c>
      <c r="F26" s="80">
        <f>SUM(F22:F25)</f>
        <v>37.614457831325304</v>
      </c>
      <c r="G26" s="74">
        <f>SUM(G22:G25)</f>
        <v>3122</v>
      </c>
      <c r="H26" s="80">
        <f>I26/G26</f>
        <v>1.9055092889173606</v>
      </c>
      <c r="I26" s="74">
        <f t="shared" ref="I26:N26" si="17">SUM(I22:I25)</f>
        <v>5949</v>
      </c>
      <c r="J26" s="74">
        <f t="shared" si="17"/>
        <v>6010</v>
      </c>
      <c r="K26" s="74">
        <f t="shared" si="17"/>
        <v>0</v>
      </c>
      <c r="L26" s="74">
        <f t="shared" si="17"/>
        <v>0</v>
      </c>
      <c r="M26" s="160">
        <f t="shared" si="17"/>
        <v>-61</v>
      </c>
      <c r="N26" s="160">
        <f t="shared" si="17"/>
        <v>-61</v>
      </c>
    </row>
  </sheetData>
  <sheetProtection selectLockedCells="1"/>
  <autoFilter ref="A3:N19"/>
  <dataConsolidate/>
  <mergeCells count="8">
    <mergeCell ref="A1:N1"/>
    <mergeCell ref="A4:N4"/>
    <mergeCell ref="A13:N13"/>
    <mergeCell ref="A16:N16"/>
    <mergeCell ref="C5:C7"/>
    <mergeCell ref="D5:D7"/>
    <mergeCell ref="B5:B7"/>
    <mergeCell ref="A5:A7"/>
  </mergeCells>
  <dataValidations disablePrompts="1" count="1">
    <dataValidation type="list" allowBlank="1" showInputMessage="1" showErrorMessage="1" sqref="A14:A15 A17:A18 A5 A8:A12">
      <formula1>$Q$8:$Q$16</formula1>
    </dataValidation>
  </dataValidations>
  <printOptions horizontalCentered="1"/>
  <pageMargins left="0.7" right="0.7" top="0.75" bottom="0.75" header="0.3" footer="0.3"/>
  <pageSetup scale="65" orientation="landscape" r:id="rId1"/>
  <headerFooter>
    <oddHeader>&amp;C&amp;"-,Bold"Attachment D  Burden Chart  &amp;"-,Regular"
&amp;"+,Bold"&amp;12 &amp;11OMB Control # 0584-0067 7 CFR Part 235, State Administrative Expense Funds Regulations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9"/>
  <sheetViews>
    <sheetView showGridLines="0" showRuler="0" view="pageLayout" topLeftCell="F24" zoomScale="90" zoomScaleNormal="75" zoomScalePageLayoutView="90" workbookViewId="0">
      <selection activeCell="L24" sqref="L24"/>
    </sheetView>
  </sheetViews>
  <sheetFormatPr defaultRowHeight="14.5" outlineLevelCol="1" x14ac:dyDescent="0.35"/>
  <cols>
    <col min="1" max="1" width="17.26953125" customWidth="1"/>
    <col min="2" max="2" width="11.179687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1" customWidth="1" outlineLevel="1"/>
    <col min="14" max="14" width="13" customWidth="1"/>
    <col min="15" max="15" width="16.453125" hidden="1" customWidth="1" outlineLevel="1"/>
    <col min="16" max="16" width="9.179687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30.75" customHeight="1" thickBot="1" x14ac:dyDescent="0.55000000000000004">
      <c r="A1" s="170" t="s">
        <v>32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7" ht="24" customHeight="1" thickBot="1" x14ac:dyDescent="0.4">
      <c r="A2" s="18"/>
      <c r="B2" s="19"/>
      <c r="C2" s="19"/>
      <c r="D2" s="20"/>
      <c r="E2" s="21" t="s">
        <v>14</v>
      </c>
      <c r="F2" s="21" t="s">
        <v>15</v>
      </c>
      <c r="G2" s="21" t="s">
        <v>16</v>
      </c>
      <c r="H2" s="21" t="s">
        <v>17</v>
      </c>
      <c r="I2" s="21" t="s">
        <v>18</v>
      </c>
      <c r="J2" s="21" t="s">
        <v>19</v>
      </c>
      <c r="K2" s="21"/>
      <c r="L2" s="21"/>
      <c r="M2" s="21"/>
      <c r="N2" s="22" t="s">
        <v>20</v>
      </c>
      <c r="O2" s="3"/>
      <c r="P2" s="2"/>
    </row>
    <row r="3" spans="1:17" ht="91.5" thickBot="1" x14ac:dyDescent="0.4">
      <c r="A3" s="25" t="s">
        <v>76</v>
      </c>
      <c r="B3" s="26" t="s">
        <v>1</v>
      </c>
      <c r="C3" s="26" t="s">
        <v>2</v>
      </c>
      <c r="D3" s="26" t="s">
        <v>3</v>
      </c>
      <c r="E3" s="26" t="s">
        <v>22</v>
      </c>
      <c r="F3" s="26" t="s">
        <v>28</v>
      </c>
      <c r="G3" s="26" t="s">
        <v>6</v>
      </c>
      <c r="H3" s="26" t="s">
        <v>25</v>
      </c>
      <c r="I3" s="26" t="s">
        <v>8</v>
      </c>
      <c r="J3" s="26" t="s">
        <v>43</v>
      </c>
      <c r="K3" s="26" t="s">
        <v>57</v>
      </c>
      <c r="L3" s="26" t="s">
        <v>88</v>
      </c>
      <c r="M3" s="26" t="s">
        <v>9</v>
      </c>
      <c r="N3" s="27" t="s">
        <v>10</v>
      </c>
      <c r="O3" s="17" t="s">
        <v>11</v>
      </c>
      <c r="P3" s="1"/>
      <c r="Q3" s="48" t="s">
        <v>27</v>
      </c>
    </row>
    <row r="4" spans="1:17" ht="18.5" x14ac:dyDescent="0.35">
      <c r="A4" s="173" t="s">
        <v>35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58"/>
      <c r="P4" s="1"/>
      <c r="Q4" s="48"/>
    </row>
    <row r="5" spans="1:17" x14ac:dyDescent="0.35">
      <c r="A5" s="109" t="s">
        <v>52</v>
      </c>
      <c r="B5" s="161" t="s">
        <v>87</v>
      </c>
      <c r="C5" s="131" t="s">
        <v>85</v>
      </c>
      <c r="D5" s="168" t="s">
        <v>86</v>
      </c>
      <c r="E5" s="169">
        <v>0</v>
      </c>
      <c r="F5" s="119">
        <v>1</v>
      </c>
      <c r="G5" s="113">
        <f t="shared" ref="G5" si="0">+E5*F5</f>
        <v>0</v>
      </c>
      <c r="H5" s="128">
        <v>0.25</v>
      </c>
      <c r="I5" s="113">
        <f>+G5*H5</f>
        <v>0</v>
      </c>
      <c r="J5" s="129">
        <v>19</v>
      </c>
      <c r="K5" s="114"/>
      <c r="L5" s="130">
        <v>-19</v>
      </c>
      <c r="M5" s="142"/>
      <c r="N5" s="125">
        <f t="shared" ref="N5" si="1">+I5-J5</f>
        <v>-19</v>
      </c>
      <c r="O5" s="58"/>
      <c r="P5" s="1"/>
      <c r="Q5" s="108"/>
    </row>
    <row r="6" spans="1:17" ht="14.25" customHeight="1" x14ac:dyDescent="0.35">
      <c r="A6" s="109" t="s">
        <v>52</v>
      </c>
      <c r="B6" s="161" t="s">
        <v>69</v>
      </c>
      <c r="C6" s="131" t="s">
        <v>70</v>
      </c>
      <c r="D6" s="122"/>
      <c r="E6" s="132">
        <v>83</v>
      </c>
      <c r="F6" s="145">
        <v>0.36099999999999999</v>
      </c>
      <c r="G6" s="113">
        <f t="shared" ref="G6" si="2">+E6*F6</f>
        <v>29.962999999999997</v>
      </c>
      <c r="H6" s="128">
        <v>8</v>
      </c>
      <c r="I6" s="113">
        <f>+G6*H6</f>
        <v>239.70399999999998</v>
      </c>
      <c r="J6" s="129">
        <v>240</v>
      </c>
      <c r="K6" s="114"/>
      <c r="L6" s="130"/>
      <c r="M6" s="142">
        <f>I6-J6</f>
        <v>-0.29600000000002069</v>
      </c>
      <c r="N6" s="125">
        <f t="shared" ref="N6" si="3">+I6-J6</f>
        <v>-0.29600000000002069</v>
      </c>
      <c r="Q6" s="108"/>
    </row>
    <row r="7" spans="1:17" ht="31.5" customHeight="1" x14ac:dyDescent="0.35">
      <c r="A7" s="138" t="s">
        <v>52</v>
      </c>
      <c r="B7" s="187" t="s">
        <v>50</v>
      </c>
      <c r="C7" s="185" t="s">
        <v>83</v>
      </c>
      <c r="D7" s="189" t="s">
        <v>51</v>
      </c>
      <c r="E7" s="127">
        <v>23</v>
      </c>
      <c r="F7" s="119">
        <v>1</v>
      </c>
      <c r="G7" s="113">
        <f t="shared" ref="G7:G19" si="4">+E7*F7</f>
        <v>23</v>
      </c>
      <c r="H7" s="128">
        <v>12</v>
      </c>
      <c r="I7" s="113">
        <f>+G7*H7</f>
        <v>276</v>
      </c>
      <c r="J7" s="129">
        <v>276</v>
      </c>
      <c r="K7" s="114"/>
      <c r="L7" s="133"/>
      <c r="M7" s="142">
        <f>I7-J7</f>
        <v>0</v>
      </c>
      <c r="N7" s="125">
        <f t="shared" ref="N7:N19" si="5">+I7-J7</f>
        <v>0</v>
      </c>
      <c r="Q7" s="51" t="s">
        <v>52</v>
      </c>
    </row>
    <row r="8" spans="1:17" x14ac:dyDescent="0.35">
      <c r="A8" s="138" t="s">
        <v>52</v>
      </c>
      <c r="B8" s="188"/>
      <c r="C8" s="186"/>
      <c r="D8" s="190"/>
      <c r="E8" s="112">
        <v>60</v>
      </c>
      <c r="F8" s="134">
        <v>1</v>
      </c>
      <c r="G8" s="113">
        <f>+E8*F8</f>
        <v>60</v>
      </c>
      <c r="H8" s="164">
        <v>0.5</v>
      </c>
      <c r="I8" s="113">
        <f>+G8*H8</f>
        <v>30</v>
      </c>
      <c r="J8" s="135">
        <v>30</v>
      </c>
      <c r="K8" s="114"/>
      <c r="L8" s="136"/>
      <c r="M8" s="142">
        <f>I8-J8</f>
        <v>0</v>
      </c>
      <c r="N8" s="125">
        <f t="shared" si="5"/>
        <v>0</v>
      </c>
      <c r="Q8" s="66"/>
    </row>
    <row r="9" spans="1:17" ht="28" x14ac:dyDescent="0.35">
      <c r="A9" s="156" t="s">
        <v>52</v>
      </c>
      <c r="B9" s="158" t="s">
        <v>49</v>
      </c>
      <c r="C9" s="157" t="s">
        <v>77</v>
      </c>
      <c r="D9" s="122"/>
      <c r="E9" s="127">
        <v>56</v>
      </c>
      <c r="F9" s="119">
        <v>1</v>
      </c>
      <c r="G9" s="113">
        <f t="shared" ref="G9" si="6">+E9*F9</f>
        <v>56</v>
      </c>
      <c r="H9" s="128">
        <v>1</v>
      </c>
      <c r="I9" s="113">
        <f t="shared" ref="I9" si="7">+G9*H9</f>
        <v>56</v>
      </c>
      <c r="J9" s="129">
        <v>56</v>
      </c>
      <c r="K9" s="114"/>
      <c r="L9" s="130"/>
      <c r="M9" s="142">
        <f t="shared" ref="M9" si="8">I9-J9</f>
        <v>0</v>
      </c>
      <c r="N9" s="125">
        <f t="shared" ref="N9" si="9">+I9-J9</f>
        <v>0</v>
      </c>
      <c r="Q9" s="66"/>
    </row>
    <row r="10" spans="1:17" x14ac:dyDescent="0.35">
      <c r="A10" s="109"/>
      <c r="B10" s="110"/>
      <c r="C10" s="110"/>
      <c r="D10" s="137"/>
      <c r="E10" s="123"/>
      <c r="F10" s="134"/>
      <c r="G10" s="113">
        <f t="shared" ref="G10" si="10">+E10*F10</f>
        <v>0</v>
      </c>
      <c r="H10" s="128"/>
      <c r="I10" s="113">
        <f t="shared" ref="I10" si="11">+G10*H10</f>
        <v>0</v>
      </c>
      <c r="J10" s="135"/>
      <c r="K10" s="114"/>
      <c r="L10" s="136"/>
      <c r="M10" s="142">
        <f t="shared" ref="M10" si="12">I10-J10</f>
        <v>0</v>
      </c>
      <c r="N10" s="125">
        <f t="shared" ref="N10" si="13">+I10-J10</f>
        <v>0</v>
      </c>
      <c r="Q10" s="51"/>
    </row>
    <row r="11" spans="1:17" x14ac:dyDescent="0.35">
      <c r="A11" s="109"/>
      <c r="B11" s="120"/>
      <c r="C11" s="121"/>
      <c r="D11" s="122"/>
      <c r="E11" s="123"/>
      <c r="F11" s="123"/>
      <c r="G11" s="113">
        <f t="shared" si="4"/>
        <v>0</v>
      </c>
      <c r="H11" s="124"/>
      <c r="I11" s="113">
        <f t="shared" ref="I11:I13" si="14">+G11*H11</f>
        <v>0</v>
      </c>
      <c r="J11" s="123"/>
      <c r="K11" s="123"/>
      <c r="L11" s="123"/>
      <c r="M11" s="142">
        <f t="shared" ref="M11:M13" si="15">I11-J11</f>
        <v>0</v>
      </c>
      <c r="N11" s="125">
        <f t="shared" si="5"/>
        <v>0</v>
      </c>
      <c r="Q11" s="49"/>
    </row>
    <row r="12" spans="1:17" x14ac:dyDescent="0.35">
      <c r="A12" s="109"/>
      <c r="B12" s="120"/>
      <c r="C12" s="121"/>
      <c r="D12" s="122"/>
      <c r="E12" s="123"/>
      <c r="F12" s="123"/>
      <c r="G12" s="113">
        <f t="shared" si="4"/>
        <v>0</v>
      </c>
      <c r="H12" s="124"/>
      <c r="I12" s="113">
        <f t="shared" si="14"/>
        <v>0</v>
      </c>
      <c r="J12" s="123"/>
      <c r="K12" s="123"/>
      <c r="L12" s="123"/>
      <c r="M12" s="142">
        <f t="shared" si="15"/>
        <v>0</v>
      </c>
      <c r="N12" s="125">
        <f t="shared" si="5"/>
        <v>0</v>
      </c>
      <c r="Q12" s="49"/>
    </row>
    <row r="13" spans="1:17" x14ac:dyDescent="0.35">
      <c r="A13" s="109"/>
      <c r="B13" s="120"/>
      <c r="C13" s="121"/>
      <c r="D13" s="122"/>
      <c r="E13" s="123"/>
      <c r="F13" s="123"/>
      <c r="G13" s="113">
        <f t="shared" si="4"/>
        <v>0</v>
      </c>
      <c r="H13" s="124"/>
      <c r="I13" s="113">
        <f t="shared" si="14"/>
        <v>0</v>
      </c>
      <c r="J13" s="165"/>
      <c r="K13" s="123"/>
      <c r="L13" s="123"/>
      <c r="M13" s="167">
        <f t="shared" si="15"/>
        <v>0</v>
      </c>
      <c r="N13" s="166">
        <f t="shared" si="5"/>
        <v>0</v>
      </c>
      <c r="Q13" s="49"/>
    </row>
    <row r="14" spans="1:17" ht="15.5" x14ac:dyDescent="0.35">
      <c r="A14" s="82"/>
      <c r="B14" s="83"/>
      <c r="C14" s="84" t="s">
        <v>34</v>
      </c>
      <c r="D14" s="85"/>
      <c r="E14" s="86">
        <f>MAX(E6:E13)</f>
        <v>83</v>
      </c>
      <c r="F14" s="86">
        <f>G14/E14</f>
        <v>2.0356987951807226</v>
      </c>
      <c r="G14" s="86">
        <f>SUM(G6:G13)</f>
        <v>168.96299999999999</v>
      </c>
      <c r="H14" s="163">
        <f>I14/G14</f>
        <v>3.5611583601143444</v>
      </c>
      <c r="I14" s="86">
        <f t="shared" ref="I14:L14" si="16">SUM(I6:I13)</f>
        <v>601.70399999999995</v>
      </c>
      <c r="J14" s="86">
        <f>SUM(J5:J13)</f>
        <v>621</v>
      </c>
      <c r="K14" s="86">
        <f t="shared" si="16"/>
        <v>0</v>
      </c>
      <c r="L14" s="86">
        <v>-19</v>
      </c>
      <c r="M14" s="86">
        <f>SUM(M5:M13)</f>
        <v>-0.29600000000002069</v>
      </c>
      <c r="N14" s="87">
        <f>SUM(N5:N13)</f>
        <v>-19.296000000000021</v>
      </c>
      <c r="Q14" s="49"/>
    </row>
    <row r="15" spans="1:17" ht="18.5" x14ac:dyDescent="0.35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5"/>
      <c r="Q15" s="49"/>
    </row>
    <row r="16" spans="1:17" ht="18.75" hidden="1" customHeight="1" x14ac:dyDescent="0.35">
      <c r="A16" s="23"/>
      <c r="B16" s="14"/>
      <c r="C16" s="11"/>
      <c r="D16" s="12"/>
      <c r="E16" s="13"/>
      <c r="F16" s="13"/>
      <c r="G16" s="4">
        <f t="shared" si="4"/>
        <v>0</v>
      </c>
      <c r="H16" s="15"/>
      <c r="I16" s="4">
        <f t="shared" ref="I16:I19" si="17">+G16*H16</f>
        <v>0</v>
      </c>
      <c r="J16" s="13"/>
      <c r="K16" s="13"/>
      <c r="L16" s="13"/>
      <c r="M16" s="13"/>
      <c r="N16" s="24">
        <f t="shared" si="5"/>
        <v>0</v>
      </c>
      <c r="O16" s="58"/>
      <c r="P16" s="1"/>
      <c r="Q16" s="49"/>
    </row>
    <row r="17" spans="1:17" ht="15.5" hidden="1" x14ac:dyDescent="0.35">
      <c r="A17" s="82"/>
      <c r="B17" s="83"/>
      <c r="C17" s="84"/>
      <c r="D17" s="85"/>
      <c r="E17" s="86">
        <f t="shared" ref="E17:N17" si="18">SUM(E16:E16)</f>
        <v>0</v>
      </c>
      <c r="F17" s="86">
        <f t="shared" si="18"/>
        <v>0</v>
      </c>
      <c r="G17" s="86">
        <f t="shared" si="18"/>
        <v>0</v>
      </c>
      <c r="H17" s="88">
        <f t="shared" si="18"/>
        <v>0</v>
      </c>
      <c r="I17" s="86">
        <f t="shared" si="18"/>
        <v>0</v>
      </c>
      <c r="J17" s="86">
        <f t="shared" si="18"/>
        <v>0</v>
      </c>
      <c r="K17" s="89">
        <f t="shared" si="18"/>
        <v>0</v>
      </c>
      <c r="L17" s="89">
        <f t="shared" si="18"/>
        <v>0</v>
      </c>
      <c r="M17" s="89">
        <f t="shared" si="18"/>
        <v>0</v>
      </c>
      <c r="N17" s="87">
        <f t="shared" si="18"/>
        <v>0</v>
      </c>
      <c r="Q17" s="49"/>
    </row>
    <row r="18" spans="1:17" ht="18.5" hidden="1" x14ac:dyDescent="0.35">
      <c r="A18" s="173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5"/>
      <c r="Q18" s="49"/>
    </row>
    <row r="19" spans="1:17" hidden="1" x14ac:dyDescent="0.35">
      <c r="A19" s="23"/>
      <c r="B19" s="14"/>
      <c r="C19" s="11"/>
      <c r="D19" s="12"/>
      <c r="E19" s="13"/>
      <c r="F19" s="13"/>
      <c r="G19" s="4">
        <f t="shared" si="4"/>
        <v>0</v>
      </c>
      <c r="H19" s="15"/>
      <c r="I19" s="4">
        <f t="shared" si="17"/>
        <v>0</v>
      </c>
      <c r="J19" s="13"/>
      <c r="K19" s="13"/>
      <c r="L19" s="13"/>
      <c r="M19" s="13"/>
      <c r="N19" s="24">
        <f t="shared" si="5"/>
        <v>0</v>
      </c>
      <c r="O19" s="58"/>
      <c r="P19" s="1"/>
      <c r="Q19" s="49"/>
    </row>
    <row r="20" spans="1:17" ht="15.5" hidden="1" x14ac:dyDescent="0.35">
      <c r="A20" s="82"/>
      <c r="B20" s="83"/>
      <c r="C20" s="84"/>
      <c r="D20" s="85"/>
      <c r="E20" s="86">
        <f t="shared" ref="E20:N20" si="19">SUM(E19:E19)</f>
        <v>0</v>
      </c>
      <c r="F20" s="86">
        <f t="shared" si="19"/>
        <v>0</v>
      </c>
      <c r="G20" s="86">
        <f t="shared" si="19"/>
        <v>0</v>
      </c>
      <c r="H20" s="88">
        <f t="shared" si="19"/>
        <v>0</v>
      </c>
      <c r="I20" s="86">
        <f t="shared" si="19"/>
        <v>0</v>
      </c>
      <c r="J20" s="86">
        <f t="shared" si="19"/>
        <v>0</v>
      </c>
      <c r="K20" s="89">
        <f t="shared" si="19"/>
        <v>0</v>
      </c>
      <c r="L20" s="89">
        <f t="shared" si="19"/>
        <v>0</v>
      </c>
      <c r="M20" s="89">
        <f t="shared" si="19"/>
        <v>0</v>
      </c>
      <c r="N20" s="87">
        <f t="shared" si="19"/>
        <v>0</v>
      </c>
      <c r="Q20" s="49"/>
    </row>
    <row r="21" spans="1:17" ht="16" hidden="1" thickBot="1" x14ac:dyDescent="0.4">
      <c r="A21" s="67"/>
      <c r="B21" s="68"/>
      <c r="C21" s="69" t="s">
        <v>41</v>
      </c>
      <c r="D21" s="70"/>
      <c r="E21" s="71">
        <f>+E14+E17+E20</f>
        <v>83</v>
      </c>
      <c r="F21" s="71">
        <v>2.9165999999999999</v>
      </c>
      <c r="G21" s="71">
        <f t="shared" ref="G21:N21" si="20">+G14+G17+G20</f>
        <v>168.96299999999999</v>
      </c>
      <c r="H21" s="162">
        <f>I21/G21</f>
        <v>3.5611583601143444</v>
      </c>
      <c r="I21" s="71">
        <f t="shared" si="20"/>
        <v>601.70399999999995</v>
      </c>
      <c r="J21" s="71">
        <f t="shared" si="20"/>
        <v>621</v>
      </c>
      <c r="K21" s="71">
        <f t="shared" si="20"/>
        <v>0</v>
      </c>
      <c r="L21" s="71">
        <f t="shared" si="20"/>
        <v>-19</v>
      </c>
      <c r="M21" s="71">
        <f t="shared" si="20"/>
        <v>-0.29600000000002069</v>
      </c>
      <c r="N21" s="72">
        <f t="shared" si="20"/>
        <v>-19.296000000000021</v>
      </c>
      <c r="Q21" s="50"/>
    </row>
    <row r="22" spans="1:17" ht="25.5" customHeight="1" thickBot="1" x14ac:dyDescent="0.4">
      <c r="C22" s="16"/>
      <c r="Q22" s="16"/>
    </row>
    <row r="23" spans="1:17" ht="139.5" x14ac:dyDescent="0.35">
      <c r="C23" s="16"/>
      <c r="D23" s="75" t="str">
        <f>+A3</f>
        <v>Program Rule</v>
      </c>
      <c r="E23" s="76" t="str">
        <f t="shared" ref="E23:N23" si="21">+E3</f>
        <v>Estimated # Respondents</v>
      </c>
      <c r="F23" s="76" t="str">
        <f t="shared" si="21"/>
        <v>Responses per Respondents</v>
      </c>
      <c r="G23" s="76" t="str">
        <f t="shared" si="21"/>
        <v>Total Annual Records</v>
      </c>
      <c r="H23" s="76" t="str">
        <f t="shared" si="21"/>
        <v>Estimated Avg. # of Hours Per Response</v>
      </c>
      <c r="I23" s="76" t="str">
        <f t="shared" si="21"/>
        <v xml:space="preserve">Estimated Total Hours            </v>
      </c>
      <c r="J23" s="76" t="str">
        <f t="shared" si="21"/>
        <v>Current OMB Approved Burden Hrs</v>
      </c>
      <c r="K23" s="76" t="str">
        <f t="shared" si="21"/>
        <v xml:space="preserve">Due to Authorizing Statute: Public Law 89-642 The Child Nutrition Act of 1966
</v>
      </c>
      <c r="L23" s="76" t="str">
        <f t="shared" si="21"/>
        <v xml:space="preserve">Due to Program Change </v>
      </c>
      <c r="M23" s="76" t="str">
        <f t="shared" si="21"/>
        <v>Due to an Adjustment</v>
      </c>
      <c r="N23" s="77" t="str">
        <f t="shared" si="21"/>
        <v>Total Difference</v>
      </c>
      <c r="Q23" s="16"/>
    </row>
    <row r="24" spans="1:17" ht="50.25" customHeight="1" x14ac:dyDescent="0.35">
      <c r="C24" s="16"/>
      <c r="D24" s="97" t="str">
        <f>+Q7</f>
        <v>SAE</v>
      </c>
      <c r="E24" s="143">
        <f>+MAX($E$6:$E$12)</f>
        <v>83</v>
      </c>
      <c r="F24" s="78">
        <f>G24/E24</f>
        <v>2.0356987951807226</v>
      </c>
      <c r="G24" s="78">
        <f>+SUMIF($A$6:$A$20,D24,($G$6:$G$20))</f>
        <v>168.96299999999999</v>
      </c>
      <c r="H24" s="78">
        <f>I24/G24</f>
        <v>3.5611583601143444</v>
      </c>
      <c r="I24" s="78">
        <f>+SUMIF($A$6:$A$20,D24,($I$6:$I$20))</f>
        <v>601.70399999999995</v>
      </c>
      <c r="J24" s="78">
        <f>J14</f>
        <v>621</v>
      </c>
      <c r="K24" s="78">
        <f>+SUMIF($A$6:$A$20,$D$24,($K$6:$K$20))</f>
        <v>0</v>
      </c>
      <c r="L24" s="78">
        <v>-19</v>
      </c>
      <c r="M24" s="78"/>
      <c r="N24" s="78">
        <f>N14</f>
        <v>-19.296000000000021</v>
      </c>
      <c r="Q24" s="16"/>
    </row>
    <row r="25" spans="1:17" x14ac:dyDescent="0.35">
      <c r="C25" s="16"/>
      <c r="D25" s="97">
        <f>+Q8</f>
        <v>0</v>
      </c>
      <c r="E25" s="78">
        <f>+SUMIF($A$6:$A$20,D25,($E$6:$E$20))</f>
        <v>0</v>
      </c>
      <c r="F25" s="78">
        <f>+SUMIF($A$6:$A$20,D25,($F$6:$F$20))</f>
        <v>0</v>
      </c>
      <c r="G25" s="78">
        <f>+SUMIF($A$6:$A$20,D25,($G$6:$G$20))</f>
        <v>0</v>
      </c>
      <c r="H25" s="78">
        <f>+SUMIF($A$6:$A$20,D25,($H$6:$H$20))</f>
        <v>0</v>
      </c>
      <c r="I25" s="78">
        <f>+SUMIF($A$6:$A$20,D25,($I$6:$I$20))</f>
        <v>0</v>
      </c>
      <c r="J25" s="78">
        <f>+SUMIF($A$6:$A$20,D25,($J$6:$J$20))</f>
        <v>0</v>
      </c>
      <c r="K25" s="78"/>
      <c r="L25" s="78"/>
      <c r="M25" s="78"/>
      <c r="N25" s="79">
        <f>+SUMIF($A$6:$A$20,D25,($N$6:$N$20))</f>
        <v>0</v>
      </c>
      <c r="Q25" s="16"/>
    </row>
    <row r="26" spans="1:17" x14ac:dyDescent="0.35">
      <c r="C26" s="16"/>
      <c r="D26" s="97">
        <f>+Q9</f>
        <v>0</v>
      </c>
      <c r="E26" s="78">
        <f>+SUMIF($A$6:$A$20,D26,($E$6:$E$20))</f>
        <v>0</v>
      </c>
      <c r="F26" s="78">
        <f>+SUMIF($A$6:$A$20,D26,($F$6:$F$20))</f>
        <v>0</v>
      </c>
      <c r="G26" s="78">
        <f>+SUMIF($A$6:$A$20,D26,($G$6:$G$20))</f>
        <v>0</v>
      </c>
      <c r="H26" s="78">
        <f>+SUMIF($A$6:$A$20,D26,($H$6:$H$20))</f>
        <v>0</v>
      </c>
      <c r="I26" s="78">
        <f>+SUMIF($A$6:$A$20,D26,($I$6:$I$20))</f>
        <v>0</v>
      </c>
      <c r="J26" s="78">
        <f>+SUMIF($A$6:$A$20,D26,($J$6:$J$20))</f>
        <v>0</v>
      </c>
      <c r="K26" s="78"/>
      <c r="L26" s="78"/>
      <c r="M26" s="78"/>
      <c r="N26" s="79">
        <f>+SUMIF($A$6:$A$20,D26,($N$6:$N$20))</f>
        <v>0</v>
      </c>
      <c r="Q26" s="16"/>
    </row>
    <row r="27" spans="1:17" x14ac:dyDescent="0.35">
      <c r="C27" s="16"/>
      <c r="D27" s="97">
        <f>+Q10</f>
        <v>0</v>
      </c>
      <c r="E27" s="78">
        <f>+SUMIF($A$6:$A$20,D27,($E$6:$E$20))</f>
        <v>0</v>
      </c>
      <c r="F27" s="78">
        <f>+SUMIF($A$6:$A$20,D27,($F$6:$F$20))</f>
        <v>0</v>
      </c>
      <c r="G27" s="78">
        <f>+SUMIF($A$6:$A$20,D27,($G$6:$G$20))</f>
        <v>0</v>
      </c>
      <c r="H27" s="78">
        <f>+SUMIF($A$6:$A$20,D27,($H$6:$H$20))</f>
        <v>0</v>
      </c>
      <c r="I27" s="78">
        <f>+SUMIF($A$6:$A$20,D27,($I$6:$I$20))</f>
        <v>0</v>
      </c>
      <c r="J27" s="78">
        <f>+SUMIF($A$6:$A$20,D27,($J$6:$J$20))</f>
        <v>0</v>
      </c>
      <c r="K27" s="78"/>
      <c r="L27" s="78"/>
      <c r="M27" s="78"/>
      <c r="N27" s="79">
        <f>+SUMIF($A$6:$A$20,D27,($N$6:$N$20))</f>
        <v>0</v>
      </c>
      <c r="Q27" s="16"/>
    </row>
    <row r="28" spans="1:17" x14ac:dyDescent="0.35">
      <c r="D28" s="97">
        <f>+Q11</f>
        <v>0</v>
      </c>
      <c r="E28" s="78">
        <f>+SUMIF($A$6:$A$20,D28,($E$6:$E$20))</f>
        <v>0</v>
      </c>
      <c r="F28" s="78">
        <f>+SUMIF($A$6:$A$20,D28,($F$6:$F$20))</f>
        <v>0</v>
      </c>
      <c r="G28" s="78">
        <f>+SUMIF($A$6:$A$20,D28,($G$6:$G$20))</f>
        <v>0</v>
      </c>
      <c r="H28" s="78">
        <f>+SUMIF($A$6:$A$20,D28,($H$6:$H$20))</f>
        <v>0</v>
      </c>
      <c r="I28" s="78">
        <f>+SUMIF($A$6:$A$20,D28,($I$6:$I$20))</f>
        <v>0</v>
      </c>
      <c r="J28" s="78">
        <f>+SUMIF($A$6:$A$20,D28,($J$6:$J$20))</f>
        <v>0</v>
      </c>
      <c r="K28" s="78"/>
      <c r="L28" s="78"/>
      <c r="M28" s="78"/>
      <c r="N28" s="79">
        <f>+SUMIF($A$6:$A$20,D28,($N$6:$N$20))</f>
        <v>0</v>
      </c>
      <c r="P28" s="81"/>
      <c r="Q28" s="16"/>
    </row>
    <row r="29" spans="1:17" x14ac:dyDescent="0.35">
      <c r="D29" s="98" t="s">
        <v>36</v>
      </c>
      <c r="E29" s="146">
        <f>SUM(E24:E28)</f>
        <v>83</v>
      </c>
      <c r="F29" s="99">
        <f>G29/E29</f>
        <v>2.0356987951807226</v>
      </c>
      <c r="G29" s="146">
        <f>SUM(G24:G28)</f>
        <v>168.96299999999999</v>
      </c>
      <c r="H29" s="99">
        <f>I29/G29</f>
        <v>3.5611583601143444</v>
      </c>
      <c r="I29" s="146">
        <f>SUM(I24:I28)</f>
        <v>601.70399999999995</v>
      </c>
      <c r="J29" s="146">
        <f>SUM(J24:J28)</f>
        <v>621</v>
      </c>
      <c r="K29" s="98">
        <f t="shared" ref="K29:L29" si="22">SUM(K24:K28)</f>
        <v>0</v>
      </c>
      <c r="L29" s="98">
        <f t="shared" si="22"/>
        <v>-19</v>
      </c>
      <c r="M29" s="146">
        <f>SUM(M24:M28)</f>
        <v>0</v>
      </c>
      <c r="N29" s="146">
        <f>SUM(N24:N28)</f>
        <v>-19.296000000000021</v>
      </c>
    </row>
  </sheetData>
  <sheetProtection selectLockedCells="1"/>
  <autoFilter ref="A3:N21"/>
  <dataConsolidate/>
  <mergeCells count="7">
    <mergeCell ref="A1:N1"/>
    <mergeCell ref="A4:N4"/>
    <mergeCell ref="A15:N15"/>
    <mergeCell ref="A18:N18"/>
    <mergeCell ref="C7:C8"/>
    <mergeCell ref="B7:B8"/>
    <mergeCell ref="D7:D8"/>
  </mergeCells>
  <dataValidations count="1">
    <dataValidation type="list" allowBlank="1" showInputMessage="1" showErrorMessage="1" sqref="A16:A17 A19:A20 A5:A14">
      <formula1>$Q$7:$Q$19</formula1>
    </dataValidation>
  </dataValidations>
  <printOptions horizontalCentered="1"/>
  <pageMargins left="0.7" right="0.7" top="0.75" bottom="0.75" header="0.3" footer="0.3"/>
  <pageSetup scale="54" orientation="landscape" r:id="rId1"/>
  <headerFooter>
    <oddHeader>&amp;C&amp;"-,Bold"Attachment D Burden Chart&amp;"-,Regular"
&amp;"-,Bold"OMB Control# 0584-0067 Food and Nutrition Service 7 CFR Part 235, State Administrative Expense Funds Regulations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C8" sqref="C8"/>
    </sheetView>
  </sheetViews>
  <sheetFormatPr defaultRowHeight="14.5" x14ac:dyDescent="0.35"/>
  <cols>
    <col min="1" max="1" width="1.26953125" customWidth="1"/>
    <col min="2" max="2" width="75" bestFit="1" customWidth="1"/>
    <col min="3" max="3" width="9.81640625" customWidth="1"/>
  </cols>
  <sheetData>
    <row r="1" spans="2:5" ht="15" thickBot="1" x14ac:dyDescent="0.4">
      <c r="C1" s="93"/>
    </row>
    <row r="2" spans="2:5" ht="16" thickBot="1" x14ac:dyDescent="0.4">
      <c r="B2" s="191" t="s">
        <v>60</v>
      </c>
      <c r="C2" s="192"/>
    </row>
    <row r="3" spans="2:5" ht="16" thickBot="1" x14ac:dyDescent="0.4">
      <c r="B3" s="95" t="s">
        <v>37</v>
      </c>
      <c r="C3" s="94">
        <v>83</v>
      </c>
    </row>
    <row r="4" spans="2:5" ht="16" thickBot="1" x14ac:dyDescent="0.4">
      <c r="B4" s="95" t="s">
        <v>38</v>
      </c>
      <c r="C4" s="96">
        <f>+C5/C3</f>
        <v>39.650156626506025</v>
      </c>
    </row>
    <row r="5" spans="2:5" ht="16" thickBot="1" x14ac:dyDescent="0.4">
      <c r="B5" s="95" t="s">
        <v>39</v>
      </c>
      <c r="C5" s="94">
        <f>+RecordKeeping!G19+Reporting!G21</f>
        <v>3290.9630000000002</v>
      </c>
    </row>
    <row r="6" spans="2:5" ht="16" thickBot="1" x14ac:dyDescent="0.4">
      <c r="B6" s="95" t="s">
        <v>40</v>
      </c>
      <c r="C6" s="96">
        <f>+C7/C5</f>
        <v>1.9905128073454486</v>
      </c>
    </row>
    <row r="7" spans="2:5" ht="16" thickBot="1" x14ac:dyDescent="0.4">
      <c r="B7" s="95" t="s">
        <v>84</v>
      </c>
      <c r="C7" s="94">
        <f>+RecordKeeping!I19+Reporting!I21</f>
        <v>6550.7039999999997</v>
      </c>
    </row>
    <row r="8" spans="2:5" ht="16" thickBot="1" x14ac:dyDescent="0.4">
      <c r="B8" s="95" t="s">
        <v>59</v>
      </c>
      <c r="C8" s="94">
        <f>+RecordKeeping!J19+Reporting!J21</f>
        <v>6631</v>
      </c>
      <c r="E8" s="81" t="s">
        <v>44</v>
      </c>
    </row>
    <row r="9" spans="2:5" ht="16" thickBot="1" x14ac:dyDescent="0.4">
      <c r="B9" s="95" t="s">
        <v>62</v>
      </c>
      <c r="C9" s="94">
        <f>C7-C8</f>
        <v>-80.296000000000276</v>
      </c>
      <c r="D9" t="s">
        <v>21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7"/>
  <sheetViews>
    <sheetView zoomScaleNormal="100" workbookViewId="0">
      <selection sqref="A1:F1"/>
    </sheetView>
  </sheetViews>
  <sheetFormatPr defaultRowHeight="14.5" x14ac:dyDescent="0.35"/>
  <cols>
    <col min="1" max="1" width="28.7265625" bestFit="1" customWidth="1"/>
    <col min="2" max="2" width="12.26953125" bestFit="1" customWidth="1"/>
    <col min="3" max="3" width="13.7265625" bestFit="1" customWidth="1"/>
    <col min="4" max="4" width="18.81640625" bestFit="1" customWidth="1"/>
    <col min="5" max="5" width="18.54296875" bestFit="1" customWidth="1"/>
    <col min="6" max="6" width="15" bestFit="1" customWidth="1"/>
  </cols>
  <sheetData>
    <row r="1" spans="1:7" ht="32.25" customHeight="1" x14ac:dyDescent="0.35">
      <c r="A1" s="193" t="s">
        <v>73</v>
      </c>
      <c r="B1" s="194"/>
      <c r="C1" s="194"/>
      <c r="D1" s="194"/>
      <c r="E1" s="194"/>
      <c r="F1" s="195"/>
    </row>
    <row r="2" spans="1:7" ht="13.5" customHeight="1" x14ac:dyDescent="0.35">
      <c r="A2" s="31"/>
      <c r="B2" s="32"/>
      <c r="C2" s="32"/>
      <c r="D2" s="32"/>
      <c r="E2" s="32"/>
      <c r="F2" s="33"/>
    </row>
    <row r="3" spans="1:7" ht="48" customHeight="1" x14ac:dyDescent="0.35">
      <c r="A3" s="45" t="s">
        <v>21</v>
      </c>
      <c r="B3" s="45" t="s">
        <v>22</v>
      </c>
      <c r="C3" s="45" t="s">
        <v>23</v>
      </c>
      <c r="D3" s="45" t="s">
        <v>24</v>
      </c>
      <c r="E3" s="45" t="s">
        <v>25</v>
      </c>
      <c r="F3" s="45" t="s">
        <v>26</v>
      </c>
    </row>
    <row r="4" spans="1:7" ht="15" x14ac:dyDescent="0.35">
      <c r="A4" s="44" t="s">
        <v>13</v>
      </c>
      <c r="B4" s="43"/>
      <c r="C4" s="43"/>
      <c r="D4" s="43"/>
      <c r="E4" s="43"/>
      <c r="F4" s="43"/>
    </row>
    <row r="5" spans="1:7" ht="15.75" customHeight="1" x14ac:dyDescent="0.35">
      <c r="A5" s="34" t="s">
        <v>12</v>
      </c>
      <c r="B5" s="35">
        <f>+RecordKeeping!E12</f>
        <v>83</v>
      </c>
      <c r="C5" s="151">
        <f>+RecordKeeping!F12</f>
        <v>37.614457831325304</v>
      </c>
      <c r="D5" s="35">
        <f>+RecordKeeping!G12</f>
        <v>3122</v>
      </c>
      <c r="E5" s="150">
        <f>+RecordKeeping!H12</f>
        <v>1.9055092889173606</v>
      </c>
      <c r="F5" s="35">
        <f>+RecordKeeping!I12</f>
        <v>5949</v>
      </c>
      <c r="G5" s="37"/>
    </row>
    <row r="6" spans="1:7" ht="19.5" hidden="1" customHeight="1" x14ac:dyDescent="0.35">
      <c r="A6" s="38" t="s">
        <v>29</v>
      </c>
      <c r="B6" s="36">
        <f>+RecordKeeping!E15</f>
        <v>0</v>
      </c>
      <c r="C6" s="42">
        <f>+RecordKeeping!F15</f>
        <v>0</v>
      </c>
      <c r="D6" s="35">
        <f>+RecordKeeping!G15</f>
        <v>0</v>
      </c>
      <c r="E6" s="35">
        <f>+RecordKeeping!H15</f>
        <v>0</v>
      </c>
      <c r="F6" s="35">
        <f>+RecordKeeping!I15</f>
        <v>0</v>
      </c>
      <c r="G6" s="40"/>
    </row>
    <row r="7" spans="1:7" ht="19.5" hidden="1" customHeight="1" x14ac:dyDescent="0.35">
      <c r="A7" s="38" t="s">
        <v>30</v>
      </c>
      <c r="B7" s="6">
        <f>+RecordKeeping!E18</f>
        <v>0</v>
      </c>
      <c r="C7" s="39">
        <f>+RecordKeeping!F18</f>
        <v>0</v>
      </c>
      <c r="D7" s="7">
        <f>+RecordKeeping!G18</f>
        <v>0</v>
      </c>
      <c r="E7" s="7">
        <f>+RecordKeeping!H18</f>
        <v>0</v>
      </c>
      <c r="F7" s="7">
        <f>+RecordKeeping!I18</f>
        <v>0</v>
      </c>
      <c r="G7" s="40"/>
    </row>
    <row r="8" spans="1:7" ht="19.5" customHeight="1" x14ac:dyDescent="0.35">
      <c r="A8" s="139" t="s">
        <v>31</v>
      </c>
      <c r="B8" s="140">
        <f>SUBTOTAL(109,B5:B7)</f>
        <v>83</v>
      </c>
      <c r="C8" s="154">
        <f>Table2[[#This Row],[Total Annual Responses (Col. BxC)]]/Table2[[#This Row],[Estimated '# Respondents]]</f>
        <v>37.614457831325304</v>
      </c>
      <c r="D8" s="140">
        <f>SUBTOTAL(109,D5:D7)</f>
        <v>3122</v>
      </c>
      <c r="E8" s="154">
        <f>SUBTOTAL(109,E5:E7)</f>
        <v>1.9055092889173606</v>
      </c>
      <c r="F8" s="140">
        <f>SUBTOTAL(109,F5:F7)</f>
        <v>5949</v>
      </c>
      <c r="G8" s="40"/>
    </row>
    <row r="9" spans="1:7" ht="15" x14ac:dyDescent="0.35">
      <c r="A9" s="47" t="s">
        <v>32</v>
      </c>
      <c r="B9" s="46"/>
      <c r="C9" s="46"/>
      <c r="D9" s="46"/>
      <c r="E9" s="46"/>
      <c r="F9" s="46"/>
    </row>
    <row r="10" spans="1:7" ht="19.5" customHeight="1" x14ac:dyDescent="0.35">
      <c r="A10" s="52" t="s">
        <v>12</v>
      </c>
      <c r="B10" s="53">
        <f>+Reporting!E14</f>
        <v>83</v>
      </c>
      <c r="C10" s="152">
        <f>+Reporting!F14</f>
        <v>2.0356987951807226</v>
      </c>
      <c r="D10" s="53">
        <f>+Reporting!G14</f>
        <v>168.96299999999999</v>
      </c>
      <c r="E10" s="152">
        <f>+Reporting!H14</f>
        <v>3.5611583601143444</v>
      </c>
      <c r="F10" s="53">
        <f>+Reporting!I14</f>
        <v>601.70399999999995</v>
      </c>
      <c r="G10" s="40"/>
    </row>
    <row r="11" spans="1:7" ht="19.5" hidden="1" customHeight="1" x14ac:dyDescent="0.35">
      <c r="A11" s="54" t="s">
        <v>29</v>
      </c>
      <c r="B11" s="55">
        <f>+Reporting!E17</f>
        <v>0</v>
      </c>
      <c r="C11" s="55">
        <f>+Reporting!F17</f>
        <v>0</v>
      </c>
      <c r="D11" s="55">
        <f>+Reporting!G17</f>
        <v>0</v>
      </c>
      <c r="E11" s="55">
        <f>+Reporting!H17</f>
        <v>0</v>
      </c>
      <c r="F11" s="55">
        <f>+Reporting!I17</f>
        <v>0</v>
      </c>
      <c r="G11" s="40"/>
    </row>
    <row r="12" spans="1:7" ht="15.75" hidden="1" customHeight="1" x14ac:dyDescent="0.35">
      <c r="A12" s="56" t="s">
        <v>30</v>
      </c>
      <c r="B12" s="57">
        <f>+Reporting!E20</f>
        <v>0</v>
      </c>
      <c r="C12" s="57">
        <f>+Reporting!F20</f>
        <v>0</v>
      </c>
      <c r="D12" s="57">
        <f>+Reporting!G20</f>
        <v>0</v>
      </c>
      <c r="E12" s="57">
        <f>+Reporting!H20</f>
        <v>0</v>
      </c>
      <c r="F12" s="57">
        <f>+Reporting!I20</f>
        <v>0</v>
      </c>
      <c r="G12" s="37"/>
    </row>
    <row r="13" spans="1:7" ht="19.5" customHeight="1" x14ac:dyDescent="0.35">
      <c r="A13" s="139" t="s">
        <v>33</v>
      </c>
      <c r="B13" s="140">
        <f>SUBTOTAL(109,B10:B12)</f>
        <v>83</v>
      </c>
      <c r="C13" s="154">
        <f>Table2[[#This Row],[Total Annual Responses (Col. BxC)]]/Table2[[#This Row],[Estimated '# Respondents]]</f>
        <v>2.0356987951807226</v>
      </c>
      <c r="D13" s="140">
        <f>SUBTOTAL(109,D10:D12)</f>
        <v>168.96299999999999</v>
      </c>
      <c r="E13" s="154">
        <f>Table2[[#This Row],[Estimated Total Hours (Col. DxE)]]/Table2[[#This Row],[Total Annual Responses (Col. BxC)]]</f>
        <v>3.5611583601143444</v>
      </c>
      <c r="F13" s="140">
        <f>SUBTOTAL(109,F10:F12)</f>
        <v>601.70399999999995</v>
      </c>
      <c r="G13" s="40"/>
    </row>
    <row r="14" spans="1:7" ht="17.25" customHeight="1" x14ac:dyDescent="0.35">
      <c r="A14" s="41" t="s">
        <v>68</v>
      </c>
      <c r="B14" s="8">
        <v>83</v>
      </c>
      <c r="C14" s="155">
        <f>Table2[[#This Row],[Total Annual Responses (Col. BxC)]]/Table2[[#This Row],[Estimated '# Respondents]]</f>
        <v>39.650156626506025</v>
      </c>
      <c r="D14" s="8">
        <f t="shared" ref="D14" si="0">+D8+D13</f>
        <v>3290.9630000000002</v>
      </c>
      <c r="E14" s="155">
        <f>Table2[[#This Row],[Estimated Total Hours (Col. DxE)]]/Table2[[#This Row],[Total Annual Responses (Col. BxC)]]</f>
        <v>1.9905128073454486</v>
      </c>
      <c r="F14" s="8">
        <f>+F8+F13</f>
        <v>6550.7039999999997</v>
      </c>
      <c r="G14" s="37"/>
    </row>
    <row r="15" spans="1:7" x14ac:dyDescent="0.35">
      <c r="F15" s="153"/>
    </row>
    <row r="16" spans="1:7" x14ac:dyDescent="0.35">
      <c r="A16" s="5"/>
      <c r="B16" s="5"/>
      <c r="C16" s="9"/>
      <c r="D16" s="5"/>
      <c r="E16" s="5"/>
      <c r="F16" s="100"/>
      <c r="G16" s="5"/>
    </row>
    <row r="17" spans="4:4" x14ac:dyDescent="0.35">
      <c r="D17" s="10"/>
    </row>
  </sheetData>
  <sheetProtection sheet="1" objects="1" scenario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0" sqref="C10"/>
    </sheetView>
  </sheetViews>
  <sheetFormatPr defaultRowHeight="14.5" x14ac:dyDescent="0.35"/>
  <cols>
    <col min="1" max="1" width="10.1796875" bestFit="1" customWidth="1"/>
    <col min="2" max="2" width="18.26953125" customWidth="1"/>
    <col min="3" max="3" width="116.54296875" customWidth="1"/>
  </cols>
  <sheetData>
    <row r="1" spans="1:3" s="105" customFormat="1" x14ac:dyDescent="0.35">
      <c r="A1" s="103" t="s">
        <v>45</v>
      </c>
      <c r="B1" s="104" t="s">
        <v>47</v>
      </c>
      <c r="C1" s="104" t="s">
        <v>46</v>
      </c>
    </row>
    <row r="2" spans="1:3" x14ac:dyDescent="0.35">
      <c r="A2" s="106">
        <v>40766</v>
      </c>
      <c r="B2" s="101" t="s">
        <v>48</v>
      </c>
      <c r="C2" s="101" t="s">
        <v>58</v>
      </c>
    </row>
    <row r="3" spans="1:3" x14ac:dyDescent="0.35">
      <c r="A3" s="106">
        <v>40771</v>
      </c>
      <c r="B3" s="101" t="s">
        <v>63</v>
      </c>
      <c r="C3" s="101" t="s">
        <v>64</v>
      </c>
    </row>
    <row r="4" spans="1:3" x14ac:dyDescent="0.35">
      <c r="A4" s="106">
        <v>42321</v>
      </c>
      <c r="B4" s="101" t="s">
        <v>63</v>
      </c>
      <c r="C4" s="101" t="s">
        <v>65</v>
      </c>
    </row>
    <row r="5" spans="1:3" x14ac:dyDescent="0.35">
      <c r="A5" s="106">
        <v>42327</v>
      </c>
      <c r="B5" s="101" t="s">
        <v>66</v>
      </c>
      <c r="C5" s="101" t="s">
        <v>78</v>
      </c>
    </row>
    <row r="6" spans="1:3" x14ac:dyDescent="0.35">
      <c r="A6" s="106">
        <v>42327</v>
      </c>
      <c r="B6" s="101" t="s">
        <v>66</v>
      </c>
      <c r="C6" s="101" t="s">
        <v>79</v>
      </c>
    </row>
    <row r="7" spans="1:3" x14ac:dyDescent="0.35">
      <c r="A7" s="106">
        <v>42382</v>
      </c>
      <c r="B7" s="101" t="s">
        <v>48</v>
      </c>
      <c r="C7" s="101" t="s">
        <v>80</v>
      </c>
    </row>
    <row r="8" spans="1:3" x14ac:dyDescent="0.35">
      <c r="A8" s="106">
        <v>42391</v>
      </c>
      <c r="B8" s="101" t="s">
        <v>48</v>
      </c>
      <c r="C8" s="101" t="s">
        <v>74</v>
      </c>
    </row>
    <row r="9" spans="1:3" x14ac:dyDescent="0.35">
      <c r="A9" s="106">
        <v>43427</v>
      </c>
      <c r="B9" s="101" t="s">
        <v>48</v>
      </c>
      <c r="C9" s="101" t="s">
        <v>82</v>
      </c>
    </row>
    <row r="10" spans="1:3" x14ac:dyDescent="0.35">
      <c r="A10" s="106">
        <v>43427</v>
      </c>
      <c r="B10" s="101" t="s">
        <v>48</v>
      </c>
      <c r="C10" s="101" t="s">
        <v>81</v>
      </c>
    </row>
    <row r="11" spans="1:3" x14ac:dyDescent="0.35">
      <c r="A11" s="106"/>
      <c r="B11" s="101"/>
      <c r="C11" s="101"/>
    </row>
    <row r="12" spans="1:3" x14ac:dyDescent="0.35">
      <c r="A12" s="106"/>
      <c r="B12" s="101"/>
      <c r="C12" s="101"/>
    </row>
    <row r="13" spans="1:3" x14ac:dyDescent="0.35">
      <c r="A13" s="106"/>
      <c r="B13" s="101"/>
      <c r="C13" s="101"/>
    </row>
    <row r="14" spans="1:3" x14ac:dyDescent="0.35">
      <c r="A14" s="106"/>
      <c r="B14" s="101"/>
      <c r="C14" s="101"/>
    </row>
    <row r="15" spans="1:3" x14ac:dyDescent="0.35">
      <c r="A15" s="106"/>
      <c r="B15" s="101"/>
      <c r="C15" s="101"/>
    </row>
    <row r="16" spans="1:3" x14ac:dyDescent="0.35">
      <c r="A16" s="106"/>
      <c r="B16" s="101"/>
      <c r="C16" s="101"/>
    </row>
    <row r="17" spans="1:3" x14ac:dyDescent="0.35">
      <c r="A17" s="106"/>
      <c r="B17" s="101"/>
      <c r="C17" s="101"/>
    </row>
    <row r="18" spans="1:3" x14ac:dyDescent="0.35">
      <c r="A18" s="106"/>
      <c r="B18" s="101"/>
      <c r="C18" s="101"/>
    </row>
    <row r="19" spans="1:3" x14ac:dyDescent="0.35">
      <c r="A19" s="106"/>
      <c r="B19" s="101"/>
      <c r="C19" s="101"/>
    </row>
    <row r="20" spans="1:3" x14ac:dyDescent="0.35">
      <c r="A20" s="106"/>
      <c r="B20" s="101"/>
      <c r="C20" s="101"/>
    </row>
    <row r="21" spans="1:3" x14ac:dyDescent="0.35">
      <c r="A21" s="106"/>
      <c r="B21" s="101"/>
      <c r="C21" s="101"/>
    </row>
    <row r="22" spans="1:3" x14ac:dyDescent="0.35">
      <c r="A22" s="106"/>
      <c r="B22" s="101"/>
      <c r="C22" s="101"/>
    </row>
    <row r="23" spans="1:3" x14ac:dyDescent="0.35">
      <c r="A23" s="106"/>
      <c r="B23" s="101"/>
      <c r="C23" s="101"/>
    </row>
    <row r="24" spans="1:3" x14ac:dyDescent="0.35">
      <c r="A24" s="106"/>
      <c r="B24" s="101"/>
      <c r="C24" s="101"/>
    </row>
    <row r="25" spans="1:3" x14ac:dyDescent="0.35">
      <c r="A25" s="106"/>
      <c r="B25" s="101"/>
      <c r="C25" s="101"/>
    </row>
    <row r="26" spans="1:3" x14ac:dyDescent="0.35">
      <c r="A26" s="106"/>
      <c r="B26" s="101"/>
      <c r="C26" s="101"/>
    </row>
    <row r="27" spans="1:3" x14ac:dyDescent="0.35">
      <c r="A27" s="106"/>
      <c r="B27" s="101"/>
      <c r="C27" s="101"/>
    </row>
    <row r="28" spans="1:3" x14ac:dyDescent="0.35">
      <c r="A28" s="106"/>
      <c r="B28" s="101"/>
      <c r="C28" s="101"/>
    </row>
    <row r="29" spans="1:3" x14ac:dyDescent="0.35">
      <c r="A29" s="106"/>
      <c r="B29" s="101"/>
      <c r="C29" s="101"/>
    </row>
    <row r="30" spans="1:3" x14ac:dyDescent="0.35">
      <c r="A30" s="106"/>
      <c r="B30" s="101"/>
      <c r="C30" s="101"/>
    </row>
    <row r="31" spans="1:3" x14ac:dyDescent="0.35">
      <c r="A31" s="106"/>
      <c r="B31" s="101"/>
      <c r="C31" s="101"/>
    </row>
    <row r="32" spans="1:3" x14ac:dyDescent="0.35">
      <c r="A32" s="106"/>
      <c r="B32" s="101"/>
      <c r="C32" s="101"/>
    </row>
    <row r="33" spans="1:3" x14ac:dyDescent="0.35">
      <c r="A33" s="106"/>
      <c r="B33" s="101"/>
      <c r="C33" s="101"/>
    </row>
    <row r="34" spans="1:3" x14ac:dyDescent="0.35">
      <c r="A34" s="106"/>
      <c r="B34" s="101"/>
      <c r="C34" s="101"/>
    </row>
    <row r="35" spans="1:3" x14ac:dyDescent="0.35">
      <c r="A35" s="106"/>
      <c r="B35" s="101"/>
      <c r="C35" s="101"/>
    </row>
    <row r="36" spans="1:3" x14ac:dyDescent="0.35">
      <c r="A36" s="106"/>
      <c r="B36" s="101"/>
      <c r="C36" s="101"/>
    </row>
    <row r="37" spans="1:3" x14ac:dyDescent="0.35">
      <c r="A37" s="106"/>
      <c r="B37" s="101"/>
      <c r="C37" s="101"/>
    </row>
    <row r="38" spans="1:3" x14ac:dyDescent="0.35">
      <c r="A38" s="106"/>
      <c r="B38" s="101"/>
      <c r="C38" s="101"/>
    </row>
    <row r="39" spans="1:3" x14ac:dyDescent="0.35">
      <c r="A39" s="106"/>
      <c r="B39" s="101"/>
      <c r="C39" s="101"/>
    </row>
    <row r="40" spans="1:3" x14ac:dyDescent="0.35">
      <c r="A40" s="106"/>
      <c r="B40" s="101"/>
      <c r="C40" s="101"/>
    </row>
    <row r="41" spans="1:3" x14ac:dyDescent="0.35">
      <c r="A41" s="106"/>
      <c r="B41" s="101"/>
      <c r="C41" s="101"/>
    </row>
    <row r="42" spans="1:3" x14ac:dyDescent="0.35">
      <c r="A42" s="106"/>
      <c r="B42" s="101"/>
      <c r="C42" s="101"/>
    </row>
    <row r="43" spans="1:3" x14ac:dyDescent="0.35">
      <c r="A43" s="106"/>
      <c r="B43" s="101"/>
      <c r="C43" s="101"/>
    </row>
    <row r="44" spans="1:3" x14ac:dyDescent="0.35">
      <c r="A44" s="106"/>
      <c r="B44" s="101"/>
      <c r="C44" s="101"/>
    </row>
    <row r="45" spans="1:3" x14ac:dyDescent="0.35">
      <c r="A45" s="106"/>
      <c r="B45" s="101"/>
      <c r="C45" s="101"/>
    </row>
    <row r="46" spans="1:3" x14ac:dyDescent="0.35">
      <c r="A46" s="106"/>
      <c r="B46" s="101"/>
      <c r="C46" s="101"/>
    </row>
    <row r="47" spans="1:3" x14ac:dyDescent="0.35">
      <c r="A47" s="106"/>
      <c r="B47" s="101"/>
      <c r="C47" s="101"/>
    </row>
    <row r="48" spans="1:3" x14ac:dyDescent="0.35">
      <c r="A48" s="106"/>
      <c r="B48" s="101"/>
      <c r="C48" s="101"/>
    </row>
    <row r="49" spans="1:3" x14ac:dyDescent="0.35">
      <c r="A49" s="106"/>
      <c r="B49" s="101"/>
      <c r="C49" s="101"/>
    </row>
    <row r="50" spans="1:3" x14ac:dyDescent="0.35">
      <c r="A50" s="106"/>
      <c r="B50" s="101"/>
      <c r="C50" s="101"/>
    </row>
    <row r="51" spans="1:3" x14ac:dyDescent="0.35">
      <c r="A51" s="106"/>
      <c r="B51" s="101"/>
      <c r="C51" s="101"/>
    </row>
    <row r="52" spans="1:3" x14ac:dyDescent="0.35">
      <c r="A52" s="106"/>
      <c r="B52" s="101"/>
      <c r="C52" s="101"/>
    </row>
    <row r="53" spans="1:3" x14ac:dyDescent="0.35">
      <c r="A53" s="106"/>
      <c r="B53" s="101"/>
      <c r="C53" s="101"/>
    </row>
    <row r="54" spans="1:3" x14ac:dyDescent="0.35">
      <c r="A54" s="106"/>
      <c r="B54" s="101"/>
      <c r="C54" s="101"/>
    </row>
    <row r="55" spans="1:3" x14ac:dyDescent="0.35">
      <c r="A55" s="106"/>
      <c r="B55" s="101"/>
      <c r="C55" s="101"/>
    </row>
    <row r="56" spans="1:3" x14ac:dyDescent="0.35">
      <c r="A56" s="106"/>
      <c r="B56" s="101"/>
      <c r="C56" s="101"/>
    </row>
    <row r="57" spans="1:3" x14ac:dyDescent="0.35">
      <c r="A57" s="106"/>
      <c r="B57" s="101"/>
      <c r="C57" s="101"/>
    </row>
    <row r="58" spans="1:3" x14ac:dyDescent="0.35">
      <c r="A58" s="106"/>
      <c r="B58" s="101"/>
      <c r="C58" s="101"/>
    </row>
    <row r="59" spans="1:3" x14ac:dyDescent="0.35">
      <c r="A59" s="106"/>
      <c r="B59" s="101"/>
      <c r="C59" s="101"/>
    </row>
    <row r="60" spans="1:3" x14ac:dyDescent="0.35">
      <c r="A60" s="106"/>
      <c r="B60" s="101"/>
      <c r="C60" s="101"/>
    </row>
    <row r="61" spans="1:3" x14ac:dyDescent="0.35">
      <c r="A61" s="106"/>
      <c r="B61" s="101"/>
      <c r="C61" s="101"/>
    </row>
    <row r="62" spans="1:3" x14ac:dyDescent="0.35">
      <c r="A62" s="106"/>
      <c r="B62" s="101"/>
      <c r="C62" s="101"/>
    </row>
    <row r="63" spans="1:3" x14ac:dyDescent="0.35">
      <c r="A63" s="106"/>
      <c r="B63" s="101"/>
      <c r="C63" s="101"/>
    </row>
    <row r="64" spans="1:3" x14ac:dyDescent="0.35">
      <c r="A64" s="106"/>
      <c r="B64" s="101"/>
      <c r="C64" s="101"/>
    </row>
    <row r="65" spans="1:3" x14ac:dyDescent="0.35">
      <c r="A65" s="106"/>
      <c r="B65" s="101"/>
      <c r="C65" s="101"/>
    </row>
    <row r="66" spans="1:3" x14ac:dyDescent="0.35">
      <c r="A66" s="106"/>
      <c r="B66" s="101"/>
      <c r="C66" s="101"/>
    </row>
    <row r="67" spans="1:3" x14ac:dyDescent="0.35">
      <c r="A67" s="106"/>
      <c r="B67" s="101"/>
      <c r="C67" s="101"/>
    </row>
    <row r="68" spans="1:3" ht="15" thickBot="1" x14ac:dyDescent="0.4">
      <c r="A68" s="107"/>
      <c r="B68" s="102"/>
      <c r="C68" s="102"/>
    </row>
  </sheetData>
  <pageMargins left="0.7" right="0.7" top="0.75" bottom="0.75" header="0.3" footer="0.3"/>
  <pageSetup scale="6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Sandberg, Christina - FNS</cp:lastModifiedBy>
  <cp:lastPrinted>2019-08-22T23:10:06Z</cp:lastPrinted>
  <dcterms:created xsi:type="dcterms:W3CDTF">2011-04-25T16:43:00Z</dcterms:created>
  <dcterms:modified xsi:type="dcterms:W3CDTF">2019-08-29T05:54:10Z</dcterms:modified>
</cp:coreProperties>
</file>