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mc:AlternateContent xmlns:mc="http://schemas.openxmlformats.org/markup-compatibility/2006">
    <mc:Choice Requires="x15">
      <x15ac:absPath xmlns:x15ac="http://schemas.microsoft.com/office/spreadsheetml/2010/11/ac" url="C:\Users\eschultz\Desktop\"/>
    </mc:Choice>
  </mc:AlternateContent>
  <xr:revisionPtr revIDLastSave="0" documentId="8_{C8D407C1-07BA-475B-BC5F-7074CDB61C4A}" xr6:coauthVersionLast="41" xr6:coauthVersionMax="41" xr10:uidLastSave="{00000000-0000-0000-0000-000000000000}"/>
  <bookViews>
    <workbookView xWindow="3555" yWindow="3090" windowWidth="16830" windowHeight="9870" tabRatio="688" firstSheet="1" activeTab="1" xr2:uid="{00000000-000D-0000-FFFF-FFFF00000000}"/>
  </bookViews>
  <sheets>
    <sheet name="No of Respondents" sheetId="2" r:id="rId1"/>
    <sheet name="No of Responses" sheetId="3" r:id="rId2"/>
    <sheet name="Capital O&amp;M" sheetId="1" r:id="rId3"/>
    <sheet name="IndustryBurden" sheetId="4" r:id="rId4"/>
    <sheet name="AgencyBurden"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31" i="4" l="1"/>
  <c r="I21" i="4"/>
  <c r="F21" i="4"/>
  <c r="F30" i="4"/>
  <c r="I12" i="5"/>
  <c r="F12" i="5"/>
  <c r="F31" i="4" l="1"/>
  <c r="B8" i="1"/>
  <c r="E9" i="4"/>
  <c r="E8" i="4"/>
  <c r="E14" i="4"/>
  <c r="E17" i="4" s="1"/>
  <c r="I30" i="4"/>
  <c r="E27" i="4"/>
  <c r="E20" i="4"/>
  <c r="E19" i="4"/>
  <c r="E18" i="4"/>
  <c r="E13" i="4"/>
  <c r="E6" i="4"/>
  <c r="E15" i="4" l="1"/>
  <c r="E16" i="4"/>
  <c r="K10" i="2"/>
  <c r="K9" i="2"/>
  <c r="L21" i="2"/>
  <c r="L22" i="2" s="1"/>
  <c r="K21" i="2"/>
  <c r="I21" i="2"/>
  <c r="H19" i="3" s="1"/>
  <c r="K19" i="3" s="1"/>
  <c r="M18" i="2"/>
  <c r="J19" i="2" s="1"/>
  <c r="L16" i="2"/>
  <c r="K16" i="2"/>
  <c r="I16" i="2"/>
  <c r="H11" i="3" s="1"/>
  <c r="K11" i="3" s="1"/>
  <c r="M13" i="2"/>
  <c r="J14" i="2" s="1"/>
  <c r="L11" i="2"/>
  <c r="J11" i="2"/>
  <c r="I11" i="2"/>
  <c r="H8" i="3" s="1"/>
  <c r="K8" i="3" s="1"/>
  <c r="K9" i="3" s="1"/>
  <c r="M8" i="2"/>
  <c r="H16" i="3" l="1"/>
  <c r="K16" i="3" s="1"/>
  <c r="H20" i="3"/>
  <c r="K20" i="3" s="1"/>
  <c r="H17" i="3"/>
  <c r="K17" i="3" s="1"/>
  <c r="H18" i="3"/>
  <c r="K18" i="3" s="1"/>
  <c r="C8" i="1"/>
  <c r="H15" i="3"/>
  <c r="K15" i="3" s="1"/>
  <c r="I22" i="2"/>
  <c r="M14" i="2"/>
  <c r="J15" i="2" s="1"/>
  <c r="M19" i="2" l="1"/>
  <c r="M9" i="2"/>
  <c r="D11" i="5"/>
  <c r="D10" i="5"/>
  <c r="D9" i="5"/>
  <c r="D8" i="5"/>
  <c r="D7" i="5"/>
  <c r="D6" i="5"/>
  <c r="D5" i="5"/>
  <c r="D4" i="5"/>
  <c r="D27" i="4"/>
  <c r="D20" i="4"/>
  <c r="D19" i="4"/>
  <c r="D18" i="4"/>
  <c r="D17" i="4"/>
  <c r="D16" i="4"/>
  <c r="D15" i="4"/>
  <c r="D14" i="4"/>
  <c r="D13" i="4"/>
  <c r="D9" i="4"/>
  <c r="D8" i="4"/>
  <c r="D6" i="4"/>
  <c r="F18" i="2"/>
  <c r="C19" i="2" s="1"/>
  <c r="F19" i="2" s="1"/>
  <c r="C20" i="2" s="1"/>
  <c r="F20" i="2" s="1"/>
  <c r="F13" i="2"/>
  <c r="C14" i="2" s="1"/>
  <c r="F8" i="2"/>
  <c r="D9" i="2" s="1"/>
  <c r="F9" i="2" s="1"/>
  <c r="D10" i="2" s="1"/>
  <c r="F10" i="2" s="1"/>
  <c r="B16" i="2"/>
  <c r="B11" i="3" s="1"/>
  <c r="E11" i="3" s="1"/>
  <c r="D16" i="2"/>
  <c r="E16" i="2"/>
  <c r="J20" i="2" l="1"/>
  <c r="M15" i="2"/>
  <c r="M16" i="2" s="1"/>
  <c r="J16" i="2"/>
  <c r="H12" i="3" s="1"/>
  <c r="K12" i="3" s="1"/>
  <c r="K13" i="3" s="1"/>
  <c r="F14" i="2"/>
  <c r="C15" i="2" s="1"/>
  <c r="F15" i="2" s="1"/>
  <c r="M20" i="2" l="1"/>
  <c r="M21" i="2" s="1"/>
  <c r="J21" i="2"/>
  <c r="M10" i="2"/>
  <c r="M11" i="2" s="1"/>
  <c r="K11" i="2"/>
  <c r="K22" i="2" s="1"/>
  <c r="C16" i="2"/>
  <c r="B12" i="3"/>
  <c r="E12" i="3" s="1"/>
  <c r="E13" i="3" s="1"/>
  <c r="M22" i="2" l="1"/>
  <c r="J22" i="2"/>
  <c r="F8" i="1"/>
  <c r="H21" i="3"/>
  <c r="K21" i="3" s="1"/>
  <c r="K22" i="3" s="1"/>
  <c r="K23" i="3" s="1"/>
  <c r="F10" i="5"/>
  <c r="F19" i="4"/>
  <c r="F21" i="2"/>
  <c r="E21" i="2"/>
  <c r="E22" i="2" s="1"/>
  <c r="D21" i="2"/>
  <c r="C21" i="2"/>
  <c r="F11" i="5" s="1"/>
  <c r="B21" i="2"/>
  <c r="F16" i="2"/>
  <c r="F11" i="2"/>
  <c r="E11" i="2"/>
  <c r="D11" i="2"/>
  <c r="D22" i="2" s="1"/>
  <c r="C11" i="2"/>
  <c r="B11" i="2"/>
  <c r="B8" i="3" s="1"/>
  <c r="E8" i="3" s="1"/>
  <c r="E9" i="3" s="1"/>
  <c r="G19" i="4" l="1"/>
  <c r="H19" i="4"/>
  <c r="F6" i="5"/>
  <c r="F18" i="4"/>
  <c r="F14" i="4"/>
  <c r="B19" i="3"/>
  <c r="E19" i="3" s="1"/>
  <c r="F16" i="4"/>
  <c r="F9" i="4"/>
  <c r="B15" i="3"/>
  <c r="E15" i="3" s="1"/>
  <c r="F7" i="5"/>
  <c r="F15" i="4"/>
  <c r="B18" i="3"/>
  <c r="E18" i="3" s="1"/>
  <c r="F9" i="5"/>
  <c r="F5" i="5"/>
  <c r="F17" i="4"/>
  <c r="B16" i="3"/>
  <c r="E16" i="3" s="1"/>
  <c r="B20" i="3"/>
  <c r="E20" i="3" s="1"/>
  <c r="D8" i="1"/>
  <c r="I32" i="4" s="1"/>
  <c r="B22" i="2"/>
  <c r="F8" i="5"/>
  <c r="B17" i="3"/>
  <c r="E17" i="3" s="1"/>
  <c r="F8" i="4"/>
  <c r="G10" i="5"/>
  <c r="H10" i="5"/>
  <c r="H11" i="5"/>
  <c r="G11" i="5"/>
  <c r="I11" i="5" s="1"/>
  <c r="B21" i="3"/>
  <c r="E21" i="3" s="1"/>
  <c r="F20" i="4"/>
  <c r="G8" i="1"/>
  <c r="C22" i="2"/>
  <c r="F27" i="4" s="1"/>
  <c r="F22" i="2"/>
  <c r="F6" i="4" s="1"/>
  <c r="I19" i="4" l="1"/>
  <c r="E22" i="3"/>
  <c r="E23" i="3" s="1"/>
  <c r="H8" i="5"/>
  <c r="G8" i="5"/>
  <c r="I8" i="5" s="1"/>
  <c r="H9" i="4"/>
  <c r="G9" i="4"/>
  <c r="G18" i="4"/>
  <c r="H18" i="4"/>
  <c r="I10" i="5"/>
  <c r="F4" i="5"/>
  <c r="F13" i="4"/>
  <c r="G17" i="4"/>
  <c r="H17" i="4"/>
  <c r="G15" i="4"/>
  <c r="H15" i="4"/>
  <c r="G16" i="4"/>
  <c r="H16" i="4"/>
  <c r="H6" i="5"/>
  <c r="G6" i="5"/>
  <c r="H8" i="4"/>
  <c r="G8" i="4"/>
  <c r="G5" i="5"/>
  <c r="H5" i="5"/>
  <c r="G7" i="5"/>
  <c r="I7" i="5" s="1"/>
  <c r="H7" i="5"/>
  <c r="H9" i="5"/>
  <c r="G9" i="5"/>
  <c r="G14" i="4"/>
  <c r="H14" i="4"/>
  <c r="G6" i="4"/>
  <c r="H6" i="4"/>
  <c r="G27" i="4"/>
  <c r="H27" i="4"/>
  <c r="G20" i="4"/>
  <c r="H20" i="4"/>
  <c r="I17" i="4" l="1"/>
  <c r="I8" i="4"/>
  <c r="I9" i="5"/>
  <c r="I9" i="4"/>
  <c r="I20" i="4"/>
  <c r="I15" i="4"/>
  <c r="I18" i="4"/>
  <c r="I6" i="5"/>
  <c r="I14" i="4"/>
  <c r="H13" i="4"/>
  <c r="G13" i="4"/>
  <c r="I5" i="5"/>
  <c r="I16" i="4"/>
  <c r="G4" i="5"/>
  <c r="H4" i="5"/>
  <c r="I6" i="4"/>
  <c r="I27" i="4"/>
  <c r="I13" i="4" l="1"/>
  <c r="I31" i="4" s="1"/>
  <c r="I33" i="4" s="1"/>
  <c r="I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Tracy Curtis</author>
  </authors>
  <commentList>
    <comment ref="B8" authorId="0" shapeId="0" xr:uid="{33B753E7-F614-4455-A266-4775EB85B4ED}">
      <text>
        <r>
          <rPr>
            <b/>
            <sz val="9"/>
            <color indexed="81"/>
            <rFont val="Tahoma"/>
            <family val="2"/>
          </rPr>
          <t>Tracy Curtis:</t>
        </r>
        <r>
          <rPr>
            <sz val="9"/>
            <color indexed="81"/>
            <rFont val="Tahoma"/>
            <family val="2"/>
          </rPr>
          <t xml:space="preserve">
Updated labor costs.</t>
        </r>
      </text>
    </comment>
  </commentList>
</comments>
</file>

<file path=xl/sharedStrings.xml><?xml version="1.0" encoding="utf-8"?>
<sst xmlns="http://schemas.openxmlformats.org/spreadsheetml/2006/main" count="220" uniqueCount="145">
  <si>
    <t>Capital/Startup vs. Operation and Maintenance (O&amp;M) Costs</t>
  </si>
  <si>
    <t>(A)</t>
  </si>
  <si>
    <t>Continuous Monitoring Device</t>
  </si>
  <si>
    <t>(B)</t>
  </si>
  <si>
    <r>
      <t xml:space="preserve">Capital/Startup Cost for One Respondent </t>
    </r>
    <r>
      <rPr>
        <vertAlign val="superscript"/>
        <sz val="10"/>
        <color theme="1"/>
        <rFont val="Times New Roman"/>
        <family val="1"/>
      </rPr>
      <t>a</t>
    </r>
  </si>
  <si>
    <t>(C)</t>
  </si>
  <si>
    <r>
      <t xml:space="preserve">Number of New Respondents </t>
    </r>
    <r>
      <rPr>
        <vertAlign val="superscript"/>
        <sz val="10"/>
        <color theme="1"/>
        <rFont val="Times New Roman"/>
        <family val="1"/>
      </rPr>
      <t>b</t>
    </r>
  </si>
  <si>
    <t>(D)</t>
  </si>
  <si>
    <t>Total Capital/Startup Cost,  (B X C)</t>
  </si>
  <si>
    <t>(E)</t>
  </si>
  <si>
    <r>
      <t xml:space="preserve">Annual O&amp;M Costs for One Respondent </t>
    </r>
    <r>
      <rPr>
        <vertAlign val="superscript"/>
        <sz val="10"/>
        <color theme="1"/>
        <rFont val="Times New Roman"/>
        <family val="1"/>
      </rPr>
      <t>c</t>
    </r>
  </si>
  <si>
    <t>(F)</t>
  </si>
  <si>
    <t>Number of Respondents  with O&amp;M</t>
  </si>
  <si>
    <t>(G)</t>
  </si>
  <si>
    <t>Total O&amp;M,</t>
  </si>
  <si>
    <t>(E X F)</t>
  </si>
  <si>
    <t>Catalyst inlet temperature</t>
  </si>
  <si>
    <t>Number of Respondents</t>
  </si>
  <si>
    <t>Year</t>
  </si>
  <si>
    <r>
      <t xml:space="preserve">Number of New Respondents </t>
    </r>
    <r>
      <rPr>
        <vertAlign val="superscript"/>
        <sz val="10"/>
        <color theme="1"/>
        <rFont val="Times New Roman"/>
        <family val="1"/>
      </rPr>
      <t>a</t>
    </r>
  </si>
  <si>
    <t>Number of Existing Respondents</t>
  </si>
  <si>
    <r>
      <t xml:space="preserve">Number of Existing  Respondents that keep records but do not submit reports </t>
    </r>
    <r>
      <rPr>
        <vertAlign val="superscript"/>
        <sz val="10"/>
        <color theme="1"/>
        <rFont val="Times New Roman"/>
        <family val="1"/>
      </rPr>
      <t>b</t>
    </r>
  </si>
  <si>
    <t>Number of Existing Respondents That Are Also New Respondents</t>
  </si>
  <si>
    <t>(E=A+B+C-D)</t>
  </si>
  <si>
    <t>Gas-Fired Stationary Combustion Turbine Subcategories</t>
  </si>
  <si>
    <t>Average</t>
  </si>
  <si>
    <t>Landfill/Digester Gas-Fired Stationary Combustion Turbine Subcategory</t>
  </si>
  <si>
    <t>Oil-Fired Stationary Combustion Turbine Subcategories</t>
  </si>
  <si>
    <t>TOTAL</t>
  </si>
  <si>
    <r>
      <t>a</t>
    </r>
    <r>
      <rPr>
        <sz val="12"/>
        <color theme="1"/>
        <rFont val="Times New Roman"/>
        <family val="1"/>
      </rPr>
      <t xml:space="preserve">  </t>
    </r>
    <r>
      <rPr>
        <sz val="10"/>
        <color theme="1"/>
        <rFont val="Times New Roman"/>
        <family val="1"/>
      </rPr>
      <t>New respondents include sources with affected facilities constructed or reconstructed after January 14, 2003.</t>
    </r>
  </si>
  <si>
    <r>
      <t>b</t>
    </r>
    <r>
      <rPr>
        <sz val="12"/>
        <color theme="1"/>
        <rFont val="Times New Roman"/>
        <family val="1"/>
      </rPr>
      <t xml:space="preserve">  </t>
    </r>
    <r>
      <rPr>
        <sz val="10"/>
        <color theme="1"/>
        <rFont val="Times New Roman"/>
        <family val="1"/>
      </rPr>
      <t>Due to the ongoing stay of the NESHAP, existing gas-fired sources that have previously submitted initial notifications are not subject to any additional monitoring or reporting requirements. For this reason, we have accounted for them in Column C.</t>
    </r>
  </si>
  <si>
    <t>Total Annual Responses</t>
  </si>
  <si>
    <t>Information Collection Activity</t>
  </si>
  <si>
    <r>
      <t>Number of Respondents</t>
    </r>
    <r>
      <rPr>
        <vertAlign val="superscript"/>
        <sz val="9"/>
        <color theme="1"/>
        <rFont val="Times New Roman"/>
        <family val="1"/>
      </rPr>
      <t>a</t>
    </r>
    <r>
      <rPr>
        <sz val="9"/>
        <color theme="1"/>
        <rFont val="Times New Roman"/>
        <family val="1"/>
      </rPr>
      <t xml:space="preserve">  </t>
    </r>
  </si>
  <si>
    <t>Number of Responses</t>
  </si>
  <si>
    <t>Number of Existing Respondents That Keep Records But Do Not Submit Reports</t>
  </si>
  <si>
    <t xml:space="preserve">Total Annual  Responses </t>
  </si>
  <si>
    <t>E=(BxC)+D</t>
  </si>
  <si>
    <t>Initial notification</t>
  </si>
  <si>
    <t>Subtotal</t>
  </si>
  <si>
    <r>
      <t>Annual compliance report</t>
    </r>
    <r>
      <rPr>
        <vertAlign val="superscript"/>
        <sz val="9"/>
        <color theme="1"/>
        <rFont val="Times New Roman"/>
        <family val="1"/>
      </rPr>
      <t>b</t>
    </r>
  </si>
  <si>
    <t>Notification of construction/reconstruction</t>
  </si>
  <si>
    <t>Notification of actual startup</t>
  </si>
  <si>
    <t>Notification of performance test</t>
  </si>
  <si>
    <t>Notification of CMS performance evaluation</t>
  </si>
  <si>
    <t>Notification of compliance status</t>
  </si>
  <si>
    <r>
      <t>Semiannual compliance report</t>
    </r>
    <r>
      <rPr>
        <vertAlign val="superscript"/>
        <sz val="9"/>
        <color theme="1"/>
        <rFont val="Times New Roman"/>
        <family val="1"/>
      </rPr>
      <t>c</t>
    </r>
  </si>
  <si>
    <r>
      <t>a</t>
    </r>
    <r>
      <rPr>
        <sz val="12"/>
        <color theme="1"/>
        <rFont val="Times New Roman"/>
        <family val="1"/>
      </rPr>
      <t xml:space="preserve">  </t>
    </r>
    <r>
      <rPr>
        <sz val="10"/>
        <color theme="1"/>
        <rFont val="Times New Roman"/>
        <family val="1"/>
      </rPr>
      <t>Due to the ongoing stay, existing gas-fired sources that have previously submitted initial notifications are not subject to any additional monitoring or reporting requirements.</t>
    </r>
  </si>
  <si>
    <r>
      <t>b</t>
    </r>
    <r>
      <rPr>
        <sz val="12"/>
        <color theme="1"/>
        <rFont val="Times New Roman"/>
        <family val="1"/>
      </rPr>
      <t xml:space="preserve">  </t>
    </r>
    <r>
      <rPr>
        <sz val="10"/>
        <color theme="1"/>
        <rFont val="Times New Roman"/>
        <family val="1"/>
      </rPr>
      <t>This activity applies to new and existing landfill/digester gas-fired sources.</t>
    </r>
  </si>
  <si>
    <r>
      <t>c</t>
    </r>
    <r>
      <rPr>
        <sz val="12"/>
        <color theme="1"/>
        <rFont val="Times New Roman"/>
        <family val="1"/>
      </rPr>
      <t xml:space="preserve">  </t>
    </r>
    <r>
      <rPr>
        <sz val="10"/>
        <color theme="1"/>
        <rFont val="Times New Roman"/>
        <family val="1"/>
      </rPr>
      <t>This activity applies to new and existing oil-fired sources.</t>
    </r>
  </si>
  <si>
    <t>1. Applications</t>
  </si>
  <si>
    <t>N/A</t>
  </si>
  <si>
    <t>2. Survey and Studies</t>
  </si>
  <si>
    <t>3. Reporting Requirements</t>
  </si>
  <si>
    <t>B. Required Activities</t>
  </si>
  <si>
    <r>
      <t xml:space="preserve">Initial CMS performance evaluation </t>
    </r>
    <r>
      <rPr>
        <vertAlign val="superscript"/>
        <sz val="10"/>
        <color theme="1"/>
        <rFont val="Times New Roman"/>
        <family val="1"/>
      </rPr>
      <t>d</t>
    </r>
  </si>
  <si>
    <r>
      <t xml:space="preserve">Performance test </t>
    </r>
    <r>
      <rPr>
        <vertAlign val="superscript"/>
        <sz val="10"/>
        <color theme="1"/>
        <rFont val="Times New Roman"/>
        <family val="1"/>
      </rPr>
      <t>e</t>
    </r>
  </si>
  <si>
    <t>C. Create Information</t>
  </si>
  <si>
    <t>See 3B</t>
  </si>
  <si>
    <t>D. Gather Existing Information</t>
  </si>
  <si>
    <t>E. Write Report</t>
  </si>
  <si>
    <r>
      <t xml:space="preserve">Initial notification </t>
    </r>
    <r>
      <rPr>
        <vertAlign val="superscript"/>
        <sz val="10"/>
        <color theme="1"/>
        <rFont val="Times New Roman"/>
        <family val="1"/>
      </rPr>
      <t>f</t>
    </r>
  </si>
  <si>
    <r>
      <t xml:space="preserve">Notification of construction/reconstruction </t>
    </r>
    <r>
      <rPr>
        <vertAlign val="superscript"/>
        <sz val="10"/>
        <color theme="1"/>
        <rFont val="Times New Roman"/>
        <family val="1"/>
      </rPr>
      <t>g</t>
    </r>
  </si>
  <si>
    <r>
      <t xml:space="preserve">Notification of actual startup </t>
    </r>
    <r>
      <rPr>
        <vertAlign val="superscript"/>
        <sz val="10"/>
        <color theme="1"/>
        <rFont val="Times New Roman"/>
        <family val="1"/>
      </rPr>
      <t>g</t>
    </r>
  </si>
  <si>
    <r>
      <t xml:space="preserve">Notification of performance test </t>
    </r>
    <r>
      <rPr>
        <vertAlign val="superscript"/>
        <sz val="10"/>
        <color theme="1"/>
        <rFont val="Times New Roman"/>
        <family val="1"/>
      </rPr>
      <t>g</t>
    </r>
  </si>
  <si>
    <r>
      <t xml:space="preserve">Notification of CMS performance evaluation </t>
    </r>
    <r>
      <rPr>
        <vertAlign val="superscript"/>
        <sz val="10"/>
        <color theme="1"/>
        <rFont val="Times New Roman"/>
        <family val="1"/>
      </rPr>
      <t>g</t>
    </r>
  </si>
  <si>
    <r>
      <t xml:space="preserve">Notification of compliance status </t>
    </r>
    <r>
      <rPr>
        <vertAlign val="superscript"/>
        <sz val="10"/>
        <color theme="1"/>
        <rFont val="Times New Roman"/>
        <family val="1"/>
      </rPr>
      <t>g</t>
    </r>
  </si>
  <si>
    <r>
      <t xml:space="preserve">Annual compliance report </t>
    </r>
    <r>
      <rPr>
        <vertAlign val="superscript"/>
        <sz val="10"/>
        <color theme="1"/>
        <rFont val="Times New Roman"/>
        <family val="1"/>
      </rPr>
      <t>h</t>
    </r>
  </si>
  <si>
    <r>
      <t xml:space="preserve">Semiannual compliance reports </t>
    </r>
    <r>
      <rPr>
        <vertAlign val="superscript"/>
        <sz val="10"/>
        <color theme="1"/>
        <rFont val="Times New Roman"/>
        <family val="1"/>
      </rPr>
      <t>i</t>
    </r>
  </si>
  <si>
    <t xml:space="preserve">  Subtotal for Reporting Requirements</t>
  </si>
  <si>
    <t>4. Recordkeeping Requirements</t>
  </si>
  <si>
    <t>See 3A</t>
  </si>
  <si>
    <t>B. Plan Activities</t>
  </si>
  <si>
    <t>C. Implement Activities</t>
  </si>
  <si>
    <t>D. Time to Enter Information</t>
  </si>
  <si>
    <r>
      <t xml:space="preserve">Records of operating parameters </t>
    </r>
    <r>
      <rPr>
        <vertAlign val="superscript"/>
        <sz val="10"/>
        <color theme="1"/>
        <rFont val="Times New Roman"/>
        <family val="1"/>
      </rPr>
      <t>j</t>
    </r>
  </si>
  <si>
    <t>F. Train Personnel</t>
  </si>
  <si>
    <t>G. Audits</t>
  </si>
  <si>
    <t>Subtotal for Recordkeeping Requirements</t>
  </si>
  <si>
    <r>
      <t xml:space="preserve">Initial notification </t>
    </r>
    <r>
      <rPr>
        <vertAlign val="superscript"/>
        <sz val="10"/>
        <color theme="1"/>
        <rFont val="Times New Roman"/>
        <family val="1"/>
      </rPr>
      <t>c</t>
    </r>
  </si>
  <si>
    <r>
      <t xml:space="preserve">Notification of construction/reconstruction </t>
    </r>
    <r>
      <rPr>
        <vertAlign val="superscript"/>
        <sz val="10"/>
        <color theme="1"/>
        <rFont val="Times New Roman"/>
        <family val="1"/>
      </rPr>
      <t>d</t>
    </r>
  </si>
  <si>
    <r>
      <t xml:space="preserve">Notification of actual startup </t>
    </r>
    <r>
      <rPr>
        <vertAlign val="superscript"/>
        <sz val="10"/>
        <color theme="1"/>
        <rFont val="Times New Roman"/>
        <family val="1"/>
      </rPr>
      <t>d</t>
    </r>
  </si>
  <si>
    <r>
      <t xml:space="preserve">Notification of performance test </t>
    </r>
    <r>
      <rPr>
        <vertAlign val="superscript"/>
        <sz val="10"/>
        <color theme="1"/>
        <rFont val="Times New Roman"/>
        <family val="1"/>
      </rPr>
      <t>d</t>
    </r>
  </si>
  <si>
    <r>
      <t xml:space="preserve">Notification of CMS performance evaluation </t>
    </r>
    <r>
      <rPr>
        <vertAlign val="superscript"/>
        <sz val="10"/>
        <color theme="1"/>
        <rFont val="Times New Roman"/>
        <family val="1"/>
      </rPr>
      <t>d</t>
    </r>
  </si>
  <si>
    <r>
      <t xml:space="preserve">Notification of compliance status </t>
    </r>
    <r>
      <rPr>
        <vertAlign val="superscript"/>
        <sz val="10"/>
        <color theme="1"/>
        <rFont val="Times New Roman"/>
        <family val="1"/>
      </rPr>
      <t>e</t>
    </r>
  </si>
  <si>
    <r>
      <t xml:space="preserve">Annual compliance report </t>
    </r>
    <r>
      <rPr>
        <vertAlign val="superscript"/>
        <sz val="10"/>
        <color theme="1"/>
        <rFont val="Times New Roman"/>
        <family val="1"/>
      </rPr>
      <t>f</t>
    </r>
  </si>
  <si>
    <r>
      <t xml:space="preserve">Semiannual compliance reports </t>
    </r>
    <r>
      <rPr>
        <vertAlign val="superscript"/>
        <sz val="10"/>
        <color theme="1"/>
        <rFont val="Times New Roman"/>
        <family val="1"/>
      </rPr>
      <t>g</t>
    </r>
  </si>
  <si>
    <t>Burden item</t>
  </si>
  <si>
    <t>(A) Person hours per occurrence</t>
  </si>
  <si>
    <t>(B) No. of occurrences per respondent per year</t>
  </si>
  <si>
    <t>(C) Person hours per respondent per year (AxB)</t>
  </si>
  <si>
    <r>
      <t xml:space="preserve">(D) Respondents per year </t>
    </r>
    <r>
      <rPr>
        <b/>
        <vertAlign val="superscript"/>
        <sz val="9"/>
        <color theme="1"/>
        <rFont val="Times New Roman"/>
        <family val="1"/>
      </rPr>
      <t>a</t>
    </r>
  </si>
  <si>
    <t>(E) Technical person- hours per year (CxD)</t>
  </si>
  <si>
    <t>(F) Management person hours per year (Ex0.05)</t>
  </si>
  <si>
    <t>(G) Clerical person hours per year (Ex0.1)</t>
  </si>
  <si>
    <r>
      <t>(H) Total Cost Per year</t>
    </r>
    <r>
      <rPr>
        <b/>
        <vertAlign val="superscript"/>
        <sz val="9"/>
        <color theme="1"/>
        <rFont val="Times New Roman"/>
        <family val="1"/>
      </rPr>
      <t xml:space="preserve"> b</t>
    </r>
  </si>
  <si>
    <t>Activity</t>
  </si>
  <si>
    <t>(A) EPA Hours per occurrence</t>
  </si>
  <si>
    <t>(B) Number of occurrences per Year</t>
  </si>
  <si>
    <t>(C) EPA Hours per Year (AxB)</t>
  </si>
  <si>
    <r>
      <t xml:space="preserve">(D) Plants per Year </t>
    </r>
    <r>
      <rPr>
        <b/>
        <vertAlign val="superscript"/>
        <sz val="10"/>
        <color rgb="FF000000"/>
        <rFont val="Times New Roman"/>
        <family val="1"/>
      </rPr>
      <t>a</t>
    </r>
  </si>
  <si>
    <t>(E) Technical Hours per Year (CxD)</t>
  </si>
  <si>
    <t>(F) Managerial Hours per Year (Ex0.05)</t>
  </si>
  <si>
    <t>(G) Clerical Hours per Year (Ex0.10)</t>
  </si>
  <si>
    <r>
      <t xml:space="preserve">(H) Total cost per year, $ </t>
    </r>
    <r>
      <rPr>
        <b/>
        <vertAlign val="superscript"/>
        <sz val="10"/>
        <color rgb="FF000000"/>
        <rFont val="Times New Roman"/>
        <family val="1"/>
      </rPr>
      <t>b</t>
    </r>
  </si>
  <si>
    <t>Assumptions:</t>
  </si>
  <si>
    <r>
      <t xml:space="preserve">A. Familiarization with the regulatory requirements </t>
    </r>
    <r>
      <rPr>
        <vertAlign val="superscript"/>
        <sz val="10"/>
        <color theme="1"/>
        <rFont val="Times New Roman"/>
        <family val="1"/>
      </rPr>
      <t>c</t>
    </r>
  </si>
  <si>
    <r>
      <t>d.</t>
    </r>
    <r>
      <rPr>
        <sz val="10"/>
        <color theme="1"/>
        <rFont val="Times New Roman"/>
        <family val="1"/>
      </rPr>
      <t xml:space="preserve">  We assume 12 hours are required to complete the CMS performance evaluation.  This activity only applies to new sources in the oil-fired turbine subcategories.</t>
    </r>
  </si>
  <si>
    <r>
      <t>e.</t>
    </r>
    <r>
      <rPr>
        <sz val="10"/>
        <color theme="1"/>
        <rFont val="Times New Roman"/>
        <family val="1"/>
      </rPr>
      <t xml:space="preserve">  We assume 12 hours are required to complete the performance test.  This activity only applies to new sources in the oil-fired turbine subcategories.</t>
    </r>
  </si>
  <si>
    <r>
      <t>f.</t>
    </r>
    <r>
      <rPr>
        <sz val="10"/>
        <color theme="1"/>
        <rFont val="Times New Roman"/>
        <family val="1"/>
      </rPr>
      <t xml:space="preserve">  We assume two hours are required to prepare each notification.  This activity applies to new sources in all subcategories.</t>
    </r>
  </si>
  <si>
    <r>
      <t>g.</t>
    </r>
    <r>
      <rPr>
        <sz val="10"/>
        <color theme="1"/>
        <rFont val="Times New Roman"/>
        <family val="1"/>
      </rPr>
      <t xml:space="preserve">  We assume two hours are required to prepare each notification.  These activities only apply to new sources in the oil-fired turbine subcategories.</t>
    </r>
  </si>
  <si>
    <r>
      <t>j.</t>
    </r>
    <r>
      <rPr>
        <sz val="10"/>
        <color theme="1"/>
        <rFont val="Times New Roman"/>
        <family val="1"/>
      </rPr>
      <t xml:space="preserve">  We assume one half-hour is required to record operating parameters.  This activity applies to existing sources in all subcategories.</t>
    </r>
  </si>
  <si>
    <r>
      <t xml:space="preserve">k.  </t>
    </r>
    <r>
      <rPr>
        <sz val="10"/>
        <color rgb="FF000000"/>
        <rFont val="Times New Roman"/>
        <family val="1"/>
      </rPr>
      <t>Totals have been rounded to 3 significant figures. Figures may not add exactly due to rounding.</t>
    </r>
  </si>
  <si>
    <r>
      <t xml:space="preserve">TOTAL COST: </t>
    </r>
    <r>
      <rPr>
        <b/>
        <vertAlign val="superscript"/>
        <sz val="10"/>
        <color rgb="FF000000"/>
        <rFont val="Times New Roman"/>
        <family val="1"/>
      </rPr>
      <t>k</t>
    </r>
  </si>
  <si>
    <r>
      <t xml:space="preserve">Capital and O&amp;M Cost (see Section 6(b)(iii)): </t>
    </r>
    <r>
      <rPr>
        <b/>
        <vertAlign val="superscript"/>
        <sz val="10"/>
        <color rgb="FF000000"/>
        <rFont val="Times New Roman"/>
        <family val="1"/>
      </rPr>
      <t>k</t>
    </r>
  </si>
  <si>
    <r>
      <t xml:space="preserve">TOTAN ANNUAL BURDEN AND COST (rounded) </t>
    </r>
    <r>
      <rPr>
        <b/>
        <vertAlign val="superscript"/>
        <sz val="10"/>
        <color theme="1"/>
        <rFont val="Times New Roman"/>
        <family val="1"/>
      </rPr>
      <t>k</t>
    </r>
  </si>
  <si>
    <t>hr per resp</t>
  </si>
  <si>
    <r>
      <t>e.</t>
    </r>
    <r>
      <rPr>
        <sz val="10"/>
        <color theme="1"/>
        <rFont val="Times New Roman"/>
        <family val="1"/>
      </rPr>
      <t xml:space="preserve">  We assume that performance test and CMS performance evaluation reports will be submitted for review concurrently with the notification of compliance status, and that a total of 16 hours will be required to review each compliance notification (2 hours), performance test report (8 hours), and performance evaluation report (8 hours).</t>
    </r>
  </si>
  <si>
    <r>
      <t xml:space="preserve">h.  </t>
    </r>
    <r>
      <rPr>
        <sz val="10"/>
        <color rgb="FF000000"/>
        <rFont val="Times New Roman"/>
        <family val="1"/>
      </rPr>
      <t>Totals have been rounded to 3 significant figures. Figures may not add exactly due to rounding.</t>
    </r>
  </si>
  <si>
    <r>
      <t xml:space="preserve">TOTAL ANNUAL BURDEN AND COST (rounded) </t>
    </r>
    <r>
      <rPr>
        <b/>
        <vertAlign val="superscript"/>
        <sz val="10"/>
        <color theme="1"/>
        <rFont val="Times New Roman"/>
        <family val="1"/>
      </rPr>
      <t>h</t>
    </r>
  </si>
  <si>
    <t>A. Familiarization with the regulatory requirements</t>
  </si>
  <si>
    <r>
      <t>c</t>
    </r>
    <r>
      <rPr>
        <sz val="10"/>
        <color theme="1"/>
        <rFont val="Times New Roman"/>
        <family val="1"/>
      </rPr>
      <t xml:space="preserve">  No annual O&amp;M costs are shown because we expect the catalyst inlet temperature monitor to be maintenance-free.</t>
    </r>
  </si>
  <si>
    <r>
      <t>b</t>
    </r>
    <r>
      <rPr>
        <sz val="10"/>
        <color theme="1"/>
        <rFont val="Times New Roman"/>
        <family val="1"/>
      </rPr>
      <t xml:space="preserve">  At present, only oil-fired subcategories are required to install, operate, and maintain continuous monitoring devices.  </t>
    </r>
  </si>
  <si>
    <t>Old Table</t>
  </si>
  <si>
    <r>
      <t xml:space="preserve">Number of New Respondents </t>
    </r>
    <r>
      <rPr>
        <vertAlign val="superscript"/>
        <sz val="10"/>
        <color rgb="FFFF0000"/>
        <rFont val="Times New Roman"/>
        <family val="1"/>
      </rPr>
      <t>a</t>
    </r>
  </si>
  <si>
    <r>
      <t xml:space="preserve">Number of Existing  Respondents that keep records but do not submit reports </t>
    </r>
    <r>
      <rPr>
        <vertAlign val="superscript"/>
        <sz val="10"/>
        <color rgb="FFFF0000"/>
        <rFont val="Times New Roman"/>
        <family val="1"/>
      </rPr>
      <t>b</t>
    </r>
  </si>
  <si>
    <r>
      <t>Number of Respondents</t>
    </r>
    <r>
      <rPr>
        <vertAlign val="superscript"/>
        <sz val="9"/>
        <color rgb="FFFF0000"/>
        <rFont val="Times New Roman"/>
        <family val="1"/>
      </rPr>
      <t>a</t>
    </r>
    <r>
      <rPr>
        <sz val="9"/>
        <color rgb="FFFF0000"/>
        <rFont val="Times New Roman"/>
        <family val="1"/>
      </rPr>
      <t xml:space="preserve">  </t>
    </r>
  </si>
  <si>
    <r>
      <t>Annual compliance report</t>
    </r>
    <r>
      <rPr>
        <vertAlign val="superscript"/>
        <sz val="9"/>
        <color rgb="FFFF0000"/>
        <rFont val="Times New Roman"/>
        <family val="1"/>
      </rPr>
      <t>b</t>
    </r>
  </si>
  <si>
    <r>
      <t>Semiannual compliance report</t>
    </r>
    <r>
      <rPr>
        <vertAlign val="superscript"/>
        <sz val="9"/>
        <color rgb="FFFF0000"/>
        <rFont val="Times New Roman"/>
        <family val="1"/>
      </rPr>
      <t>c</t>
    </r>
  </si>
  <si>
    <r>
      <t>a</t>
    </r>
    <r>
      <rPr>
        <sz val="12"/>
        <color rgb="FFFF0000"/>
        <rFont val="Times New Roman"/>
        <family val="1"/>
      </rPr>
      <t xml:space="preserve">  </t>
    </r>
    <r>
      <rPr>
        <sz val="10"/>
        <color rgb="FFFF0000"/>
        <rFont val="Times New Roman"/>
        <family val="1"/>
      </rPr>
      <t>New respondents include sources with affected facilities constructed or reconstructed after January 14, 2003.</t>
    </r>
  </si>
  <si>
    <r>
      <t>b</t>
    </r>
    <r>
      <rPr>
        <sz val="12"/>
        <color rgb="FFFF0000"/>
        <rFont val="Times New Roman"/>
        <family val="1"/>
      </rPr>
      <t xml:space="preserve">  </t>
    </r>
    <r>
      <rPr>
        <sz val="10"/>
        <color rgb="FFFF0000"/>
        <rFont val="Times New Roman"/>
        <family val="1"/>
      </rPr>
      <t>Due to the ongoing stay of the NESHAP, existing gas-fired sources that have previously submitted initial notifications are not subject to any additional monitoring or reporting requirements. For this reason, we have accounted for them in Column C.</t>
    </r>
  </si>
  <si>
    <t>&lt;-- No new oil fired subcategories, updated to 2 new oil-fired respondents</t>
  </si>
  <si>
    <r>
      <t>b.</t>
    </r>
    <r>
      <rPr>
        <sz val="10"/>
        <color theme="1"/>
        <rFont val="Times New Roman"/>
        <family val="1"/>
      </rPr>
      <t xml:space="preserve">  This ICR uses the following labor rates: $120.27 for technical, $141.06 for managerial, and $58.67 for clerical labor from the United States Department of Labor, Bureau of Labor Statistics.</t>
    </r>
  </si>
  <si>
    <r>
      <t>b.</t>
    </r>
    <r>
      <rPr>
        <sz val="10"/>
        <color theme="1"/>
        <rFont val="Times New Roman"/>
        <family val="1"/>
      </rPr>
      <t xml:space="preserve">  This ICR uses the following labor rates: $49.44 for technical, $66.62 for managerial, and $26.75 for clerical labor.  These rates are from the Office of Personnel Management (OPM), 2019 General Schedule, which excludes locality rates of pay.  The rates have been increased by 60 percent to account for the benefit packages available to government employees.</t>
    </r>
  </si>
  <si>
    <r>
      <t>d.</t>
    </r>
    <r>
      <rPr>
        <sz val="10"/>
        <color theme="1"/>
        <rFont val="Times New Roman"/>
        <family val="1"/>
      </rPr>
      <t xml:space="preserve">  We assume two hours are required to review each notification.  This activity only applies to new sources in the oil-fired turbine subcategories (i.e., 0 oil-fired turbines).</t>
    </r>
  </si>
  <si>
    <r>
      <t>a.</t>
    </r>
    <r>
      <rPr>
        <sz val="10"/>
        <color theme="1"/>
        <rFont val="Times New Roman"/>
        <family val="1"/>
      </rPr>
      <t xml:space="preserve">  We estimate 8 new sources, comprising 8 gas-fired, and 0 landfill/digester gas-fired or oil-fired stationary combustion turbines, will become subject to the rule over the three-year period of this ICR. We also estimate 114 existing sources are subject, comprising 109 facilities with gas-fired turbines, 3 facilities with landfill/digester gas-fired turbines, and 2 facilities with oil-fired stationary combustion turbines.  Note that due to the ongoing stay, existing gas-fired sources that have previously submitted initial notifications are not subject to any additional monitoring or reporting requirements.</t>
    </r>
  </si>
  <si>
    <r>
      <rPr>
        <vertAlign val="superscript"/>
        <sz val="10"/>
        <color theme="1"/>
        <rFont val="Times New Roman"/>
        <family val="1"/>
      </rPr>
      <t>f.</t>
    </r>
    <r>
      <rPr>
        <sz val="10"/>
        <color theme="1"/>
        <rFont val="Times New Roman"/>
        <family val="1"/>
      </rPr>
      <t xml:space="preserve">  We assume eight hours are required to review each annual compliance report.  This activity only applies to existing sources in the landfill/digester gas-fired turbine subcategory (3 existing sources).</t>
    </r>
  </si>
  <si>
    <r>
      <rPr>
        <vertAlign val="superscript"/>
        <sz val="10"/>
        <color theme="1"/>
        <rFont val="Times New Roman"/>
        <family val="1"/>
      </rPr>
      <t>g.</t>
    </r>
    <r>
      <rPr>
        <sz val="10"/>
        <color theme="1"/>
        <rFont val="Times New Roman"/>
        <family val="1"/>
      </rPr>
      <t xml:space="preserve">  We assume eight hours are required to review each semiannual compliance report.  This activity only applies to existing sources in the oil-fired turbine subcategories (2 existing sources).</t>
    </r>
  </si>
  <si>
    <r>
      <t>c.</t>
    </r>
    <r>
      <rPr>
        <sz val="10"/>
        <color theme="1"/>
        <rFont val="Times New Roman"/>
        <family val="1"/>
      </rPr>
      <t xml:space="preserve">  We assume four hours are required to read instructions.  This activity applies to existing and new sources in all subcategories.</t>
    </r>
  </si>
  <si>
    <t>1967.08 Table</t>
  </si>
  <si>
    <r>
      <t>a</t>
    </r>
    <r>
      <rPr>
        <sz val="10"/>
        <color theme="1"/>
        <rFont val="Times New Roman"/>
        <family val="1"/>
      </rPr>
      <t xml:space="preserve">  We estimate a total capital startup cost of $4,496 per respondent, which comprises a purchase cost of $500 and an installation cost of $3,996. The installation cost assumes 30 technical, 1.5 managerial, and 3 clerical hours at a labor rate of $120.27, $141.06, and $58.67, respectively. As described previously, these rates are based on figures from the United States Department of Labor and have been increased by 110 percent to account for private industry benefit packages.</t>
    </r>
  </si>
  <si>
    <r>
      <t>i.</t>
    </r>
    <r>
      <rPr>
        <sz val="10"/>
        <color theme="1"/>
        <rFont val="Times New Roman"/>
        <family val="1"/>
      </rPr>
      <t xml:space="preserve">  We assume eight hours are required to prepare semiannual compliance reports.  This activity only applies to existing sources in the oil-fired turbine subcategories. (2 existing sources)</t>
    </r>
  </si>
  <si>
    <r>
      <t>h.</t>
    </r>
    <r>
      <rPr>
        <sz val="10"/>
        <color theme="1"/>
        <rFont val="Times New Roman"/>
        <family val="1"/>
      </rPr>
      <t xml:space="preserve">  We assume eight hours are required to prepare annual compliance reports.  This activity only applies to existing sources in the landfill/digester gas-fired turbine subcategory. (3 existing sources)</t>
    </r>
  </si>
  <si>
    <r>
      <t>c.</t>
    </r>
    <r>
      <rPr>
        <sz val="10"/>
        <color theme="1"/>
        <rFont val="Times New Roman"/>
        <family val="1"/>
      </rPr>
      <t xml:space="preserve">  We assume two hours are required to review each initial notification. This activity applies to new sources in all subcategories (i.e., 8 new sources comprising 8 gas-fired, 0 oil-fired, and 0 landfill/digester gas-fired turbines).</t>
    </r>
  </si>
  <si>
    <r>
      <rPr>
        <b/>
        <sz val="12"/>
        <color rgb="FFFF0000"/>
        <rFont val="Times New Roman"/>
        <family val="1"/>
      </rPr>
      <t>RTR proposal does not change applicability, but lifts stay on gas-fired units, and assumes the majority of new units are existing units that would be counted as new units; only 8 gas-fired units are completely new units. So revised to  ---&gt;</t>
    </r>
    <r>
      <rPr>
        <sz val="12"/>
        <color rgb="FFFF0000"/>
        <rFont val="Times New Roman"/>
        <family val="1"/>
      </rPr>
      <t xml:space="preserve"> Over the next three years, approximately </t>
    </r>
    <r>
      <rPr>
        <b/>
        <sz val="12"/>
        <color rgb="FFFF0000"/>
        <rFont val="Times New Roman"/>
        <family val="1"/>
      </rPr>
      <t>114</t>
    </r>
    <r>
      <rPr>
        <sz val="12"/>
        <color rgb="FFFF0000"/>
        <rFont val="Times New Roman"/>
        <family val="1"/>
      </rPr>
      <t xml:space="preserve"> respondents per year will be subject to these standards, including </t>
    </r>
    <r>
      <rPr>
        <b/>
        <sz val="12"/>
        <color rgb="FFFF0000"/>
        <rFont val="Times New Roman"/>
        <family val="1"/>
      </rPr>
      <t>109</t>
    </r>
    <r>
      <rPr>
        <sz val="12"/>
        <color rgb="FFFF0000"/>
        <rFont val="Times New Roman"/>
        <family val="1"/>
      </rPr>
      <t xml:space="preserve"> facilities with gas-fired turbines, </t>
    </r>
    <r>
      <rPr>
        <b/>
        <sz val="12"/>
        <color rgb="FFFF0000"/>
        <rFont val="Times New Roman"/>
        <family val="1"/>
      </rPr>
      <t>3</t>
    </r>
    <r>
      <rPr>
        <sz val="12"/>
        <color rgb="FFFF0000"/>
        <rFont val="Times New Roman"/>
        <family val="1"/>
      </rPr>
      <t xml:space="preserve"> facilities with landfill/digester gas-fired turbines, and </t>
    </r>
    <r>
      <rPr>
        <b/>
        <sz val="12"/>
        <color rgb="FFFF0000"/>
        <rFont val="Times New Roman"/>
        <family val="1"/>
      </rPr>
      <t>2</t>
    </r>
    <r>
      <rPr>
        <sz val="12"/>
        <color rgb="FFFF0000"/>
        <rFont val="Times New Roman"/>
        <family val="1"/>
      </rPr>
      <t xml:space="preserve"> facilities with oil-fired stationary combustion turbines. In addition, approximately </t>
    </r>
    <r>
      <rPr>
        <b/>
        <sz val="12"/>
        <color rgb="FFFF0000"/>
        <rFont val="Times New Roman"/>
        <family val="1"/>
      </rPr>
      <t>8</t>
    </r>
    <r>
      <rPr>
        <sz val="12"/>
        <color rgb="FFFF0000"/>
        <rFont val="Times New Roman"/>
        <family val="1"/>
      </rPr>
      <t xml:space="preserve"> facilities per year will become subject to these same standards, including </t>
    </r>
    <r>
      <rPr>
        <b/>
        <sz val="12"/>
        <color rgb="FFFF0000"/>
        <rFont val="Times New Roman"/>
        <family val="1"/>
      </rPr>
      <t>8</t>
    </r>
    <r>
      <rPr>
        <sz val="12"/>
        <color rgb="FFFF0000"/>
        <rFont val="Times New Roman"/>
        <family val="1"/>
      </rPr>
      <t xml:space="preserve"> facilities with gas-fired turbines, 0 facilities with landfill/digester gas-fired turbines, and 0 facilities with oil-fired turbines.</t>
    </r>
    <r>
      <rPr>
        <sz val="8"/>
        <color rgb="FFFF0000"/>
        <rFont val="Times New Roman"/>
        <family val="1"/>
      </rPr>
      <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</si>
</sst>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quot;$&quot;#,##0"/>
  </numFmts>
  <fonts count="35" x14ac:knownFonts="1">
    <font>
      <sz val="11"/>
      <color theme="1"/>
      <name val="Calibri"/>
      <family val="2"/>
      <scheme val="minor"/>
    </font>
    <font>
      <sz val="11"/>
      <color rgb="FFFF0000"/>
      <name val="Calibri"/>
      <family val="2"/>
      <scheme val="minor"/>
    </font>
    <font>
      <sz val="10"/>
      <color theme="1"/>
      <name val="Times New Roman"/>
      <family val="1"/>
    </font>
    <font>
      <sz val="12"/>
      <color theme="1"/>
      <name val="Times New Roman"/>
      <family val="1"/>
    </font>
    <font>
      <b/>
      <sz val="12"/>
      <color theme="1"/>
      <name val="Times New Roman"/>
      <family val="1"/>
    </font>
    <font>
      <vertAlign val="superscript"/>
      <sz val="10"/>
      <color theme="1"/>
      <name val="Times New Roman"/>
      <family val="1"/>
    </font>
    <font>
      <sz val="9"/>
      <color theme="1"/>
      <name val="Times New Roman"/>
      <family val="1"/>
    </font>
    <font>
      <b/>
      <i/>
      <sz val="10"/>
      <color theme="1"/>
      <name val="Times New Roman"/>
      <family val="1"/>
    </font>
    <font>
      <b/>
      <sz val="10"/>
      <color theme="1"/>
      <name val="Times New Roman"/>
      <family val="1"/>
    </font>
    <font>
      <vertAlign val="superscript"/>
      <sz val="12"/>
      <color theme="1"/>
      <name val="Times New Roman"/>
      <family val="1"/>
    </font>
    <font>
      <b/>
      <sz val="9"/>
      <color theme="1"/>
      <name val="Times New Roman"/>
      <family val="1"/>
    </font>
    <font>
      <vertAlign val="superscript"/>
      <sz val="9"/>
      <color theme="1"/>
      <name val="Times New Roman"/>
      <family val="1"/>
    </font>
    <font>
      <b/>
      <vertAlign val="superscript"/>
      <sz val="10"/>
      <color theme="1"/>
      <name val="Times New Roman"/>
      <family val="1"/>
    </font>
    <font>
      <sz val="10"/>
      <color rgb="FF000000"/>
      <name val="Times New Roman"/>
      <family val="1"/>
    </font>
    <font>
      <b/>
      <vertAlign val="superscript"/>
      <sz val="9"/>
      <color theme="1"/>
      <name val="Times New Roman"/>
      <family val="1"/>
    </font>
    <font>
      <b/>
      <sz val="10"/>
      <color rgb="FF000000"/>
      <name val="Times New Roman"/>
      <family val="1"/>
    </font>
    <font>
      <b/>
      <vertAlign val="superscript"/>
      <sz val="10"/>
      <color rgb="FF000000"/>
      <name val="Times New Roman"/>
      <family val="1"/>
    </font>
    <font>
      <vertAlign val="superscript"/>
      <sz val="10"/>
      <color rgb="FF000000"/>
      <name val="Times New Roman"/>
      <family val="1"/>
    </font>
    <font>
      <sz val="12"/>
      <color rgb="FF000000"/>
      <name val="Times New Roman"/>
      <family val="1"/>
    </font>
    <font>
      <sz val="8"/>
      <color theme="1"/>
      <name val="Times New Roman"/>
      <family val="1"/>
    </font>
    <font>
      <sz val="12"/>
      <color rgb="FFFF0000"/>
      <name val="Times New Roman"/>
      <family val="1"/>
    </font>
    <font>
      <b/>
      <sz val="12"/>
      <color rgb="FFFF0000"/>
      <name val="Times New Roman"/>
      <family val="1"/>
    </font>
    <font>
      <sz val="9"/>
      <color rgb="FFFF0000"/>
      <name val="Times New Roman"/>
      <family val="1"/>
    </font>
    <font>
      <sz val="10"/>
      <color rgb="FFFF0000"/>
      <name val="Times New Roman"/>
      <family val="1"/>
    </font>
    <font>
      <vertAlign val="superscript"/>
      <sz val="10"/>
      <color rgb="FFFF0000"/>
      <name val="Times New Roman"/>
      <family val="1"/>
    </font>
    <font>
      <b/>
      <i/>
      <sz val="10"/>
      <color rgb="FFFF0000"/>
      <name val="Times New Roman"/>
      <family val="1"/>
    </font>
    <font>
      <b/>
      <sz val="10"/>
      <color rgb="FFFF0000"/>
      <name val="Times New Roman"/>
      <family val="1"/>
    </font>
    <font>
      <sz val="8"/>
      <color rgb="FFFF0000"/>
      <name val="Times New Roman"/>
      <family val="1"/>
    </font>
    <font>
      <vertAlign val="superscript"/>
      <sz val="9"/>
      <color rgb="FFFF0000"/>
      <name val="Times New Roman"/>
      <family val="1"/>
    </font>
    <font>
      <b/>
      <sz val="9"/>
      <color rgb="FFFF0000"/>
      <name val="Times New Roman"/>
      <family val="1"/>
    </font>
    <font>
      <vertAlign val="superscript"/>
      <sz val="12"/>
      <color rgb="FFFF0000"/>
      <name val="Times New Roman"/>
      <family val="1"/>
    </font>
    <font>
      <sz val="12"/>
      <color rgb="FFFF0000"/>
      <name val="Calibri"/>
      <family val="2"/>
      <scheme val="minor"/>
    </font>
    <font>
      <sz val="9"/>
      <color indexed="81"/>
      <name val="Tahoma"/>
      <family val="2"/>
    </font>
    <font>
      <b/>
      <sz val="9"/>
      <color indexed="81"/>
      <name val="Tahoma"/>
      <family val="2"/>
    </font>
    <font>
      <sz val="10"/>
      <name val="Times New Roman"/>
      <family val="1"/>
    </font>
  </fonts>
  <fills count="2">
    <fill>
      <patternFill patternType="none"/>
    </fill>
    <fill>
      <patternFill patternType="gray125"/>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thin">
        <color rgb="FF000000"/>
      </right>
      <top/>
      <bottom/>
      <diagonal/>
    </border>
    <border>
      <left style="thin">
        <color rgb="FF000000"/>
      </left>
      <right style="medium">
        <color indexed="64"/>
      </right>
      <top/>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71">
    <xf numFmtId="0" fontId="0" fillId="0" borderId="0" xfId="0"/>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0" fillId="0" borderId="4" xfId="0" applyBorder="1" applyAlignment="1">
      <alignment vertical="top" wrapText="1"/>
    </xf>
    <xf numFmtId="0" fontId="2" fillId="0" borderId="5" xfId="0" applyFont="1" applyBorder="1" applyAlignment="1">
      <alignment horizontal="center" vertical="center" wrapText="1"/>
    </xf>
    <xf numFmtId="0" fontId="4"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0" fillId="0" borderId="13" xfId="0" applyBorder="1" applyAlignment="1">
      <alignment vertical="top" wrapText="1"/>
    </xf>
    <xf numFmtId="0" fontId="2" fillId="0" borderId="15" xfId="0" applyFont="1" applyBorder="1" applyAlignment="1">
      <alignment vertical="center" wrapText="1"/>
    </xf>
    <xf numFmtId="0" fontId="2" fillId="0" borderId="16" xfId="0" applyFont="1" applyBorder="1" applyAlignment="1">
      <alignment horizontal="center" vertical="center" wrapText="1"/>
    </xf>
    <xf numFmtId="0" fontId="2" fillId="0" borderId="17" xfId="0" applyFont="1" applyBorder="1" applyAlignment="1">
      <alignment vertical="center" wrapText="1"/>
    </xf>
    <xf numFmtId="6" fontId="2" fillId="0" borderId="18" xfId="0" applyNumberFormat="1" applyFont="1" applyBorder="1" applyAlignment="1">
      <alignment horizontal="center" vertical="center" wrapText="1"/>
    </xf>
    <xf numFmtId="0" fontId="2" fillId="0" borderId="18" xfId="0" applyFont="1" applyBorder="1" applyAlignment="1">
      <alignment horizontal="center" vertical="center" wrapText="1"/>
    </xf>
    <xf numFmtId="164" fontId="2" fillId="0" borderId="19"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0" fillId="0" borderId="2" xfId="0" applyBorder="1" applyAlignment="1">
      <alignment vertical="top" wrapText="1"/>
    </xf>
    <xf numFmtId="0" fontId="6"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0" fillId="0" borderId="26" xfId="0" applyBorder="1" applyAlignment="1">
      <alignment vertical="top"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32" xfId="0" applyFont="1" applyBorder="1" applyAlignment="1">
      <alignment horizontal="center" vertical="center" wrapText="1"/>
    </xf>
    <xf numFmtId="0" fontId="2" fillId="0" borderId="20" xfId="0" applyFont="1" applyBorder="1" applyAlignment="1">
      <alignment vertical="center" wrapText="1"/>
    </xf>
    <xf numFmtId="0" fontId="2" fillId="0" borderId="21" xfId="0" applyFont="1" applyBorder="1" applyAlignment="1">
      <alignment vertical="center" wrapText="1"/>
    </xf>
    <xf numFmtId="0" fontId="7" fillId="0" borderId="28" xfId="0" applyFont="1" applyBorder="1" applyAlignment="1">
      <alignment vertical="center"/>
    </xf>
    <xf numFmtId="0" fontId="7" fillId="0" borderId="1" xfId="0" applyFont="1" applyBorder="1" applyAlignment="1">
      <alignment vertical="center"/>
    </xf>
    <xf numFmtId="0" fontId="7" fillId="0" borderId="29" xfId="0" applyFont="1" applyBorder="1" applyAlignment="1">
      <alignment vertical="center"/>
    </xf>
    <xf numFmtId="0" fontId="7" fillId="0" borderId="1" xfId="0" applyFont="1" applyBorder="1" applyAlignment="1">
      <alignment horizontal="center" vertical="center"/>
    </xf>
    <xf numFmtId="0" fontId="9" fillId="0" borderId="0" xfId="0" applyFont="1" applyAlignment="1">
      <alignment horizontal="left" vertical="center" indent="1"/>
    </xf>
    <xf numFmtId="0" fontId="5" fillId="0" borderId="0" xfId="0" applyFont="1" applyAlignment="1">
      <alignment horizontal="left" vertical="center" indent="1"/>
    </xf>
    <xf numFmtId="0" fontId="6"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6" fillId="0" borderId="3" xfId="0" applyFont="1" applyBorder="1" applyAlignment="1">
      <alignment vertical="center" wrapText="1"/>
    </xf>
    <xf numFmtId="0" fontId="6" fillId="0" borderId="4" xfId="0" applyFont="1" applyBorder="1" applyAlignment="1">
      <alignment horizontal="center" vertical="center" wrapText="1"/>
    </xf>
    <xf numFmtId="0" fontId="0" fillId="0" borderId="5" xfId="0" applyBorder="1" applyAlignment="1">
      <alignment vertical="top" wrapText="1"/>
    </xf>
    <xf numFmtId="0" fontId="10" fillId="0" borderId="11" xfId="0" applyFont="1" applyBorder="1" applyAlignment="1">
      <alignment vertical="center" wrapText="1"/>
    </xf>
    <xf numFmtId="0" fontId="6" fillId="0" borderId="12" xfId="0" applyFont="1" applyBorder="1" applyAlignment="1">
      <alignment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28" xfId="0" applyFont="1" applyBorder="1" applyAlignment="1">
      <alignment vertical="center" wrapText="1"/>
    </xf>
    <xf numFmtId="0" fontId="6" fillId="0" borderId="29" xfId="0" applyFont="1" applyBorder="1" applyAlignment="1">
      <alignment horizontal="center" vertical="center" wrapText="1"/>
    </xf>
    <xf numFmtId="0" fontId="10" fillId="0" borderId="28" xfId="0" applyFont="1" applyBorder="1" applyAlignment="1">
      <alignment horizontal="left" vertical="center" wrapText="1" indent="1"/>
    </xf>
    <xf numFmtId="0" fontId="10" fillId="0" borderId="29" xfId="0" applyFont="1" applyBorder="1" applyAlignment="1">
      <alignment horizontal="center" vertical="center" wrapText="1"/>
    </xf>
    <xf numFmtId="0" fontId="10" fillId="0" borderId="30" xfId="0" applyFont="1" applyBorder="1" applyAlignment="1">
      <alignment vertical="center" wrapText="1"/>
    </xf>
    <xf numFmtId="0" fontId="2" fillId="0" borderId="31" xfId="0" applyFont="1" applyBorder="1" applyAlignment="1">
      <alignment vertical="center" wrapText="1"/>
    </xf>
    <xf numFmtId="0" fontId="10" fillId="0" borderId="32" xfId="0" applyFont="1" applyBorder="1" applyAlignment="1">
      <alignment horizontal="center" vertical="center" wrapText="1"/>
    </xf>
    <xf numFmtId="0" fontId="8" fillId="0" borderId="0" xfId="0" applyFont="1" applyAlignment="1">
      <alignment vertical="center"/>
    </xf>
    <xf numFmtId="0" fontId="15" fillId="0" borderId="1" xfId="0" applyFont="1" applyBorder="1" applyAlignment="1">
      <alignment horizontal="center" vertical="center" wrapText="1"/>
    </xf>
    <xf numFmtId="0" fontId="15" fillId="0" borderId="1" xfId="0" applyFont="1" applyBorder="1" applyAlignment="1">
      <alignment vertical="center" wrapText="1"/>
    </xf>
    <xf numFmtId="0" fontId="0" fillId="0" borderId="1" xfId="0" applyBorder="1"/>
    <xf numFmtId="6" fontId="15" fillId="0" borderId="1" xfId="0" applyNumberFormat="1" applyFont="1" applyBorder="1" applyAlignment="1">
      <alignment horizontal="right" vertical="center"/>
    </xf>
    <xf numFmtId="0" fontId="8" fillId="0" borderId="1" xfId="0" applyFont="1" applyBorder="1" applyAlignment="1">
      <alignment vertical="center"/>
    </xf>
    <xf numFmtId="0" fontId="2" fillId="0" borderId="1" xfId="0" applyFont="1" applyBorder="1" applyAlignment="1">
      <alignment horizontal="center" vertical="center"/>
    </xf>
    <xf numFmtId="0" fontId="2" fillId="0" borderId="1" xfId="0" applyFont="1" applyBorder="1"/>
    <xf numFmtId="0" fontId="2" fillId="0" borderId="1" xfId="0" applyFont="1" applyBorder="1" applyAlignment="1">
      <alignment vertical="center"/>
    </xf>
    <xf numFmtId="8" fontId="2" fillId="0" borderId="1" xfId="0" applyNumberFormat="1" applyFont="1" applyBorder="1" applyAlignment="1">
      <alignment horizontal="right" vertical="center"/>
    </xf>
    <xf numFmtId="8" fontId="8" fillId="0" borderId="1" xfId="0" applyNumberFormat="1" applyFont="1" applyBorder="1" applyAlignment="1">
      <alignment horizontal="right" vertical="center"/>
    </xf>
    <xf numFmtId="6" fontId="8" fillId="0" borderId="1" xfId="0" applyNumberFormat="1" applyFont="1" applyBorder="1" applyAlignment="1">
      <alignment horizontal="right" vertical="center"/>
    </xf>
    <xf numFmtId="0" fontId="5" fillId="0" borderId="0" xfId="0" applyFont="1" applyAlignment="1">
      <alignment horizontal="left" vertical="center" indent="2"/>
    </xf>
    <xf numFmtId="0" fontId="5" fillId="0" borderId="0" xfId="0" applyFont="1" applyAlignment="1">
      <alignment horizontal="left" indent="2"/>
    </xf>
    <xf numFmtId="0" fontId="17" fillId="0" borderId="0" xfId="0" applyFont="1" applyAlignment="1">
      <alignment horizontal="left" vertical="center" indent="2"/>
    </xf>
    <xf numFmtId="0" fontId="2" fillId="0" borderId="0" xfId="0" applyFont="1" applyAlignment="1">
      <alignment horizontal="left" vertical="center" indent="2"/>
    </xf>
    <xf numFmtId="0" fontId="8" fillId="0" borderId="0" xfId="0" applyFont="1" applyAlignment="1">
      <alignment horizontal="left" vertical="center" indent="2"/>
    </xf>
    <xf numFmtId="0" fontId="1" fillId="0" borderId="0" xfId="0" applyFont="1"/>
    <xf numFmtId="0" fontId="0" fillId="0" borderId="5" xfId="0" applyBorder="1"/>
    <xf numFmtId="1" fontId="0" fillId="0" borderId="0" xfId="0" applyNumberFormat="1"/>
    <xf numFmtId="0" fontId="2" fillId="0" borderId="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Alignment="1">
      <alignment vertical="center"/>
    </xf>
    <xf numFmtId="0" fontId="19" fillId="0" borderId="0" xfId="0" applyFont="1" applyAlignment="1">
      <alignment vertical="center"/>
    </xf>
    <xf numFmtId="0" fontId="0" fillId="0" borderId="0" xfId="0" applyAlignment="1">
      <alignment horizontal="right"/>
    </xf>
    <xf numFmtId="2" fontId="0" fillId="0" borderId="0" xfId="0" applyNumberFormat="1"/>
    <xf numFmtId="0" fontId="8" fillId="0" borderId="0" xfId="0" applyFont="1" applyFill="1" applyBorder="1" applyAlignment="1">
      <alignment horizontal="center" vertical="center" wrapText="1"/>
    </xf>
    <xf numFmtId="0" fontId="22" fillId="0" borderId="22"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20" xfId="0" applyFont="1" applyBorder="1" applyAlignment="1">
      <alignment vertical="center" wrapText="1"/>
    </xf>
    <xf numFmtId="0" fontId="23" fillId="0" borderId="23"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21" xfId="0" applyFont="1" applyBorder="1" applyAlignment="1">
      <alignment vertical="center" wrapText="1"/>
    </xf>
    <xf numFmtId="0" fontId="23" fillId="0" borderId="25" xfId="0" applyFont="1" applyBorder="1" applyAlignment="1">
      <alignment horizontal="center" vertical="center" wrapText="1"/>
    </xf>
    <xf numFmtId="0" fontId="1" fillId="0" borderId="26" xfId="0" applyFont="1" applyBorder="1" applyAlignment="1">
      <alignment vertical="top" wrapText="1"/>
    </xf>
    <xf numFmtId="0" fontId="1" fillId="0" borderId="2" xfId="0" applyFont="1" applyBorder="1" applyAlignment="1">
      <alignment vertical="top" wrapText="1"/>
    </xf>
    <xf numFmtId="0" fontId="23" fillId="0" borderId="27" xfId="0" applyFont="1" applyBorder="1" applyAlignment="1">
      <alignment horizontal="center" vertical="center" wrapText="1"/>
    </xf>
    <xf numFmtId="0" fontId="25" fillId="0" borderId="28" xfId="0" applyFont="1" applyBorder="1" applyAlignment="1">
      <alignment vertical="center"/>
    </xf>
    <xf numFmtId="0" fontId="25" fillId="0" borderId="1" xfId="0" applyFont="1" applyBorder="1" applyAlignment="1">
      <alignment vertical="center"/>
    </xf>
    <xf numFmtId="0" fontId="25" fillId="0" borderId="29" xfId="0" applyFont="1" applyBorder="1" applyAlignment="1">
      <alignment vertical="center"/>
    </xf>
    <xf numFmtId="0" fontId="23" fillId="0" borderId="28" xfId="0" applyFont="1" applyBorder="1" applyAlignment="1">
      <alignment horizontal="center" vertical="center" wrapText="1"/>
    </xf>
    <xf numFmtId="0" fontId="23" fillId="0" borderId="1" xfId="0" applyFont="1" applyBorder="1" applyAlignment="1">
      <alignment horizontal="center" vertical="center" wrapText="1"/>
    </xf>
    <xf numFmtId="1" fontId="23" fillId="0" borderId="1" xfId="0" applyNumberFormat="1" applyFont="1" applyBorder="1" applyAlignment="1">
      <alignment horizontal="center" vertical="center" wrapText="1"/>
    </xf>
    <xf numFmtId="0" fontId="23" fillId="0" borderId="29" xfId="0" applyFont="1" applyBorder="1" applyAlignment="1">
      <alignment horizontal="center" vertical="center" wrapText="1"/>
    </xf>
    <xf numFmtId="0" fontId="26" fillId="0" borderId="28" xfId="0" applyFont="1" applyBorder="1" applyAlignment="1">
      <alignment horizontal="center" vertical="center" wrapText="1"/>
    </xf>
    <xf numFmtId="0" fontId="26" fillId="0" borderId="1" xfId="0" applyFont="1" applyBorder="1" applyAlignment="1">
      <alignment horizontal="center" vertical="center" wrapText="1"/>
    </xf>
    <xf numFmtId="1" fontId="26" fillId="0" borderId="1" xfId="0" applyNumberFormat="1" applyFont="1" applyBorder="1" applyAlignment="1">
      <alignment horizontal="center" vertical="center" wrapText="1"/>
    </xf>
    <xf numFmtId="0" fontId="26" fillId="0" borderId="29" xfId="0" applyFont="1" applyBorder="1" applyAlignment="1">
      <alignment horizontal="center" vertical="center" wrapText="1"/>
    </xf>
    <xf numFmtId="0" fontId="25" fillId="0" borderId="1" xfId="0" applyFont="1" applyBorder="1" applyAlignment="1">
      <alignment horizontal="center" vertical="center"/>
    </xf>
    <xf numFmtId="1" fontId="25" fillId="0" borderId="1" xfId="0" applyNumberFormat="1" applyFont="1" applyBorder="1" applyAlignment="1">
      <alignment vertical="center"/>
    </xf>
    <xf numFmtId="1" fontId="23" fillId="0" borderId="1" xfId="0" applyNumberFormat="1" applyFont="1" applyFill="1" applyBorder="1" applyAlignment="1">
      <alignment horizontal="center" vertical="center" wrapText="1"/>
    </xf>
    <xf numFmtId="0" fontId="26" fillId="0" borderId="30" xfId="0" applyFont="1" applyBorder="1" applyAlignment="1">
      <alignment horizontal="center" vertical="center" wrapText="1"/>
    </xf>
    <xf numFmtId="0" fontId="26" fillId="0" borderId="31" xfId="0" applyFont="1" applyBorder="1" applyAlignment="1">
      <alignment horizontal="center" vertical="center" wrapText="1"/>
    </xf>
    <xf numFmtId="1" fontId="26" fillId="0" borderId="31" xfId="0" applyNumberFormat="1" applyFont="1" applyBorder="1" applyAlignment="1">
      <alignment horizontal="center" vertical="center" wrapText="1"/>
    </xf>
    <xf numFmtId="1" fontId="26" fillId="0" borderId="32" xfId="0" applyNumberFormat="1" applyFont="1" applyBorder="1" applyAlignment="1">
      <alignment horizontal="center" vertical="center" wrapText="1"/>
    </xf>
    <xf numFmtId="0" fontId="22" fillId="0" borderId="13"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14" xfId="0" applyFont="1" applyBorder="1" applyAlignment="1">
      <alignment horizontal="center" vertical="center" wrapText="1"/>
    </xf>
    <xf numFmtId="0" fontId="1" fillId="0" borderId="5" xfId="0" applyFont="1" applyBorder="1"/>
    <xf numFmtId="0" fontId="1" fillId="0" borderId="5" xfId="0" applyFont="1" applyBorder="1" applyAlignment="1">
      <alignment vertical="top" wrapText="1"/>
    </xf>
    <xf numFmtId="0" fontId="22" fillId="0" borderId="16" xfId="0" applyFont="1" applyBorder="1" applyAlignment="1">
      <alignment horizontal="center" vertical="center" wrapText="1"/>
    </xf>
    <xf numFmtId="0" fontId="22" fillId="0" borderId="28" xfId="0" applyFont="1" applyBorder="1" applyAlignment="1">
      <alignment vertical="center" wrapText="1"/>
    </xf>
    <xf numFmtId="0" fontId="22" fillId="0" borderId="1" xfId="0" applyFont="1" applyBorder="1" applyAlignment="1">
      <alignment horizontal="center" vertical="center" wrapText="1"/>
    </xf>
    <xf numFmtId="0" fontId="22" fillId="0" borderId="29" xfId="0" applyFont="1" applyBorder="1" applyAlignment="1">
      <alignment horizontal="center" vertical="center" wrapText="1"/>
    </xf>
    <xf numFmtId="0" fontId="29" fillId="0" borderId="28" xfId="0" applyFont="1" applyBorder="1" applyAlignment="1">
      <alignment horizontal="left" vertical="center" wrapText="1" indent="1"/>
    </xf>
    <xf numFmtId="0" fontId="23" fillId="0" borderId="1" xfId="0" applyFont="1" applyBorder="1" applyAlignment="1">
      <alignment vertical="center" wrapText="1"/>
    </xf>
    <xf numFmtId="0" fontId="29" fillId="0" borderId="29" xfId="0" applyFont="1" applyBorder="1" applyAlignment="1">
      <alignment horizontal="center" vertical="center" wrapText="1"/>
    </xf>
    <xf numFmtId="1" fontId="22" fillId="0" borderId="1" xfId="0" applyNumberFormat="1" applyFont="1" applyBorder="1" applyAlignment="1">
      <alignment horizontal="center" vertical="center" wrapText="1"/>
    </xf>
    <xf numFmtId="0" fontId="29" fillId="0" borderId="30" xfId="0" applyFont="1" applyBorder="1" applyAlignment="1">
      <alignment vertical="center" wrapText="1"/>
    </xf>
    <xf numFmtId="0" fontId="23" fillId="0" borderId="31" xfId="0" applyFont="1" applyBorder="1" applyAlignment="1">
      <alignment vertical="center" wrapText="1"/>
    </xf>
    <xf numFmtId="0" fontId="29" fillId="0" borderId="32" xfId="0" applyFont="1" applyBorder="1" applyAlignment="1">
      <alignment horizontal="center" vertical="center" wrapText="1"/>
    </xf>
    <xf numFmtId="0" fontId="30" fillId="0" borderId="0" xfId="0" applyFont="1" applyAlignment="1">
      <alignment horizontal="left" vertical="center" indent="1"/>
    </xf>
    <xf numFmtId="0" fontId="24" fillId="0" borderId="0" xfId="0" applyFont="1" applyAlignment="1">
      <alignment horizontal="left" vertical="center" indent="1"/>
    </xf>
    <xf numFmtId="0" fontId="23" fillId="0" borderId="18" xfId="0" applyFont="1" applyBorder="1" applyAlignment="1">
      <alignment horizontal="center" vertical="center" wrapText="1"/>
    </xf>
    <xf numFmtId="1" fontId="23" fillId="0" borderId="18" xfId="0" applyNumberFormat="1" applyFont="1" applyBorder="1" applyAlignment="1">
      <alignment horizontal="center" vertical="center" wrapText="1"/>
    </xf>
    <xf numFmtId="0" fontId="31" fillId="0" borderId="0" xfId="0" applyFont="1"/>
    <xf numFmtId="0" fontId="0" fillId="0" borderId="0" xfId="0" applyFill="1"/>
    <xf numFmtId="1" fontId="0" fillId="0" borderId="0" xfId="0" applyNumberFormat="1" applyFill="1"/>
    <xf numFmtId="0" fontId="1" fillId="0" borderId="0" xfId="0" applyFont="1" applyFill="1"/>
    <xf numFmtId="1" fontId="1" fillId="0" borderId="0" xfId="0" applyNumberFormat="1" applyFont="1" applyFill="1"/>
    <xf numFmtId="1" fontId="2" fillId="0" borderId="1" xfId="0" applyNumberFormat="1" applyFont="1" applyBorder="1" applyAlignment="1">
      <alignment horizontal="center" vertical="center"/>
    </xf>
    <xf numFmtId="0" fontId="29" fillId="0" borderId="11" xfId="0" applyFont="1" applyBorder="1" applyAlignment="1">
      <alignment vertical="center" wrapText="1"/>
    </xf>
    <xf numFmtId="0" fontId="22" fillId="0" borderId="3" xfId="0" applyFont="1" applyBorder="1" applyAlignment="1">
      <alignment vertical="center" wrapText="1"/>
    </xf>
    <xf numFmtId="0" fontId="22" fillId="0" borderId="12" xfId="0" applyFont="1" applyBorder="1" applyAlignment="1">
      <alignment vertical="center" wrapText="1"/>
    </xf>
    <xf numFmtId="1" fontId="34" fillId="0" borderId="1" xfId="0" applyNumberFormat="1" applyFont="1" applyBorder="1" applyAlignment="1">
      <alignment horizontal="center" vertical="center"/>
    </xf>
    <xf numFmtId="6" fontId="2" fillId="0" borderId="1" xfId="0" applyNumberFormat="1" applyFont="1" applyBorder="1" applyAlignment="1">
      <alignment horizontal="right" vertical="center"/>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4" fillId="0" borderId="9"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0"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10" xfId="0" applyFont="1" applyBorder="1" applyAlignment="1">
      <alignment horizontal="center" vertical="center" wrapText="1"/>
    </xf>
    <xf numFmtId="0" fontId="20" fillId="0" borderId="0" xfId="0" applyFont="1" applyAlignment="1">
      <alignment horizontal="left" vertical="center" wrapText="1"/>
    </xf>
    <xf numFmtId="0" fontId="25" fillId="0" borderId="28" xfId="0" applyFont="1" applyBorder="1" applyAlignment="1">
      <alignment vertical="center"/>
    </xf>
    <xf numFmtId="0" fontId="25" fillId="0" borderId="1" xfId="0" applyFont="1" applyBorder="1" applyAlignment="1">
      <alignment vertical="center"/>
    </xf>
    <xf numFmtId="0" fontId="25" fillId="0" borderId="29" xfId="0" applyFont="1" applyBorder="1" applyAlignment="1">
      <alignment vertical="center"/>
    </xf>
    <xf numFmtId="0" fontId="25" fillId="0" borderId="26" xfId="0" applyFont="1" applyBorder="1" applyAlignment="1">
      <alignment vertical="center"/>
    </xf>
    <xf numFmtId="0" fontId="25" fillId="0" borderId="2" xfId="0" applyFont="1" applyBorder="1" applyAlignment="1">
      <alignment vertical="center"/>
    </xf>
    <xf numFmtId="0" fontId="25" fillId="0" borderId="27" xfId="0" applyFont="1" applyBorder="1" applyAlignment="1">
      <alignment vertical="center"/>
    </xf>
    <xf numFmtId="0" fontId="7" fillId="0" borderId="26" xfId="0" applyFont="1" applyBorder="1" applyAlignment="1">
      <alignment vertical="center"/>
    </xf>
    <xf numFmtId="0" fontId="7" fillId="0" borderId="2" xfId="0" applyFont="1" applyBorder="1" applyAlignment="1">
      <alignment vertical="center"/>
    </xf>
    <xf numFmtId="0" fontId="7" fillId="0" borderId="27" xfId="0" applyFont="1" applyBorder="1" applyAlignment="1">
      <alignment vertical="center"/>
    </xf>
    <xf numFmtId="0" fontId="7" fillId="0" borderId="28" xfId="0" applyFont="1" applyBorder="1" applyAlignment="1">
      <alignment vertical="center"/>
    </xf>
    <xf numFmtId="0" fontId="7" fillId="0" borderId="1" xfId="0" applyFont="1" applyBorder="1" applyAlignment="1">
      <alignment vertical="center"/>
    </xf>
    <xf numFmtId="0" fontId="7" fillId="0" borderId="29" xfId="0" applyFont="1" applyBorder="1" applyAlignment="1">
      <alignment vertical="center"/>
    </xf>
    <xf numFmtId="0" fontId="8" fillId="0" borderId="1" xfId="0" applyFont="1" applyBorder="1" applyAlignment="1">
      <alignment horizontal="center" vertical="center"/>
    </xf>
    <xf numFmtId="3" fontId="8" fillId="0" borderId="1"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35"/>
  <sheetViews>
    <sheetView topLeftCell="A19" workbookViewId="0">
      <selection activeCell="O20" sqref="O20"/>
    </sheetView>
  </sheetViews>
  <sheetFormatPr defaultRowHeight="15" x14ac:dyDescent="0.25"/>
  <cols>
    <col min="1" max="6" width="11.7109375" customWidth="1"/>
    <col min="7" max="7" width="6" customWidth="1"/>
    <col min="9" max="9" width="10.85546875" customWidth="1"/>
    <col min="10" max="10" width="10.7109375" customWidth="1"/>
    <col min="11" max="11" width="12" customWidth="1"/>
    <col min="12" max="12" width="10.7109375" customWidth="1"/>
    <col min="13" max="13" width="12.5703125" customWidth="1"/>
  </cols>
  <sheetData>
    <row r="1" spans="1:24" ht="15.75" x14ac:dyDescent="0.25">
      <c r="A1" s="147" t="s">
        <v>123</v>
      </c>
      <c r="B1" s="148"/>
      <c r="C1" s="148"/>
      <c r="D1" s="148"/>
      <c r="E1" s="148"/>
      <c r="F1" s="149"/>
      <c r="H1" s="77" t="s">
        <v>139</v>
      </c>
    </row>
    <row r="2" spans="1:24" ht="15.75" x14ac:dyDescent="0.25">
      <c r="A2" s="150" t="s">
        <v>17</v>
      </c>
      <c r="B2" s="151"/>
      <c r="C2" s="151"/>
      <c r="D2" s="151"/>
      <c r="E2" s="151"/>
      <c r="F2" s="152"/>
      <c r="H2" s="153" t="s">
        <v>17</v>
      </c>
      <c r="I2" s="154"/>
      <c r="J2" s="154"/>
      <c r="K2" s="154"/>
      <c r="L2" s="154"/>
      <c r="M2" s="155"/>
    </row>
    <row r="3" spans="1:24" x14ac:dyDescent="0.25">
      <c r="A3" s="22"/>
      <c r="B3" s="19"/>
      <c r="C3" s="35"/>
      <c r="D3" s="19"/>
      <c r="E3" s="19"/>
      <c r="F3" s="23"/>
      <c r="H3" s="87"/>
      <c r="I3" s="88"/>
      <c r="J3" s="89"/>
      <c r="K3" s="88"/>
      <c r="L3" s="88"/>
      <c r="M3" s="90"/>
    </row>
    <row r="4" spans="1:24" x14ac:dyDescent="0.25">
      <c r="A4" s="24"/>
      <c r="B4" s="20" t="s">
        <v>1</v>
      </c>
      <c r="C4" s="36" t="s">
        <v>3</v>
      </c>
      <c r="D4" s="20" t="s">
        <v>5</v>
      </c>
      <c r="E4" s="20" t="s">
        <v>7</v>
      </c>
      <c r="F4" s="25" t="s">
        <v>9</v>
      </c>
      <c r="H4" s="91"/>
      <c r="I4" s="92" t="s">
        <v>1</v>
      </c>
      <c r="J4" s="93" t="s">
        <v>3</v>
      </c>
      <c r="K4" s="92" t="s">
        <v>5</v>
      </c>
      <c r="L4" s="92" t="s">
        <v>7</v>
      </c>
      <c r="M4" s="94" t="s">
        <v>9</v>
      </c>
    </row>
    <row r="5" spans="1:24" ht="92.25" x14ac:dyDescent="0.25">
      <c r="A5" s="24" t="s">
        <v>18</v>
      </c>
      <c r="B5" s="20" t="s">
        <v>19</v>
      </c>
      <c r="C5" s="36" t="s">
        <v>20</v>
      </c>
      <c r="D5" s="20" t="s">
        <v>21</v>
      </c>
      <c r="E5" s="20" t="s">
        <v>22</v>
      </c>
      <c r="F5" s="25" t="s">
        <v>17</v>
      </c>
      <c r="H5" s="91" t="s">
        <v>18</v>
      </c>
      <c r="I5" s="92" t="s">
        <v>124</v>
      </c>
      <c r="J5" s="93" t="s">
        <v>20</v>
      </c>
      <c r="K5" s="92" t="s">
        <v>125</v>
      </c>
      <c r="L5" s="92" t="s">
        <v>22</v>
      </c>
      <c r="M5" s="94" t="s">
        <v>17</v>
      </c>
      <c r="N5" s="82"/>
    </row>
    <row r="6" spans="1:24" x14ac:dyDescent="0.25">
      <c r="A6" s="26"/>
      <c r="B6" s="21"/>
      <c r="C6" s="21"/>
      <c r="D6" s="21"/>
      <c r="E6" s="21"/>
      <c r="F6" s="27" t="s">
        <v>23</v>
      </c>
      <c r="H6" s="95"/>
      <c r="I6" s="96"/>
      <c r="J6" s="96"/>
      <c r="K6" s="96"/>
      <c r="L6" s="96"/>
      <c r="M6" s="97" t="s">
        <v>23</v>
      </c>
      <c r="U6" s="81"/>
      <c r="V6" s="84"/>
      <c r="W6" s="81"/>
      <c r="X6" s="84"/>
    </row>
    <row r="7" spans="1:24" x14ac:dyDescent="0.25">
      <c r="A7" s="37" t="s">
        <v>24</v>
      </c>
      <c r="B7" s="38"/>
      <c r="C7" s="38"/>
      <c r="D7" s="38"/>
      <c r="E7" s="38"/>
      <c r="F7" s="39"/>
      <c r="H7" s="98" t="s">
        <v>24</v>
      </c>
      <c r="I7" s="99"/>
      <c r="J7" s="99"/>
      <c r="K7" s="99"/>
      <c r="L7" s="99"/>
      <c r="M7" s="100"/>
      <c r="T7" s="84"/>
      <c r="U7" s="83"/>
      <c r="V7" s="85"/>
    </row>
    <row r="8" spans="1:24" x14ac:dyDescent="0.25">
      <c r="A8" s="28">
        <v>1</v>
      </c>
      <c r="B8" s="2">
        <v>6</v>
      </c>
      <c r="C8" s="2">
        <v>0</v>
      </c>
      <c r="D8" s="2">
        <v>78.2</v>
      </c>
      <c r="E8" s="2">
        <v>0</v>
      </c>
      <c r="F8" s="29">
        <f>B8+C8+D8-E8</f>
        <v>84.2</v>
      </c>
      <c r="H8" s="101">
        <v>1</v>
      </c>
      <c r="I8" s="102">
        <v>8</v>
      </c>
      <c r="J8" s="102">
        <v>0</v>
      </c>
      <c r="K8" s="103">
        <v>101</v>
      </c>
      <c r="L8" s="102">
        <v>0</v>
      </c>
      <c r="M8" s="104">
        <f>I8+J8+K8-L8</f>
        <v>109</v>
      </c>
      <c r="T8" s="84"/>
      <c r="V8" s="85"/>
    </row>
    <row r="9" spans="1:24" x14ac:dyDescent="0.25">
      <c r="A9" s="28">
        <v>2</v>
      </c>
      <c r="B9" s="2">
        <v>6</v>
      </c>
      <c r="C9" s="2">
        <v>0</v>
      </c>
      <c r="D9" s="2">
        <f>F8</f>
        <v>84.2</v>
      </c>
      <c r="E9" s="2">
        <v>0</v>
      </c>
      <c r="F9" s="29">
        <f t="shared" ref="F9:F10" si="0">B9+C9+D9-E9</f>
        <v>90.2</v>
      </c>
      <c r="H9" s="101">
        <v>2</v>
      </c>
      <c r="I9" s="102">
        <v>8</v>
      </c>
      <c r="J9" s="102">
        <v>0</v>
      </c>
      <c r="K9" s="103">
        <f>M8</f>
        <v>109</v>
      </c>
      <c r="L9" s="102">
        <v>0</v>
      </c>
      <c r="M9" s="104">
        <f t="shared" ref="M9:M10" si="1">I9+J9+K9-L9</f>
        <v>117</v>
      </c>
      <c r="V9" s="85"/>
    </row>
    <row r="10" spans="1:24" x14ac:dyDescent="0.25">
      <c r="A10" s="28">
        <v>3</v>
      </c>
      <c r="B10" s="2">
        <v>6</v>
      </c>
      <c r="C10" s="2">
        <v>0</v>
      </c>
      <c r="D10" s="2">
        <f>F9</f>
        <v>90.2</v>
      </c>
      <c r="E10" s="2">
        <v>0</v>
      </c>
      <c r="F10" s="29">
        <f t="shared" si="0"/>
        <v>96.2</v>
      </c>
      <c r="H10" s="101">
        <v>3</v>
      </c>
      <c r="I10" s="102">
        <v>8</v>
      </c>
      <c r="J10" s="102">
        <v>0</v>
      </c>
      <c r="K10" s="103">
        <f>M9</f>
        <v>117</v>
      </c>
      <c r="L10" s="102">
        <v>0</v>
      </c>
      <c r="M10" s="104">
        <f t="shared" si="1"/>
        <v>125</v>
      </c>
    </row>
    <row r="11" spans="1:24" x14ac:dyDescent="0.25">
      <c r="A11" s="30" t="s">
        <v>25</v>
      </c>
      <c r="B11" s="18">
        <f>AVERAGE(B8:B10)</f>
        <v>6</v>
      </c>
      <c r="C11" s="18">
        <f>AVERAGE(C8:C10)</f>
        <v>0</v>
      </c>
      <c r="D11" s="18">
        <f>AVERAGE(D8:D10)</f>
        <v>84.2</v>
      </c>
      <c r="E11" s="18">
        <f>AVERAGE(E8:E10)</f>
        <v>0</v>
      </c>
      <c r="F11" s="31">
        <f>AVERAGE(F8:F10)</f>
        <v>90.2</v>
      </c>
      <c r="H11" s="105" t="s">
        <v>25</v>
      </c>
      <c r="I11" s="106">
        <f>AVERAGE(I8:I10)</f>
        <v>8</v>
      </c>
      <c r="J11" s="106">
        <f>AVERAGE(J8:J10)</f>
        <v>0</v>
      </c>
      <c r="K11" s="107">
        <f>AVERAGE(K8:K10)</f>
        <v>109</v>
      </c>
      <c r="L11" s="106">
        <f>AVERAGE(L8:L10)</f>
        <v>0</v>
      </c>
      <c r="M11" s="108">
        <f>AVERAGE(M8:M10)</f>
        <v>117</v>
      </c>
      <c r="T11" s="84"/>
    </row>
    <row r="12" spans="1:24" x14ac:dyDescent="0.25">
      <c r="A12" s="37" t="s">
        <v>26</v>
      </c>
      <c r="B12" s="40"/>
      <c r="C12" s="38"/>
      <c r="D12" s="38"/>
      <c r="E12" s="38"/>
      <c r="F12" s="39"/>
      <c r="H12" s="98" t="s">
        <v>26</v>
      </c>
      <c r="I12" s="109"/>
      <c r="J12" s="99"/>
      <c r="K12" s="99"/>
      <c r="L12" s="99"/>
      <c r="M12" s="100"/>
    </row>
    <row r="13" spans="1:24" x14ac:dyDescent="0.25">
      <c r="A13" s="28">
        <v>1</v>
      </c>
      <c r="B13" s="2">
        <v>0.3</v>
      </c>
      <c r="C13" s="2">
        <v>3.5</v>
      </c>
      <c r="D13" s="2">
        <v>0</v>
      </c>
      <c r="E13" s="2">
        <v>0</v>
      </c>
      <c r="F13" s="29">
        <f>B13+C13+D13-E13</f>
        <v>3.8</v>
      </c>
      <c r="H13" s="101">
        <v>1</v>
      </c>
      <c r="I13" s="102">
        <v>0</v>
      </c>
      <c r="J13" s="103">
        <v>3</v>
      </c>
      <c r="K13" s="102">
        <v>0</v>
      </c>
      <c r="L13" s="102">
        <v>0</v>
      </c>
      <c r="M13" s="104">
        <f>I13+J13+K13-L13</f>
        <v>3</v>
      </c>
    </row>
    <row r="14" spans="1:24" x14ac:dyDescent="0.25">
      <c r="A14" s="28">
        <v>2</v>
      </c>
      <c r="B14" s="2">
        <v>0.3</v>
      </c>
      <c r="C14" s="2">
        <f>F13</f>
        <v>3.8</v>
      </c>
      <c r="D14" s="2">
        <v>0</v>
      </c>
      <c r="E14" s="2">
        <v>0</v>
      </c>
      <c r="F14" s="29">
        <f t="shared" ref="F14:F15" si="2">B14+C14+D14-E14</f>
        <v>4.0999999999999996</v>
      </c>
      <c r="H14" s="101">
        <v>2</v>
      </c>
      <c r="I14" s="102">
        <v>0</v>
      </c>
      <c r="J14" s="103">
        <f>M13</f>
        <v>3</v>
      </c>
      <c r="K14" s="102">
        <v>0</v>
      </c>
      <c r="L14" s="102">
        <v>0</v>
      </c>
      <c r="M14" s="104">
        <f t="shared" ref="M14:M15" si="3">I14+J14+K14-L14</f>
        <v>3</v>
      </c>
    </row>
    <row r="15" spans="1:24" x14ac:dyDescent="0.25">
      <c r="A15" s="28">
        <v>3</v>
      </c>
      <c r="B15" s="2">
        <v>0.3</v>
      </c>
      <c r="C15" s="2">
        <f>F14</f>
        <v>4.0999999999999996</v>
      </c>
      <c r="D15" s="2">
        <v>0</v>
      </c>
      <c r="E15" s="2">
        <v>0</v>
      </c>
      <c r="F15" s="29">
        <f t="shared" si="2"/>
        <v>4.3999999999999995</v>
      </c>
      <c r="H15" s="101">
        <v>3</v>
      </c>
      <c r="I15" s="102">
        <v>0</v>
      </c>
      <c r="J15" s="103">
        <f>M14</f>
        <v>3</v>
      </c>
      <c r="K15" s="102">
        <v>0</v>
      </c>
      <c r="L15" s="102">
        <v>0</v>
      </c>
      <c r="M15" s="104">
        <f t="shared" si="3"/>
        <v>3</v>
      </c>
    </row>
    <row r="16" spans="1:24" x14ac:dyDescent="0.25">
      <c r="A16" s="30" t="s">
        <v>25</v>
      </c>
      <c r="B16" s="18">
        <f t="shared" ref="B16:E16" si="4">AVERAGE(B13:B15)</f>
        <v>0.3</v>
      </c>
      <c r="C16" s="18">
        <f t="shared" si="4"/>
        <v>3.7999999999999994</v>
      </c>
      <c r="D16" s="18">
        <f t="shared" si="4"/>
        <v>0</v>
      </c>
      <c r="E16" s="18">
        <f t="shared" si="4"/>
        <v>0</v>
      </c>
      <c r="F16" s="31">
        <f>AVERAGE(F13:F15)</f>
        <v>4.0999999999999996</v>
      </c>
      <c r="H16" s="105" t="s">
        <v>25</v>
      </c>
      <c r="I16" s="106">
        <f t="shared" ref="I16:L16" si="5">AVERAGE(I13:I15)</f>
        <v>0</v>
      </c>
      <c r="J16" s="107">
        <f t="shared" si="5"/>
        <v>3</v>
      </c>
      <c r="K16" s="106">
        <f t="shared" si="5"/>
        <v>0</v>
      </c>
      <c r="L16" s="106">
        <f t="shared" si="5"/>
        <v>0</v>
      </c>
      <c r="M16" s="108">
        <f>AVERAGE(M13:M15)</f>
        <v>3</v>
      </c>
    </row>
    <row r="17" spans="1:20" x14ac:dyDescent="0.25">
      <c r="A17" s="37" t="s">
        <v>27</v>
      </c>
      <c r="B17" s="40"/>
      <c r="C17" s="38"/>
      <c r="D17" s="38"/>
      <c r="E17" s="38"/>
      <c r="F17" s="39"/>
      <c r="H17" s="98" t="s">
        <v>27</v>
      </c>
      <c r="I17" s="109"/>
      <c r="J17" s="110"/>
      <c r="K17" s="99"/>
      <c r="L17" s="99"/>
      <c r="M17" s="100"/>
    </row>
    <row r="18" spans="1:20" x14ac:dyDescent="0.25">
      <c r="A18" s="28">
        <v>1</v>
      </c>
      <c r="B18" s="2">
        <v>2.4</v>
      </c>
      <c r="C18" s="80">
        <v>31.7</v>
      </c>
      <c r="D18" s="2">
        <v>0</v>
      </c>
      <c r="E18" s="2">
        <v>0</v>
      </c>
      <c r="F18" s="29">
        <f>B18+C18+D18-E18</f>
        <v>34.1</v>
      </c>
      <c r="H18" s="101">
        <v>1</v>
      </c>
      <c r="I18" s="102">
        <v>0</v>
      </c>
      <c r="J18" s="111">
        <v>2</v>
      </c>
      <c r="K18" s="102">
        <v>0</v>
      </c>
      <c r="L18" s="102">
        <v>0</v>
      </c>
      <c r="M18" s="104">
        <f>I18+J18+K18-L18</f>
        <v>2</v>
      </c>
    </row>
    <row r="19" spans="1:20" x14ac:dyDescent="0.25">
      <c r="A19" s="28">
        <v>2</v>
      </c>
      <c r="B19" s="2">
        <v>2.4</v>
      </c>
      <c r="C19" s="2">
        <f>F18</f>
        <v>34.1</v>
      </c>
      <c r="D19" s="2">
        <v>0</v>
      </c>
      <c r="E19" s="2">
        <v>0</v>
      </c>
      <c r="F19" s="29">
        <f t="shared" ref="F19:F20" si="6">B19+C19+D19-E19</f>
        <v>36.5</v>
      </c>
      <c r="H19" s="101">
        <v>2</v>
      </c>
      <c r="I19" s="102">
        <v>0</v>
      </c>
      <c r="J19" s="103">
        <f>M18</f>
        <v>2</v>
      </c>
      <c r="K19" s="102">
        <v>0</v>
      </c>
      <c r="L19" s="102">
        <v>0</v>
      </c>
      <c r="M19" s="104">
        <f t="shared" ref="M19:M20" si="7">I19+J19+K19-L19</f>
        <v>2</v>
      </c>
    </row>
    <row r="20" spans="1:20" x14ac:dyDescent="0.25">
      <c r="A20" s="28">
        <v>3</v>
      </c>
      <c r="B20" s="2">
        <v>2.4</v>
      </c>
      <c r="C20" s="2">
        <f>F19</f>
        <v>36.5</v>
      </c>
      <c r="D20" s="2">
        <v>0</v>
      </c>
      <c r="E20" s="2">
        <v>0</v>
      </c>
      <c r="F20" s="29">
        <f t="shared" si="6"/>
        <v>38.9</v>
      </c>
      <c r="H20" s="101">
        <v>3</v>
      </c>
      <c r="I20" s="102">
        <v>0</v>
      </c>
      <c r="J20" s="103">
        <f>M19</f>
        <v>2</v>
      </c>
      <c r="K20" s="102">
        <v>0</v>
      </c>
      <c r="L20" s="102">
        <v>0</v>
      </c>
      <c r="M20" s="104">
        <f t="shared" si="7"/>
        <v>2</v>
      </c>
    </row>
    <row r="21" spans="1:20" x14ac:dyDescent="0.25">
      <c r="A21" s="30" t="s">
        <v>25</v>
      </c>
      <c r="B21" s="18">
        <f>AVERAGE(B18:B20)</f>
        <v>2.4</v>
      </c>
      <c r="C21" s="18">
        <f>AVERAGE(C18:C20)</f>
        <v>34.1</v>
      </c>
      <c r="D21" s="18">
        <f>AVERAGE(D18:D20)</f>
        <v>0</v>
      </c>
      <c r="E21" s="18">
        <f>AVERAGE(E18:E20)</f>
        <v>0</v>
      </c>
      <c r="F21" s="31">
        <f>AVERAGE(F18:F20)</f>
        <v>36.5</v>
      </c>
      <c r="H21" s="105" t="s">
        <v>25</v>
      </c>
      <c r="I21" s="106">
        <f>AVERAGE(I18:I20)</f>
        <v>0</v>
      </c>
      <c r="J21" s="107">
        <f>AVERAGE(J18:J20)</f>
        <v>2</v>
      </c>
      <c r="K21" s="106">
        <f>AVERAGE(K18:K20)</f>
        <v>0</v>
      </c>
      <c r="L21" s="106">
        <f>AVERAGE(L18:L20)</f>
        <v>0</v>
      </c>
      <c r="M21" s="108">
        <f>AVERAGE(M18:M20)</f>
        <v>2</v>
      </c>
    </row>
    <row r="22" spans="1:20" ht="15.75" thickBot="1" x14ac:dyDescent="0.3">
      <c r="A22" s="32" t="s">
        <v>28</v>
      </c>
      <c r="B22" s="33">
        <f t="shared" ref="B22:E22" si="8">SUM(B21,B16,B11)</f>
        <v>8.6999999999999993</v>
      </c>
      <c r="C22" s="33">
        <f t="shared" si="8"/>
        <v>37.9</v>
      </c>
      <c r="D22" s="33">
        <f t="shared" si="8"/>
        <v>84.2</v>
      </c>
      <c r="E22" s="33">
        <f t="shared" si="8"/>
        <v>0</v>
      </c>
      <c r="F22" s="34">
        <f>SUM(F21,F16,F11)</f>
        <v>130.80000000000001</v>
      </c>
      <c r="H22" s="112" t="s">
        <v>28</v>
      </c>
      <c r="I22" s="113">
        <f t="shared" ref="I22:L22" si="9">SUM(I21,I16,I11)</f>
        <v>8</v>
      </c>
      <c r="J22" s="114">
        <f t="shared" si="9"/>
        <v>5</v>
      </c>
      <c r="K22" s="114">
        <f t="shared" si="9"/>
        <v>109</v>
      </c>
      <c r="L22" s="113">
        <f t="shared" si="9"/>
        <v>0</v>
      </c>
      <c r="M22" s="115">
        <f>SUM(M21,M16,M11)</f>
        <v>122</v>
      </c>
      <c r="O22" s="86"/>
    </row>
    <row r="23" spans="1:20" ht="18.75" x14ac:dyDescent="0.25">
      <c r="A23" s="41" t="s">
        <v>29</v>
      </c>
      <c r="H23" s="132" t="s">
        <v>129</v>
      </c>
      <c r="T23" s="79"/>
    </row>
    <row r="24" spans="1:20" ht="15.75" x14ac:dyDescent="0.25">
      <c r="A24" s="42" t="s">
        <v>30</v>
      </c>
      <c r="H24" s="133" t="s">
        <v>130</v>
      </c>
    </row>
    <row r="26" spans="1:20" ht="15.6" customHeight="1" x14ac:dyDescent="0.25">
      <c r="I26" s="156" t="s">
        <v>144</v>
      </c>
      <c r="J26" s="156"/>
      <c r="K26" s="156"/>
      <c r="L26" s="156"/>
      <c r="M26" s="156"/>
      <c r="N26" s="156"/>
      <c r="O26" s="156"/>
    </row>
    <row r="27" spans="1:20" ht="14.45" customHeight="1" x14ac:dyDescent="0.25">
      <c r="I27" s="156"/>
      <c r="J27" s="156"/>
      <c r="K27" s="156"/>
      <c r="L27" s="156"/>
      <c r="M27" s="156"/>
      <c r="N27" s="156"/>
      <c r="O27" s="156"/>
    </row>
    <row r="28" spans="1:20" ht="29.45" customHeight="1" x14ac:dyDescent="0.25">
      <c r="I28" s="156"/>
      <c r="J28" s="156"/>
      <c r="K28" s="156"/>
      <c r="L28" s="156"/>
      <c r="M28" s="156"/>
      <c r="N28" s="156"/>
      <c r="O28" s="156"/>
    </row>
    <row r="29" spans="1:20" ht="14.45" customHeight="1" x14ac:dyDescent="0.25">
      <c r="A29" s="137"/>
      <c r="B29" s="137"/>
      <c r="C29" s="137"/>
      <c r="D29" s="137"/>
      <c r="E29" s="137"/>
      <c r="I29" s="156"/>
      <c r="J29" s="156"/>
      <c r="K29" s="156"/>
      <c r="L29" s="156"/>
      <c r="M29" s="156"/>
      <c r="N29" s="156"/>
      <c r="O29" s="156"/>
    </row>
    <row r="30" spans="1:20" ht="14.45" customHeight="1" x14ac:dyDescent="0.25">
      <c r="A30" s="137"/>
      <c r="B30" s="137"/>
      <c r="C30" s="137"/>
      <c r="D30" s="137"/>
      <c r="E30" s="137"/>
      <c r="I30" s="156"/>
      <c r="J30" s="156"/>
      <c r="K30" s="156"/>
      <c r="L30" s="156"/>
      <c r="M30" s="156"/>
      <c r="N30" s="156"/>
      <c r="O30" s="156"/>
    </row>
    <row r="31" spans="1:20" ht="14.45" customHeight="1" x14ac:dyDescent="0.25">
      <c r="A31" s="138"/>
      <c r="B31" s="137"/>
      <c r="C31" s="137"/>
      <c r="D31" s="139"/>
      <c r="E31" s="137"/>
      <c r="I31" s="156"/>
      <c r="J31" s="156"/>
      <c r="K31" s="156"/>
      <c r="L31" s="156"/>
      <c r="M31" s="156"/>
      <c r="N31" s="156"/>
      <c r="O31" s="156"/>
    </row>
    <row r="32" spans="1:20" ht="14.45" customHeight="1" x14ac:dyDescent="0.25">
      <c r="A32" s="137"/>
      <c r="B32" s="137"/>
      <c r="C32" s="137"/>
      <c r="D32" s="137"/>
      <c r="E32" s="137"/>
      <c r="I32" s="156"/>
      <c r="J32" s="156"/>
      <c r="K32" s="156"/>
      <c r="L32" s="156"/>
      <c r="M32" s="156"/>
      <c r="N32" s="156"/>
      <c r="O32" s="156"/>
    </row>
    <row r="33" spans="1:15" ht="14.45" customHeight="1" x14ac:dyDescent="0.25">
      <c r="A33" s="137"/>
      <c r="B33" s="137"/>
      <c r="C33" s="137"/>
      <c r="D33" s="138"/>
      <c r="E33" s="137"/>
      <c r="I33" s="156"/>
      <c r="J33" s="156"/>
      <c r="K33" s="156"/>
      <c r="L33" s="156"/>
      <c r="M33" s="156"/>
      <c r="N33" s="156"/>
      <c r="O33" s="156"/>
    </row>
    <row r="34" spans="1:15" ht="14.45" customHeight="1" x14ac:dyDescent="0.25">
      <c r="A34" s="137"/>
      <c r="B34" s="137"/>
      <c r="C34" s="137"/>
      <c r="D34" s="140"/>
      <c r="E34" s="137"/>
      <c r="I34" s="156"/>
      <c r="J34" s="156"/>
      <c r="K34" s="156"/>
      <c r="L34" s="156"/>
      <c r="M34" s="156"/>
      <c r="N34" s="156"/>
      <c r="O34" s="156"/>
    </row>
    <row r="35" spans="1:15" ht="18.600000000000001" customHeight="1" x14ac:dyDescent="0.25">
      <c r="E35" s="79"/>
      <c r="I35" s="156"/>
      <c r="J35" s="156"/>
      <c r="K35" s="156"/>
      <c r="L35" s="156"/>
      <c r="M35" s="156"/>
      <c r="N35" s="156"/>
      <c r="O35" s="156"/>
    </row>
  </sheetData>
  <mergeCells count="4">
    <mergeCell ref="A1:F1"/>
    <mergeCell ref="A2:F2"/>
    <mergeCell ref="H2:M2"/>
    <mergeCell ref="I26:O3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6"/>
  <sheetViews>
    <sheetView tabSelected="1" workbookViewId="0">
      <selection activeCell="D11" sqref="D11"/>
    </sheetView>
  </sheetViews>
  <sheetFormatPr defaultRowHeight="15" x14ac:dyDescent="0.25"/>
  <cols>
    <col min="1" max="1" width="12.85546875" customWidth="1"/>
    <col min="2" max="2" width="9.5703125" customWidth="1"/>
    <col min="3" max="3" width="8.5703125" customWidth="1"/>
    <col min="4" max="4" width="14.140625" customWidth="1"/>
    <col min="5" max="5" width="13.5703125" customWidth="1"/>
    <col min="7" max="7" width="10.85546875" customWidth="1"/>
    <col min="8" max="8" width="13.5703125" customWidth="1"/>
    <col min="11" max="11" width="15.140625" customWidth="1"/>
  </cols>
  <sheetData>
    <row r="1" spans="1:11" ht="15.75" x14ac:dyDescent="0.25">
      <c r="A1" s="147" t="s">
        <v>123</v>
      </c>
      <c r="B1" s="148"/>
      <c r="C1" s="148"/>
      <c r="D1" s="148"/>
      <c r="E1" s="148"/>
      <c r="F1" s="149"/>
      <c r="H1" s="77" t="s">
        <v>139</v>
      </c>
    </row>
    <row r="2" spans="1:11" ht="15.75" x14ac:dyDescent="0.25">
      <c r="A2" s="150" t="s">
        <v>31</v>
      </c>
      <c r="B2" s="151"/>
      <c r="C2" s="151"/>
      <c r="D2" s="151"/>
      <c r="E2" s="152"/>
      <c r="G2" s="153" t="s">
        <v>31</v>
      </c>
      <c r="H2" s="154"/>
      <c r="I2" s="154"/>
      <c r="J2" s="154"/>
      <c r="K2" s="155"/>
    </row>
    <row r="3" spans="1:11" x14ac:dyDescent="0.25">
      <c r="A3" s="48"/>
      <c r="B3" s="45"/>
      <c r="C3" s="45"/>
      <c r="D3" s="45"/>
      <c r="E3" s="49"/>
      <c r="G3" s="142"/>
      <c r="H3" s="143"/>
      <c r="I3" s="143"/>
      <c r="J3" s="143"/>
      <c r="K3" s="144"/>
    </row>
    <row r="4" spans="1:11" x14ac:dyDescent="0.25">
      <c r="A4" s="50" t="s">
        <v>1</v>
      </c>
      <c r="B4" s="46" t="s">
        <v>3</v>
      </c>
      <c r="C4" s="46" t="s">
        <v>5</v>
      </c>
      <c r="D4" s="46" t="s">
        <v>7</v>
      </c>
      <c r="E4" s="51" t="s">
        <v>9</v>
      </c>
      <c r="G4" s="116" t="s">
        <v>1</v>
      </c>
      <c r="H4" s="117" t="s">
        <v>3</v>
      </c>
      <c r="I4" s="117" t="s">
        <v>5</v>
      </c>
      <c r="J4" s="117" t="s">
        <v>7</v>
      </c>
      <c r="K4" s="118" t="s">
        <v>9</v>
      </c>
    </row>
    <row r="5" spans="1:11" ht="108" x14ac:dyDescent="0.25">
      <c r="A5" s="46" t="s">
        <v>32</v>
      </c>
      <c r="B5" s="46" t="s">
        <v>33</v>
      </c>
      <c r="C5" s="46" t="s">
        <v>34</v>
      </c>
      <c r="D5" s="46" t="s">
        <v>35</v>
      </c>
      <c r="E5" s="51" t="s">
        <v>36</v>
      </c>
      <c r="G5" s="117" t="s">
        <v>32</v>
      </c>
      <c r="H5" s="117" t="s">
        <v>126</v>
      </c>
      <c r="I5" s="117" t="s">
        <v>34</v>
      </c>
      <c r="J5" s="117" t="s">
        <v>35</v>
      </c>
      <c r="K5" s="118" t="s">
        <v>36</v>
      </c>
    </row>
    <row r="6" spans="1:11" x14ac:dyDescent="0.25">
      <c r="A6" s="78"/>
      <c r="B6" s="78"/>
      <c r="C6" s="78"/>
      <c r="D6" s="47"/>
      <c r="E6" s="52" t="s">
        <v>37</v>
      </c>
      <c r="G6" s="119"/>
      <c r="H6" s="119"/>
      <c r="I6" s="119"/>
      <c r="J6" s="120"/>
      <c r="K6" s="121" t="s">
        <v>37</v>
      </c>
    </row>
    <row r="7" spans="1:11" x14ac:dyDescent="0.25">
      <c r="A7" s="163" t="s">
        <v>24</v>
      </c>
      <c r="B7" s="164"/>
      <c r="C7" s="164"/>
      <c r="D7" s="164"/>
      <c r="E7" s="165"/>
      <c r="G7" s="160" t="s">
        <v>24</v>
      </c>
      <c r="H7" s="161"/>
      <c r="I7" s="161"/>
      <c r="J7" s="161"/>
      <c r="K7" s="162"/>
    </row>
    <row r="8" spans="1:11" ht="24" x14ac:dyDescent="0.25">
      <c r="A8" s="53" t="s">
        <v>38</v>
      </c>
      <c r="B8" s="43">
        <f>'No of Respondents'!B11</f>
        <v>6</v>
      </c>
      <c r="C8" s="43">
        <v>1</v>
      </c>
      <c r="D8" s="43">
        <v>0</v>
      </c>
      <c r="E8" s="54">
        <f>B8*C8</f>
        <v>6</v>
      </c>
      <c r="G8" s="122" t="s">
        <v>38</v>
      </c>
      <c r="H8" s="123">
        <f>'No of Respondents'!I11</f>
        <v>8</v>
      </c>
      <c r="I8" s="123">
        <v>1</v>
      </c>
      <c r="J8" s="123">
        <v>0</v>
      </c>
      <c r="K8" s="124">
        <f>H8*I8</f>
        <v>8</v>
      </c>
    </row>
    <row r="9" spans="1:11" x14ac:dyDescent="0.25">
      <c r="A9" s="55" t="s">
        <v>39</v>
      </c>
      <c r="B9" s="1"/>
      <c r="C9" s="1"/>
      <c r="D9" s="1"/>
      <c r="E9" s="56">
        <f>SUM(E8)</f>
        <v>6</v>
      </c>
      <c r="G9" s="125" t="s">
        <v>39</v>
      </c>
      <c r="H9" s="126"/>
      <c r="I9" s="126"/>
      <c r="J9" s="126"/>
      <c r="K9" s="127">
        <f>SUM(K8)</f>
        <v>8</v>
      </c>
    </row>
    <row r="10" spans="1:11" x14ac:dyDescent="0.25">
      <c r="A10" s="166" t="s">
        <v>26</v>
      </c>
      <c r="B10" s="167"/>
      <c r="C10" s="167"/>
      <c r="D10" s="167"/>
      <c r="E10" s="168"/>
      <c r="G10" s="157" t="s">
        <v>26</v>
      </c>
      <c r="H10" s="158"/>
      <c r="I10" s="158"/>
      <c r="J10" s="158"/>
      <c r="K10" s="159"/>
    </row>
    <row r="11" spans="1:11" ht="24" x14ac:dyDescent="0.25">
      <c r="A11" s="53" t="s">
        <v>38</v>
      </c>
      <c r="B11" s="43">
        <f>'No of Respondents'!B16</f>
        <v>0.3</v>
      </c>
      <c r="C11" s="43">
        <v>1</v>
      </c>
      <c r="D11" s="43">
        <v>0</v>
      </c>
      <c r="E11" s="54">
        <f>B11*C11</f>
        <v>0.3</v>
      </c>
      <c r="G11" s="122" t="s">
        <v>38</v>
      </c>
      <c r="H11" s="123">
        <f>'No of Respondents'!I16</f>
        <v>0</v>
      </c>
      <c r="I11" s="123">
        <v>1</v>
      </c>
      <c r="J11" s="123">
        <v>0</v>
      </c>
      <c r="K11" s="124">
        <f>H11*I11</f>
        <v>0</v>
      </c>
    </row>
    <row r="12" spans="1:11" ht="37.5" x14ac:dyDescent="0.25">
      <c r="A12" s="53" t="s">
        <v>40</v>
      </c>
      <c r="B12" s="43">
        <f>'No of Respondents'!C16</f>
        <v>3.7999999999999994</v>
      </c>
      <c r="C12" s="43">
        <v>1</v>
      </c>
      <c r="D12" s="43">
        <v>0</v>
      </c>
      <c r="E12" s="54">
        <f>B12*C12</f>
        <v>3.7999999999999994</v>
      </c>
      <c r="G12" s="122" t="s">
        <v>127</v>
      </c>
      <c r="H12" s="128">
        <f>'No of Respondents'!J16</f>
        <v>3</v>
      </c>
      <c r="I12" s="123">
        <v>1</v>
      </c>
      <c r="J12" s="123">
        <v>0</v>
      </c>
      <c r="K12" s="124">
        <f>H12*I12</f>
        <v>3</v>
      </c>
    </row>
    <row r="13" spans="1:11" x14ac:dyDescent="0.25">
      <c r="A13" s="55" t="s">
        <v>39</v>
      </c>
      <c r="B13" s="1"/>
      <c r="C13" s="1"/>
      <c r="D13" s="1"/>
      <c r="E13" s="56">
        <f>SUM(E11:E12)</f>
        <v>4.0999999999999996</v>
      </c>
      <c r="G13" s="125" t="s">
        <v>39</v>
      </c>
      <c r="H13" s="126"/>
      <c r="I13" s="126"/>
      <c r="J13" s="126"/>
      <c r="K13" s="127">
        <f>SUM(K11:K12)</f>
        <v>3</v>
      </c>
    </row>
    <row r="14" spans="1:11" x14ac:dyDescent="0.25">
      <c r="A14" s="166" t="s">
        <v>27</v>
      </c>
      <c r="B14" s="167"/>
      <c r="C14" s="167"/>
      <c r="D14" s="167"/>
      <c r="E14" s="168"/>
      <c r="G14" s="157" t="s">
        <v>27</v>
      </c>
      <c r="H14" s="158"/>
      <c r="I14" s="158"/>
      <c r="J14" s="158"/>
      <c r="K14" s="159"/>
    </row>
    <row r="15" spans="1:11" ht="24" x14ac:dyDescent="0.25">
      <c r="A15" s="53" t="s">
        <v>38</v>
      </c>
      <c r="B15" s="43">
        <f>'No of Respondents'!$B$21</f>
        <v>2.4</v>
      </c>
      <c r="C15" s="43">
        <v>1</v>
      </c>
      <c r="D15" s="43">
        <v>0</v>
      </c>
      <c r="E15" s="54">
        <f>B15*C15</f>
        <v>2.4</v>
      </c>
      <c r="G15" s="122" t="s">
        <v>38</v>
      </c>
      <c r="H15" s="123">
        <f>'No of Respondents'!$I$21</f>
        <v>0</v>
      </c>
      <c r="I15" s="123">
        <v>1</v>
      </c>
      <c r="J15" s="123">
        <v>0</v>
      </c>
      <c r="K15" s="124">
        <f>H15*I15</f>
        <v>0</v>
      </c>
    </row>
    <row r="16" spans="1:11" ht="48" x14ac:dyDescent="0.25">
      <c r="A16" s="53" t="s">
        <v>41</v>
      </c>
      <c r="B16" s="43">
        <f>'No of Respondents'!$B$21</f>
        <v>2.4</v>
      </c>
      <c r="C16" s="43">
        <v>1</v>
      </c>
      <c r="D16" s="43">
        <v>0</v>
      </c>
      <c r="E16" s="54">
        <f>B16*C16</f>
        <v>2.4</v>
      </c>
      <c r="G16" s="122" t="s">
        <v>41</v>
      </c>
      <c r="H16" s="123">
        <f>'No of Respondents'!$I$21</f>
        <v>0</v>
      </c>
      <c r="I16" s="123">
        <v>1</v>
      </c>
      <c r="J16" s="123">
        <v>0</v>
      </c>
      <c r="K16" s="124">
        <f>H16*I16</f>
        <v>0</v>
      </c>
    </row>
    <row r="17" spans="1:11" ht="36" x14ac:dyDescent="0.25">
      <c r="A17" s="53" t="s">
        <v>42</v>
      </c>
      <c r="B17" s="43">
        <f>'No of Respondents'!$B$21</f>
        <v>2.4</v>
      </c>
      <c r="C17" s="43">
        <v>1</v>
      </c>
      <c r="D17" s="43">
        <v>0</v>
      </c>
      <c r="E17" s="54">
        <f>B17*C17</f>
        <v>2.4</v>
      </c>
      <c r="G17" s="122" t="s">
        <v>42</v>
      </c>
      <c r="H17" s="123">
        <f>'No of Respondents'!$I$21</f>
        <v>0</v>
      </c>
      <c r="I17" s="123">
        <v>1</v>
      </c>
      <c r="J17" s="123">
        <v>0</v>
      </c>
      <c r="K17" s="124">
        <f>H17*I17</f>
        <v>0</v>
      </c>
    </row>
    <row r="18" spans="1:11" ht="48" x14ac:dyDescent="0.25">
      <c r="A18" s="53" t="s">
        <v>43</v>
      </c>
      <c r="B18" s="43">
        <f>'No of Respondents'!$B$21</f>
        <v>2.4</v>
      </c>
      <c r="C18" s="43">
        <v>1</v>
      </c>
      <c r="D18" s="43">
        <v>0</v>
      </c>
      <c r="E18" s="54">
        <f>B18*C18</f>
        <v>2.4</v>
      </c>
      <c r="G18" s="122" t="s">
        <v>43</v>
      </c>
      <c r="H18" s="123">
        <f>'No of Respondents'!$I$21</f>
        <v>0</v>
      </c>
      <c r="I18" s="123">
        <v>1</v>
      </c>
      <c r="J18" s="123">
        <v>0</v>
      </c>
      <c r="K18" s="124">
        <f>H18*I18</f>
        <v>0</v>
      </c>
    </row>
    <row r="19" spans="1:11" ht="48" x14ac:dyDescent="0.25">
      <c r="A19" s="53" t="s">
        <v>44</v>
      </c>
      <c r="B19" s="43">
        <f>'No of Respondents'!$B$21</f>
        <v>2.4</v>
      </c>
      <c r="C19" s="43">
        <v>1</v>
      </c>
      <c r="D19" s="43">
        <v>0</v>
      </c>
      <c r="E19" s="54">
        <f>B19*C19</f>
        <v>2.4</v>
      </c>
      <c r="G19" s="122" t="s">
        <v>44</v>
      </c>
      <c r="H19" s="123">
        <f>'No of Respondents'!$I$21</f>
        <v>0</v>
      </c>
      <c r="I19" s="123">
        <v>1</v>
      </c>
      <c r="J19" s="123">
        <v>0</v>
      </c>
      <c r="K19" s="124">
        <f>H19*I19</f>
        <v>0</v>
      </c>
    </row>
    <row r="20" spans="1:11" ht="36" x14ac:dyDescent="0.25">
      <c r="A20" s="53" t="s">
        <v>45</v>
      </c>
      <c r="B20" s="43">
        <f>'No of Respondents'!$B$21</f>
        <v>2.4</v>
      </c>
      <c r="C20" s="43">
        <v>1</v>
      </c>
      <c r="D20" s="43">
        <v>0</v>
      </c>
      <c r="E20" s="54">
        <f t="shared" ref="E20:E21" si="0">B20*C20</f>
        <v>2.4</v>
      </c>
      <c r="G20" s="122" t="s">
        <v>45</v>
      </c>
      <c r="H20" s="123">
        <f>'No of Respondents'!$I$21</f>
        <v>0</v>
      </c>
      <c r="I20" s="123">
        <v>1</v>
      </c>
      <c r="J20" s="123">
        <v>0</v>
      </c>
      <c r="K20" s="124">
        <f t="shared" ref="K20:K21" si="1">H20*I20</f>
        <v>0</v>
      </c>
    </row>
    <row r="21" spans="1:11" ht="37.5" x14ac:dyDescent="0.25">
      <c r="A21" s="53" t="s">
        <v>46</v>
      </c>
      <c r="B21" s="43">
        <f>'No of Respondents'!C21</f>
        <v>34.1</v>
      </c>
      <c r="C21" s="43">
        <v>2</v>
      </c>
      <c r="D21" s="43">
        <v>0</v>
      </c>
      <c r="E21" s="54">
        <f t="shared" si="0"/>
        <v>68.2</v>
      </c>
      <c r="G21" s="122" t="s">
        <v>128</v>
      </c>
      <c r="H21" s="128">
        <f>'No of Respondents'!$J$21</f>
        <v>2</v>
      </c>
      <c r="I21" s="123">
        <v>2</v>
      </c>
      <c r="J21" s="123">
        <v>0</v>
      </c>
      <c r="K21" s="124">
        <f t="shared" si="1"/>
        <v>4</v>
      </c>
    </row>
    <row r="22" spans="1:11" x14ac:dyDescent="0.25">
      <c r="A22" s="55" t="s">
        <v>39</v>
      </c>
      <c r="B22" s="1"/>
      <c r="C22" s="1"/>
      <c r="D22" s="1"/>
      <c r="E22" s="56">
        <f>SUM(E15:E21)</f>
        <v>82.600000000000009</v>
      </c>
      <c r="G22" s="125" t="s">
        <v>39</v>
      </c>
      <c r="H22" s="126"/>
      <c r="I22" s="126"/>
      <c r="J22" s="126"/>
      <c r="K22" s="127">
        <f>SUM(K15:K21)</f>
        <v>4</v>
      </c>
    </row>
    <row r="23" spans="1:11" ht="15.75" thickBot="1" x14ac:dyDescent="0.3">
      <c r="A23" s="57" t="s">
        <v>28</v>
      </c>
      <c r="B23" s="58"/>
      <c r="C23" s="58"/>
      <c r="D23" s="58"/>
      <c r="E23" s="59">
        <f>E22+E13+E9</f>
        <v>92.7</v>
      </c>
      <c r="G23" s="129" t="s">
        <v>28</v>
      </c>
      <c r="H23" s="130"/>
      <c r="I23" s="130"/>
      <c r="J23" s="130"/>
      <c r="K23" s="131">
        <f>K22+K13+K9</f>
        <v>15</v>
      </c>
    </row>
    <row r="24" spans="1:11" ht="18.75" x14ac:dyDescent="0.25">
      <c r="A24" s="41" t="s">
        <v>47</v>
      </c>
    </row>
    <row r="25" spans="1:11" ht="18.75" x14ac:dyDescent="0.25">
      <c r="A25" s="41" t="s">
        <v>48</v>
      </c>
    </row>
    <row r="26" spans="1:11" ht="18.75" x14ac:dyDescent="0.25">
      <c r="A26" s="41" t="s">
        <v>49</v>
      </c>
    </row>
  </sheetData>
  <mergeCells count="9">
    <mergeCell ref="A1:F1"/>
    <mergeCell ref="G14:K14"/>
    <mergeCell ref="G7:K7"/>
    <mergeCell ref="G10:K10"/>
    <mergeCell ref="A2:E2"/>
    <mergeCell ref="A7:E7"/>
    <mergeCell ref="A10:E10"/>
    <mergeCell ref="A14:E14"/>
    <mergeCell ref="G2:K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2"/>
  <sheetViews>
    <sheetView workbookViewId="0">
      <selection activeCell="J18" sqref="J18"/>
    </sheetView>
  </sheetViews>
  <sheetFormatPr defaultRowHeight="15" x14ac:dyDescent="0.25"/>
  <cols>
    <col min="1" max="1" width="14.28515625" customWidth="1"/>
    <col min="2" max="2" width="10.42578125" customWidth="1"/>
    <col min="5" max="5" width="10.7109375" customWidth="1"/>
    <col min="6" max="6" width="11.5703125" customWidth="1"/>
  </cols>
  <sheetData>
    <row r="1" spans="1:8" ht="15.75" x14ac:dyDescent="0.25">
      <c r="A1" s="147"/>
      <c r="B1" s="148"/>
      <c r="C1" s="148"/>
      <c r="D1" s="148"/>
      <c r="E1" s="148"/>
      <c r="F1" s="148"/>
      <c r="G1" s="149"/>
    </row>
    <row r="2" spans="1:8" ht="15.75" x14ac:dyDescent="0.25">
      <c r="A2" s="150" t="s">
        <v>0</v>
      </c>
      <c r="B2" s="151"/>
      <c r="C2" s="151"/>
      <c r="D2" s="151"/>
      <c r="E2" s="151"/>
      <c r="F2" s="151"/>
      <c r="G2" s="152"/>
    </row>
    <row r="3" spans="1:8" ht="15.75" x14ac:dyDescent="0.25">
      <c r="A3" s="7"/>
      <c r="B3" s="3"/>
      <c r="C3" s="3"/>
      <c r="D3" s="3"/>
      <c r="E3" s="3"/>
      <c r="F3" s="3"/>
      <c r="G3" s="8"/>
    </row>
    <row r="4" spans="1:8" x14ac:dyDescent="0.25">
      <c r="A4" s="9" t="s">
        <v>1</v>
      </c>
      <c r="B4" s="4" t="s">
        <v>3</v>
      </c>
      <c r="C4" s="4" t="s">
        <v>5</v>
      </c>
      <c r="D4" s="4" t="s">
        <v>7</v>
      </c>
      <c r="E4" s="4" t="s">
        <v>9</v>
      </c>
      <c r="F4" s="4" t="s">
        <v>11</v>
      </c>
      <c r="G4" s="10" t="s">
        <v>13</v>
      </c>
    </row>
    <row r="5" spans="1:8" ht="66.75" x14ac:dyDescent="0.25">
      <c r="A5" s="9" t="s">
        <v>2</v>
      </c>
      <c r="B5" s="4" t="s">
        <v>4</v>
      </c>
      <c r="C5" s="4" t="s">
        <v>6</v>
      </c>
      <c r="D5" s="4" t="s">
        <v>8</v>
      </c>
      <c r="E5" s="4" t="s">
        <v>10</v>
      </c>
      <c r="F5" s="4" t="s">
        <v>12</v>
      </c>
      <c r="G5" s="10" t="s">
        <v>14</v>
      </c>
    </row>
    <row r="6" spans="1:8" x14ac:dyDescent="0.25">
      <c r="A6" s="11"/>
      <c r="B6" s="5"/>
      <c r="C6" s="5"/>
      <c r="D6" s="5"/>
      <c r="E6" s="5"/>
      <c r="F6" s="5"/>
      <c r="G6" s="10" t="s">
        <v>15</v>
      </c>
    </row>
    <row r="7" spans="1:8" x14ac:dyDescent="0.25">
      <c r="A7" s="12"/>
      <c r="B7" s="6"/>
      <c r="C7" s="6"/>
      <c r="D7" s="6"/>
      <c r="E7" s="6"/>
      <c r="F7" s="6"/>
      <c r="G7" s="13"/>
    </row>
    <row r="8" spans="1:8" ht="26.25" thickBot="1" x14ac:dyDescent="0.3">
      <c r="A8" s="14" t="s">
        <v>16</v>
      </c>
      <c r="B8" s="15">
        <f>500+(30*IndustryBurden!F1+1.5*IndustryBurden!G1+3*IndustryBurden!H1)</f>
        <v>4495.7</v>
      </c>
      <c r="C8" s="134">
        <f>'No of Respondents'!$I$21</f>
        <v>0</v>
      </c>
      <c r="D8" s="15">
        <f>ROUND(B8*C8,-2)</f>
        <v>0</v>
      </c>
      <c r="E8" s="16">
        <v>0</v>
      </c>
      <c r="F8" s="135">
        <f>'No of Respondents'!$J$21</f>
        <v>2</v>
      </c>
      <c r="G8" s="17">
        <f>E8*F8</f>
        <v>0</v>
      </c>
      <c r="H8" s="136" t="s">
        <v>131</v>
      </c>
    </row>
    <row r="10" spans="1:8" ht="15.75" x14ac:dyDescent="0.25">
      <c r="A10" s="42" t="s">
        <v>140</v>
      </c>
    </row>
    <row r="11" spans="1:8" ht="15.75" x14ac:dyDescent="0.25">
      <c r="A11" s="42" t="s">
        <v>122</v>
      </c>
    </row>
    <row r="12" spans="1:8" ht="15.75" x14ac:dyDescent="0.25">
      <c r="A12" s="42" t="s">
        <v>121</v>
      </c>
    </row>
  </sheetData>
  <mergeCells count="2">
    <mergeCell ref="A1:G1"/>
    <mergeCell ref="A2:G2"/>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47"/>
  <sheetViews>
    <sheetView workbookViewId="0">
      <selection activeCell="A21" sqref="A21"/>
    </sheetView>
  </sheetViews>
  <sheetFormatPr defaultRowHeight="15" x14ac:dyDescent="0.25"/>
  <cols>
    <col min="1" max="1" width="41.42578125" bestFit="1" customWidth="1"/>
    <col min="5" max="6" width="9.85546875" customWidth="1"/>
    <col min="9" max="9" width="11.42578125" bestFit="1" customWidth="1"/>
  </cols>
  <sheetData>
    <row r="1" spans="1:11" x14ac:dyDescent="0.25">
      <c r="F1">
        <v>120.27</v>
      </c>
      <c r="G1">
        <v>141.06</v>
      </c>
      <c r="H1">
        <v>58.67</v>
      </c>
      <c r="J1" s="77"/>
    </row>
    <row r="2" spans="1:11" ht="72" x14ac:dyDescent="0.25">
      <c r="A2" s="44" t="s">
        <v>87</v>
      </c>
      <c r="B2" s="44" t="s">
        <v>88</v>
      </c>
      <c r="C2" s="44" t="s">
        <v>89</v>
      </c>
      <c r="D2" s="44" t="s">
        <v>90</v>
      </c>
      <c r="E2" s="44" t="s">
        <v>91</v>
      </c>
      <c r="F2" s="44" t="s">
        <v>92</v>
      </c>
      <c r="G2" s="44" t="s">
        <v>93</v>
      </c>
      <c r="H2" s="44" t="s">
        <v>94</v>
      </c>
      <c r="I2" s="44" t="s">
        <v>95</v>
      </c>
    </row>
    <row r="3" spans="1:11" x14ac:dyDescent="0.25">
      <c r="A3" s="65" t="s">
        <v>50</v>
      </c>
      <c r="B3" s="66" t="s">
        <v>51</v>
      </c>
      <c r="C3" s="67"/>
      <c r="D3" s="67"/>
      <c r="E3" s="67"/>
      <c r="F3" s="67"/>
      <c r="G3" s="67"/>
      <c r="H3" s="67"/>
      <c r="I3" s="67"/>
    </row>
    <row r="4" spans="1:11" x14ac:dyDescent="0.25">
      <c r="A4" s="65" t="s">
        <v>52</v>
      </c>
      <c r="B4" s="66" t="s">
        <v>51</v>
      </c>
      <c r="C4" s="67"/>
      <c r="D4" s="67"/>
      <c r="E4" s="67"/>
      <c r="F4" s="67"/>
      <c r="G4" s="67"/>
      <c r="H4" s="67"/>
      <c r="I4" s="67"/>
    </row>
    <row r="5" spans="1:11" x14ac:dyDescent="0.25">
      <c r="A5" s="65" t="s">
        <v>53</v>
      </c>
      <c r="B5" s="67"/>
      <c r="C5" s="67"/>
      <c r="D5" s="67"/>
      <c r="E5" s="67"/>
      <c r="F5" s="67"/>
      <c r="G5" s="67"/>
      <c r="H5" s="67"/>
      <c r="I5" s="67"/>
    </row>
    <row r="6" spans="1:11" ht="15.75" x14ac:dyDescent="0.25">
      <c r="A6" s="68" t="s">
        <v>106</v>
      </c>
      <c r="B6" s="66">
        <v>4</v>
      </c>
      <c r="C6" s="66">
        <v>1</v>
      </c>
      <c r="D6" s="66">
        <f>B6*C6</f>
        <v>4</v>
      </c>
      <c r="E6" s="145">
        <f>'No of Respondents'!M22</f>
        <v>122</v>
      </c>
      <c r="F6" s="66">
        <f>D6*E6</f>
        <v>488</v>
      </c>
      <c r="G6" s="66">
        <f>F6*0.05</f>
        <v>24.400000000000002</v>
      </c>
      <c r="H6" s="66">
        <f>F6*0.1</f>
        <v>48.800000000000004</v>
      </c>
      <c r="I6" s="69">
        <f>F6*F$1+G6*G$1+H6*H$1</f>
        <v>64996.719999999994</v>
      </c>
      <c r="J6" s="77"/>
      <c r="K6" s="77"/>
    </row>
    <row r="7" spans="1:11" x14ac:dyDescent="0.25">
      <c r="A7" s="68" t="s">
        <v>54</v>
      </c>
      <c r="B7" s="67"/>
      <c r="C7" s="67"/>
      <c r="D7" s="67"/>
      <c r="E7" s="67"/>
      <c r="F7" s="67"/>
      <c r="G7" s="67"/>
      <c r="H7" s="67"/>
      <c r="I7" s="67"/>
    </row>
    <row r="8" spans="1:11" ht="15.75" x14ac:dyDescent="0.25">
      <c r="A8" s="68" t="s">
        <v>55</v>
      </c>
      <c r="B8" s="66">
        <v>12</v>
      </c>
      <c r="C8" s="66">
        <v>1</v>
      </c>
      <c r="D8" s="66">
        <f>B8*C8</f>
        <v>12</v>
      </c>
      <c r="E8" s="141">
        <f>'No of Respondents'!I21</f>
        <v>0</v>
      </c>
      <c r="F8" s="66">
        <f t="shared" ref="F8:F9" si="0">D8*E8</f>
        <v>0</v>
      </c>
      <c r="G8" s="66">
        <f t="shared" ref="G8:G9" si="1">F8*0.05</f>
        <v>0</v>
      </c>
      <c r="H8" s="66">
        <f t="shared" ref="H8:H9" si="2">F8*0.1</f>
        <v>0</v>
      </c>
      <c r="I8" s="146">
        <f>F8*F$1+G8*G$1+H8*H$1</f>
        <v>0</v>
      </c>
    </row>
    <row r="9" spans="1:11" ht="15.75" x14ac:dyDescent="0.25">
      <c r="A9" s="68" t="s">
        <v>56</v>
      </c>
      <c r="B9" s="66">
        <v>12</v>
      </c>
      <c r="C9" s="66">
        <v>1</v>
      </c>
      <c r="D9" s="66">
        <f>B9*C9</f>
        <v>12</v>
      </c>
      <c r="E9" s="141">
        <f>'No of Respondents'!I21</f>
        <v>0</v>
      </c>
      <c r="F9" s="66">
        <f t="shared" si="0"/>
        <v>0</v>
      </c>
      <c r="G9" s="66">
        <f t="shared" si="1"/>
        <v>0</v>
      </c>
      <c r="H9" s="66">
        <f t="shared" si="2"/>
        <v>0</v>
      </c>
      <c r="I9" s="146">
        <f>F9*F$1+G9*G$1+H9*H$1</f>
        <v>0</v>
      </c>
    </row>
    <row r="10" spans="1:11" x14ac:dyDescent="0.25">
      <c r="A10" s="68" t="s">
        <v>57</v>
      </c>
      <c r="B10" s="66" t="s">
        <v>58</v>
      </c>
      <c r="C10" s="67"/>
      <c r="D10" s="67"/>
      <c r="E10" s="67"/>
      <c r="F10" s="67"/>
      <c r="G10" s="67"/>
      <c r="H10" s="67"/>
      <c r="I10" s="67"/>
    </row>
    <row r="11" spans="1:11" x14ac:dyDescent="0.25">
      <c r="A11" s="68" t="s">
        <v>59</v>
      </c>
      <c r="B11" s="66" t="s">
        <v>58</v>
      </c>
      <c r="C11" s="67"/>
      <c r="D11" s="67"/>
      <c r="E11" s="67"/>
      <c r="F11" s="67"/>
      <c r="G11" s="67"/>
      <c r="H11" s="67"/>
      <c r="I11" s="67"/>
    </row>
    <row r="12" spans="1:11" x14ac:dyDescent="0.25">
      <c r="A12" s="68" t="s">
        <v>60</v>
      </c>
      <c r="B12" s="67"/>
      <c r="C12" s="67"/>
      <c r="D12" s="67"/>
      <c r="E12" s="67"/>
      <c r="F12" s="67"/>
      <c r="G12" s="67"/>
      <c r="H12" s="67"/>
      <c r="I12" s="67"/>
    </row>
    <row r="13" spans="1:11" ht="15.75" x14ac:dyDescent="0.25">
      <c r="A13" s="68" t="s">
        <v>61</v>
      </c>
      <c r="B13" s="66">
        <v>2</v>
      </c>
      <c r="C13" s="66">
        <v>1</v>
      </c>
      <c r="D13" s="66">
        <f t="shared" ref="D13:D20" si="3">B13*C13</f>
        <v>2</v>
      </c>
      <c r="E13" s="66">
        <f>'No of Respondents'!I22</f>
        <v>8</v>
      </c>
      <c r="F13" s="66">
        <f t="shared" ref="F13:F20" si="4">D13*E13</f>
        <v>16</v>
      </c>
      <c r="G13" s="66">
        <f t="shared" ref="G13:G20" si="5">F13*0.05</f>
        <v>0.8</v>
      </c>
      <c r="H13" s="66">
        <f t="shared" ref="H13:H20" si="6">F13*0.1</f>
        <v>1.6</v>
      </c>
      <c r="I13" s="69">
        <f>F13*F$1+G13*G$1+H13*H$1</f>
        <v>2131.04</v>
      </c>
    </row>
    <row r="14" spans="1:11" ht="15.75" x14ac:dyDescent="0.25">
      <c r="A14" s="68" t="s">
        <v>62</v>
      </c>
      <c r="B14" s="66">
        <v>2</v>
      </c>
      <c r="C14" s="66">
        <v>1</v>
      </c>
      <c r="D14" s="66">
        <f t="shared" si="3"/>
        <v>2</v>
      </c>
      <c r="E14" s="141">
        <f>'No of Respondents'!I21</f>
        <v>0</v>
      </c>
      <c r="F14" s="66">
        <f t="shared" si="4"/>
        <v>0</v>
      </c>
      <c r="G14" s="66">
        <f t="shared" si="5"/>
        <v>0</v>
      </c>
      <c r="H14" s="66">
        <f t="shared" si="6"/>
        <v>0</v>
      </c>
      <c r="I14" s="146">
        <f>F14*F$1+G14*G$1+H14*H$1</f>
        <v>0</v>
      </c>
    </row>
    <row r="15" spans="1:11" ht="15.75" x14ac:dyDescent="0.25">
      <c r="A15" s="68" t="s">
        <v>63</v>
      </c>
      <c r="B15" s="66">
        <v>2</v>
      </c>
      <c r="C15" s="66">
        <v>1</v>
      </c>
      <c r="D15" s="66">
        <f t="shared" si="3"/>
        <v>2</v>
      </c>
      <c r="E15" s="141">
        <f>E14</f>
        <v>0</v>
      </c>
      <c r="F15" s="66">
        <f t="shared" si="4"/>
        <v>0</v>
      </c>
      <c r="G15" s="66">
        <f t="shared" si="5"/>
        <v>0</v>
      </c>
      <c r="H15" s="66">
        <f t="shared" si="6"/>
        <v>0</v>
      </c>
      <c r="I15" s="146">
        <f t="shared" ref="I15:I20" si="7">F15*F$1+G15*G$1+H15*H$1</f>
        <v>0</v>
      </c>
    </row>
    <row r="16" spans="1:11" ht="15.75" x14ac:dyDescent="0.25">
      <c r="A16" s="68" t="s">
        <v>64</v>
      </c>
      <c r="B16" s="66">
        <v>2</v>
      </c>
      <c r="C16" s="66">
        <v>1</v>
      </c>
      <c r="D16" s="66">
        <f t="shared" si="3"/>
        <v>2</v>
      </c>
      <c r="E16" s="141">
        <f>E14</f>
        <v>0</v>
      </c>
      <c r="F16" s="66">
        <f t="shared" si="4"/>
        <v>0</v>
      </c>
      <c r="G16" s="66">
        <f t="shared" si="5"/>
        <v>0</v>
      </c>
      <c r="H16" s="66">
        <f t="shared" si="6"/>
        <v>0</v>
      </c>
      <c r="I16" s="146">
        <f t="shared" si="7"/>
        <v>0</v>
      </c>
    </row>
    <row r="17" spans="1:12" ht="15.75" x14ac:dyDescent="0.25">
      <c r="A17" s="68" t="s">
        <v>65</v>
      </c>
      <c r="B17" s="66">
        <v>2</v>
      </c>
      <c r="C17" s="66">
        <v>1</v>
      </c>
      <c r="D17" s="66">
        <f t="shared" si="3"/>
        <v>2</v>
      </c>
      <c r="E17" s="141">
        <f>E14</f>
        <v>0</v>
      </c>
      <c r="F17" s="66">
        <f t="shared" si="4"/>
        <v>0</v>
      </c>
      <c r="G17" s="66">
        <f t="shared" si="5"/>
        <v>0</v>
      </c>
      <c r="H17" s="66">
        <f t="shared" si="6"/>
        <v>0</v>
      </c>
      <c r="I17" s="146">
        <f t="shared" si="7"/>
        <v>0</v>
      </c>
    </row>
    <row r="18" spans="1:12" ht="15.75" x14ac:dyDescent="0.25">
      <c r="A18" s="68" t="s">
        <v>66</v>
      </c>
      <c r="B18" s="66">
        <v>2</v>
      </c>
      <c r="C18" s="66">
        <v>1</v>
      </c>
      <c r="D18" s="66">
        <f t="shared" si="3"/>
        <v>2</v>
      </c>
      <c r="E18" s="141">
        <f>E14</f>
        <v>0</v>
      </c>
      <c r="F18" s="66">
        <f t="shared" si="4"/>
        <v>0</v>
      </c>
      <c r="G18" s="66">
        <f t="shared" si="5"/>
        <v>0</v>
      </c>
      <c r="H18" s="66">
        <f t="shared" si="6"/>
        <v>0</v>
      </c>
      <c r="I18" s="146">
        <f t="shared" si="7"/>
        <v>0</v>
      </c>
    </row>
    <row r="19" spans="1:12" ht="15.75" x14ac:dyDescent="0.25">
      <c r="A19" s="68" t="s">
        <v>67</v>
      </c>
      <c r="B19" s="66">
        <v>8</v>
      </c>
      <c r="C19" s="66">
        <v>1</v>
      </c>
      <c r="D19" s="66">
        <f t="shared" si="3"/>
        <v>8</v>
      </c>
      <c r="E19" s="66">
        <f>'No of Respondents'!M16</f>
        <v>3</v>
      </c>
      <c r="F19" s="66">
        <f t="shared" si="4"/>
        <v>24</v>
      </c>
      <c r="G19" s="66">
        <f t="shared" si="5"/>
        <v>1.2000000000000002</v>
      </c>
      <c r="H19" s="66">
        <f t="shared" si="6"/>
        <v>2.4000000000000004</v>
      </c>
      <c r="I19" s="69">
        <f t="shared" si="7"/>
        <v>3196.56</v>
      </c>
    </row>
    <row r="20" spans="1:12" ht="15.75" x14ac:dyDescent="0.25">
      <c r="A20" s="68" t="s">
        <v>68</v>
      </c>
      <c r="B20" s="66">
        <v>8</v>
      </c>
      <c r="C20" s="66">
        <v>2</v>
      </c>
      <c r="D20" s="66">
        <f t="shared" si="3"/>
        <v>16</v>
      </c>
      <c r="E20" s="141">
        <f>'No of Respondents'!J21</f>
        <v>2</v>
      </c>
      <c r="F20" s="66">
        <f t="shared" si="4"/>
        <v>32</v>
      </c>
      <c r="G20" s="66">
        <f t="shared" si="5"/>
        <v>1.6</v>
      </c>
      <c r="H20" s="66">
        <f t="shared" si="6"/>
        <v>3.2</v>
      </c>
      <c r="I20" s="69">
        <f t="shared" si="7"/>
        <v>4262.08</v>
      </c>
    </row>
    <row r="21" spans="1:12" x14ac:dyDescent="0.25">
      <c r="A21" s="38" t="s">
        <v>69</v>
      </c>
      <c r="B21" s="67"/>
      <c r="C21" s="67"/>
      <c r="D21" s="67"/>
      <c r="E21" s="67"/>
      <c r="F21" s="170">
        <f>SUM(F3:H20)</f>
        <v>644</v>
      </c>
      <c r="G21" s="170"/>
      <c r="H21" s="170"/>
      <c r="I21" s="70">
        <f>SUM(I3:I20)</f>
        <v>74586.399999999994</v>
      </c>
    </row>
    <row r="22" spans="1:12" x14ac:dyDescent="0.25">
      <c r="A22" s="65" t="s">
        <v>70</v>
      </c>
      <c r="B22" s="67"/>
      <c r="C22" s="67"/>
      <c r="D22" s="67"/>
      <c r="E22" s="67"/>
      <c r="F22" s="67"/>
      <c r="G22" s="67"/>
      <c r="H22" s="67"/>
      <c r="I22" s="67"/>
    </row>
    <row r="23" spans="1:12" x14ac:dyDescent="0.25">
      <c r="A23" s="68" t="s">
        <v>120</v>
      </c>
      <c r="B23" s="66" t="s">
        <v>71</v>
      </c>
      <c r="C23" s="67"/>
      <c r="D23" s="67"/>
      <c r="E23" s="67"/>
      <c r="F23" s="67"/>
      <c r="G23" s="67"/>
      <c r="H23" s="67"/>
      <c r="I23" s="67"/>
    </row>
    <row r="24" spans="1:12" x14ac:dyDescent="0.25">
      <c r="A24" s="68" t="s">
        <v>72</v>
      </c>
      <c r="B24" s="66" t="s">
        <v>58</v>
      </c>
      <c r="C24" s="67"/>
      <c r="D24" s="67"/>
      <c r="E24" s="67"/>
      <c r="F24" s="67"/>
      <c r="G24" s="67"/>
      <c r="H24" s="67"/>
      <c r="I24" s="67"/>
    </row>
    <row r="25" spans="1:12" x14ac:dyDescent="0.25">
      <c r="A25" s="68" t="s">
        <v>73</v>
      </c>
      <c r="B25" s="66" t="s">
        <v>58</v>
      </c>
      <c r="C25" s="67"/>
      <c r="D25" s="67"/>
      <c r="E25" s="67"/>
      <c r="F25" s="67"/>
      <c r="G25" s="67"/>
      <c r="H25" s="67"/>
      <c r="I25" s="67"/>
    </row>
    <row r="26" spans="1:12" x14ac:dyDescent="0.25">
      <c r="A26" s="68" t="s">
        <v>74</v>
      </c>
      <c r="B26" s="67"/>
      <c r="C26" s="67"/>
      <c r="D26" s="67"/>
      <c r="E26" s="67"/>
      <c r="F26" s="67"/>
      <c r="G26" s="67"/>
      <c r="H26" s="67"/>
      <c r="I26" s="67"/>
    </row>
    <row r="27" spans="1:12" ht="15.75" x14ac:dyDescent="0.25">
      <c r="A27" s="68" t="s">
        <v>75</v>
      </c>
      <c r="B27" s="66">
        <v>0.5</v>
      </c>
      <c r="C27" s="66">
        <v>12</v>
      </c>
      <c r="D27" s="66">
        <f>B27*C27</f>
        <v>6</v>
      </c>
      <c r="E27" s="141">
        <f>SUM('No of Respondents'!J22:K22)</f>
        <v>114</v>
      </c>
      <c r="F27" s="66">
        <f>D27*E27</f>
        <v>684</v>
      </c>
      <c r="G27" s="66">
        <f>F27*0.05</f>
        <v>34.200000000000003</v>
      </c>
      <c r="H27" s="66">
        <f>F27*0.1</f>
        <v>68.400000000000006</v>
      </c>
      <c r="I27" s="69">
        <f>F27*F$1+G27*G$1+H27*H$1</f>
        <v>91101.96</v>
      </c>
    </row>
    <row r="28" spans="1:12" x14ac:dyDescent="0.25">
      <c r="A28" s="68" t="s">
        <v>76</v>
      </c>
      <c r="B28" s="66" t="s">
        <v>51</v>
      </c>
      <c r="C28" s="67"/>
      <c r="D28" s="67"/>
      <c r="E28" s="67"/>
      <c r="F28" s="67"/>
      <c r="G28" s="67"/>
      <c r="H28" s="67"/>
      <c r="I28" s="67"/>
    </row>
    <row r="29" spans="1:12" x14ac:dyDescent="0.25">
      <c r="A29" s="68" t="s">
        <v>77</v>
      </c>
      <c r="B29" s="66" t="s">
        <v>51</v>
      </c>
      <c r="C29" s="67"/>
      <c r="D29" s="67"/>
      <c r="E29" s="67"/>
      <c r="F29" s="67"/>
      <c r="G29" s="67"/>
      <c r="H29" s="67"/>
      <c r="I29" s="67"/>
    </row>
    <row r="30" spans="1:12" x14ac:dyDescent="0.25">
      <c r="A30" s="38" t="s">
        <v>78</v>
      </c>
      <c r="B30" s="67"/>
      <c r="C30" s="67"/>
      <c r="D30" s="67"/>
      <c r="E30" s="67"/>
      <c r="F30" s="169">
        <f>ROUND(SUM(F22:H29),0)</f>
        <v>787</v>
      </c>
      <c r="G30" s="169"/>
      <c r="H30" s="169"/>
      <c r="I30" s="71">
        <f>SUM(I22:I29)</f>
        <v>91101.96</v>
      </c>
      <c r="K30" s="77"/>
    </row>
    <row r="31" spans="1:12" ht="15.75" x14ac:dyDescent="0.25">
      <c r="A31" s="65" t="s">
        <v>115</v>
      </c>
      <c r="B31" s="65"/>
      <c r="C31" s="65"/>
      <c r="D31" s="65"/>
      <c r="E31" s="65"/>
      <c r="F31" s="170">
        <f>ROUND(F30+F21,-1)</f>
        <v>1430</v>
      </c>
      <c r="G31" s="170"/>
      <c r="H31" s="170"/>
      <c r="I31" s="71">
        <f>ROUND(I30+I21,-3)</f>
        <v>166000</v>
      </c>
      <c r="K31" s="79">
        <f>F31/'No of Responses'!E23</f>
        <v>15.426105717367852</v>
      </c>
      <c r="L31" t="s">
        <v>116</v>
      </c>
    </row>
    <row r="32" spans="1:12" ht="15.75" x14ac:dyDescent="0.25">
      <c r="A32" s="62" t="s">
        <v>114</v>
      </c>
      <c r="B32" s="63"/>
      <c r="C32" s="63"/>
      <c r="D32" s="63"/>
      <c r="E32" s="63"/>
      <c r="F32" s="63"/>
      <c r="G32" s="63"/>
      <c r="H32" s="63"/>
      <c r="I32" s="64">
        <f>'Capital O&amp;M'!D8</f>
        <v>0</v>
      </c>
    </row>
    <row r="33" spans="1:9" ht="15.75" x14ac:dyDescent="0.25">
      <c r="A33" s="62" t="s">
        <v>113</v>
      </c>
      <c r="B33" s="63"/>
      <c r="C33" s="63"/>
      <c r="D33" s="63"/>
      <c r="E33" s="63"/>
      <c r="F33" s="63"/>
      <c r="G33" s="63"/>
      <c r="H33" s="63"/>
      <c r="I33" s="64">
        <f>ROUND(I31+I32,-3)</f>
        <v>166000</v>
      </c>
    </row>
    <row r="36" spans="1:9" x14ac:dyDescent="0.25">
      <c r="A36" s="60" t="s">
        <v>105</v>
      </c>
    </row>
    <row r="37" spans="1:9" ht="15.75" x14ac:dyDescent="0.25">
      <c r="A37" s="72" t="s">
        <v>135</v>
      </c>
    </row>
    <row r="38" spans="1:9" ht="15.75" x14ac:dyDescent="0.25">
      <c r="A38" s="72" t="s">
        <v>132</v>
      </c>
    </row>
    <row r="39" spans="1:9" ht="15.75" x14ac:dyDescent="0.25">
      <c r="A39" s="72" t="s">
        <v>138</v>
      </c>
    </row>
    <row r="40" spans="1:9" ht="15.75" x14ac:dyDescent="0.25">
      <c r="A40" s="72" t="s">
        <v>107</v>
      </c>
    </row>
    <row r="41" spans="1:9" ht="15.75" x14ac:dyDescent="0.25">
      <c r="A41" s="72" t="s">
        <v>108</v>
      </c>
    </row>
    <row r="42" spans="1:9" ht="15.75" x14ac:dyDescent="0.25">
      <c r="A42" s="72" t="s">
        <v>109</v>
      </c>
    </row>
    <row r="43" spans="1:9" ht="15.75" x14ac:dyDescent="0.25">
      <c r="A43" s="72" t="s">
        <v>110</v>
      </c>
    </row>
    <row r="44" spans="1:9" ht="15.75" x14ac:dyDescent="0.25">
      <c r="A44" s="72" t="s">
        <v>142</v>
      </c>
    </row>
    <row r="45" spans="1:9" ht="15.75" x14ac:dyDescent="0.25">
      <c r="A45" s="72" t="s">
        <v>141</v>
      </c>
    </row>
    <row r="46" spans="1:9" ht="16.5" x14ac:dyDescent="0.25">
      <c r="A46" s="73" t="s">
        <v>111</v>
      </c>
    </row>
    <row r="47" spans="1:9" ht="15.75" x14ac:dyDescent="0.25">
      <c r="A47" s="74" t="s">
        <v>112</v>
      </c>
    </row>
  </sheetData>
  <mergeCells count="3">
    <mergeCell ref="F30:H30"/>
    <mergeCell ref="F31:H31"/>
    <mergeCell ref="F21:H2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J22"/>
  <sheetViews>
    <sheetView topLeftCell="A4" workbookViewId="0">
      <selection activeCell="A22" sqref="A22"/>
    </sheetView>
  </sheetViews>
  <sheetFormatPr defaultRowHeight="15" x14ac:dyDescent="0.25"/>
  <cols>
    <col min="1" max="1" width="41.28515625" bestFit="1" customWidth="1"/>
  </cols>
  <sheetData>
    <row r="2" spans="1:10" x14ac:dyDescent="0.25">
      <c r="F2">
        <v>49.44</v>
      </c>
      <c r="G2">
        <v>66.62</v>
      </c>
      <c r="H2">
        <v>26.75</v>
      </c>
      <c r="J2" s="77"/>
    </row>
    <row r="3" spans="1:10" ht="63.75" x14ac:dyDescent="0.25">
      <c r="A3" s="61" t="s">
        <v>96</v>
      </c>
      <c r="B3" s="61" t="s">
        <v>97</v>
      </c>
      <c r="C3" s="61" t="s">
        <v>98</v>
      </c>
      <c r="D3" s="61" t="s">
        <v>99</v>
      </c>
      <c r="E3" s="61" t="s">
        <v>100</v>
      </c>
      <c r="F3" s="61" t="s">
        <v>101</v>
      </c>
      <c r="G3" s="61" t="s">
        <v>102</v>
      </c>
      <c r="H3" s="61" t="s">
        <v>103</v>
      </c>
      <c r="I3" s="61" t="s">
        <v>104</v>
      </c>
    </row>
    <row r="4" spans="1:10" ht="15.75" x14ac:dyDescent="0.25">
      <c r="A4" s="68" t="s">
        <v>79</v>
      </c>
      <c r="B4" s="66">
        <v>2</v>
      </c>
      <c r="C4" s="66">
        <v>1</v>
      </c>
      <c r="D4" s="66">
        <f>B4*C4</f>
        <v>2</v>
      </c>
      <c r="E4" s="66">
        <v>8</v>
      </c>
      <c r="F4" s="66">
        <f>D4*E4</f>
        <v>16</v>
      </c>
      <c r="G4" s="66">
        <f>F4*0.05</f>
        <v>0.8</v>
      </c>
      <c r="H4" s="66">
        <f>F4*0.1</f>
        <v>1.6</v>
      </c>
      <c r="I4" s="69">
        <f t="shared" ref="I4:I11" si="0">F4*F$2+G4*G$2+H4*H$2</f>
        <v>887.13599999999997</v>
      </c>
      <c r="J4" s="77"/>
    </row>
    <row r="5" spans="1:10" ht="15.75" x14ac:dyDescent="0.25">
      <c r="A5" s="68" t="s">
        <v>80</v>
      </c>
      <c r="B5" s="66">
        <v>2</v>
      </c>
      <c r="C5" s="66">
        <v>1</v>
      </c>
      <c r="D5" s="66">
        <f t="shared" ref="D5:D11" si="1">B5*C5</f>
        <v>2</v>
      </c>
      <c r="E5" s="66">
        <v>0</v>
      </c>
      <c r="F5" s="66">
        <f t="shared" ref="F5:F11" si="2">D5*E5</f>
        <v>0</v>
      </c>
      <c r="G5" s="66">
        <f t="shared" ref="G5:G11" si="3">F5*0.05</f>
        <v>0</v>
      </c>
      <c r="H5" s="66">
        <f t="shared" ref="H5:H11" si="4">F5*0.1</f>
        <v>0</v>
      </c>
      <c r="I5" s="146">
        <f t="shared" si="0"/>
        <v>0</v>
      </c>
    </row>
    <row r="6" spans="1:10" ht="15.75" x14ac:dyDescent="0.25">
      <c r="A6" s="68" t="s">
        <v>81</v>
      </c>
      <c r="B6" s="66">
        <v>2</v>
      </c>
      <c r="C6" s="66">
        <v>1</v>
      </c>
      <c r="D6" s="66">
        <f t="shared" si="1"/>
        <v>2</v>
      </c>
      <c r="E6" s="66">
        <v>0</v>
      </c>
      <c r="F6" s="66">
        <f t="shared" si="2"/>
        <v>0</v>
      </c>
      <c r="G6" s="66">
        <f t="shared" si="3"/>
        <v>0</v>
      </c>
      <c r="H6" s="66">
        <f t="shared" si="4"/>
        <v>0</v>
      </c>
      <c r="I6" s="146">
        <f t="shared" si="0"/>
        <v>0</v>
      </c>
    </row>
    <row r="7" spans="1:10" ht="15.75" x14ac:dyDescent="0.25">
      <c r="A7" s="68" t="s">
        <v>82</v>
      </c>
      <c r="B7" s="66">
        <v>2</v>
      </c>
      <c r="C7" s="66">
        <v>1</v>
      </c>
      <c r="D7" s="66">
        <f t="shared" si="1"/>
        <v>2</v>
      </c>
      <c r="E7" s="66">
        <v>0</v>
      </c>
      <c r="F7" s="66">
        <f t="shared" si="2"/>
        <v>0</v>
      </c>
      <c r="G7" s="66">
        <f t="shared" si="3"/>
        <v>0</v>
      </c>
      <c r="H7" s="66">
        <f t="shared" si="4"/>
        <v>0</v>
      </c>
      <c r="I7" s="146">
        <f t="shared" si="0"/>
        <v>0</v>
      </c>
    </row>
    <row r="8" spans="1:10" ht="15.75" x14ac:dyDescent="0.25">
      <c r="A8" s="68" t="s">
        <v>83</v>
      </c>
      <c r="B8" s="66">
        <v>2</v>
      </c>
      <c r="C8" s="66">
        <v>1</v>
      </c>
      <c r="D8" s="66">
        <f t="shared" si="1"/>
        <v>2</v>
      </c>
      <c r="E8" s="66">
        <v>0</v>
      </c>
      <c r="F8" s="66">
        <f t="shared" si="2"/>
        <v>0</v>
      </c>
      <c r="G8" s="66">
        <f t="shared" si="3"/>
        <v>0</v>
      </c>
      <c r="H8" s="66">
        <f t="shared" si="4"/>
        <v>0</v>
      </c>
      <c r="I8" s="146">
        <f t="shared" si="0"/>
        <v>0</v>
      </c>
    </row>
    <row r="9" spans="1:10" ht="15.75" x14ac:dyDescent="0.25">
      <c r="A9" s="68" t="s">
        <v>84</v>
      </c>
      <c r="B9" s="66">
        <v>18</v>
      </c>
      <c r="C9" s="66">
        <v>1</v>
      </c>
      <c r="D9" s="66">
        <f t="shared" si="1"/>
        <v>18</v>
      </c>
      <c r="E9" s="66">
        <v>0</v>
      </c>
      <c r="F9" s="66">
        <f t="shared" si="2"/>
        <v>0</v>
      </c>
      <c r="G9" s="66">
        <f t="shared" si="3"/>
        <v>0</v>
      </c>
      <c r="H9" s="66">
        <f t="shared" si="4"/>
        <v>0</v>
      </c>
      <c r="I9" s="146">
        <f t="shared" si="0"/>
        <v>0</v>
      </c>
    </row>
    <row r="10" spans="1:10" ht="15.75" x14ac:dyDescent="0.25">
      <c r="A10" s="68" t="s">
        <v>85</v>
      </c>
      <c r="B10" s="66">
        <v>8</v>
      </c>
      <c r="C10" s="66">
        <v>1</v>
      </c>
      <c r="D10" s="66">
        <f t="shared" si="1"/>
        <v>8</v>
      </c>
      <c r="E10" s="66">
        <v>3</v>
      </c>
      <c r="F10" s="66">
        <f t="shared" si="2"/>
        <v>24</v>
      </c>
      <c r="G10" s="66">
        <f t="shared" si="3"/>
        <v>1.2000000000000002</v>
      </c>
      <c r="H10" s="66">
        <f t="shared" si="4"/>
        <v>2.4000000000000004</v>
      </c>
      <c r="I10" s="69">
        <f t="shared" si="0"/>
        <v>1330.704</v>
      </c>
    </row>
    <row r="11" spans="1:10" ht="15.75" x14ac:dyDescent="0.25">
      <c r="A11" s="68" t="s">
        <v>86</v>
      </c>
      <c r="B11" s="66">
        <v>8</v>
      </c>
      <c r="C11" s="66">
        <v>2</v>
      </c>
      <c r="D11" s="66">
        <f t="shared" si="1"/>
        <v>16</v>
      </c>
      <c r="E11" s="66">
        <v>2</v>
      </c>
      <c r="F11" s="66">
        <f t="shared" si="2"/>
        <v>32</v>
      </c>
      <c r="G11" s="66">
        <f t="shared" si="3"/>
        <v>1.6</v>
      </c>
      <c r="H11" s="66">
        <f t="shared" si="4"/>
        <v>3.2</v>
      </c>
      <c r="I11" s="69">
        <f t="shared" si="0"/>
        <v>1774.2719999999999</v>
      </c>
    </row>
    <row r="12" spans="1:10" ht="15.75" x14ac:dyDescent="0.25">
      <c r="A12" s="65" t="s">
        <v>119</v>
      </c>
      <c r="B12" s="65"/>
      <c r="C12" s="65"/>
      <c r="D12" s="65"/>
      <c r="E12" s="65"/>
      <c r="F12" s="169">
        <f>ROUND(SUM(F4:H11),0)</f>
        <v>83</v>
      </c>
      <c r="G12" s="169"/>
      <c r="H12" s="169"/>
      <c r="I12" s="71">
        <f>ROUND(SUM(I4:I11),-1)</f>
        <v>3990</v>
      </c>
    </row>
    <row r="14" spans="1:10" x14ac:dyDescent="0.25">
      <c r="A14" s="76" t="s">
        <v>105</v>
      </c>
    </row>
    <row r="15" spans="1:10" ht="15.75" x14ac:dyDescent="0.25">
      <c r="A15" s="72" t="s">
        <v>135</v>
      </c>
    </row>
    <row r="16" spans="1:10" ht="15.75" x14ac:dyDescent="0.25">
      <c r="A16" s="72" t="s">
        <v>133</v>
      </c>
    </row>
    <row r="17" spans="1:1" ht="15.75" x14ac:dyDescent="0.25">
      <c r="A17" s="72" t="s">
        <v>143</v>
      </c>
    </row>
    <row r="18" spans="1:1" ht="15.75" x14ac:dyDescent="0.25">
      <c r="A18" s="72" t="s">
        <v>134</v>
      </c>
    </row>
    <row r="19" spans="1:1" ht="15.75" x14ac:dyDescent="0.25">
      <c r="A19" s="72" t="s">
        <v>117</v>
      </c>
    </row>
    <row r="20" spans="1:1" ht="15.75" x14ac:dyDescent="0.25">
      <c r="A20" s="75" t="s">
        <v>136</v>
      </c>
    </row>
    <row r="21" spans="1:1" ht="15.75" x14ac:dyDescent="0.25">
      <c r="A21" s="75" t="s">
        <v>137</v>
      </c>
    </row>
    <row r="22" spans="1:1" ht="15.75" x14ac:dyDescent="0.25">
      <c r="A22" s="74" t="s">
        <v>118</v>
      </c>
    </row>
  </sheetData>
  <mergeCells count="1">
    <mergeCell ref="F12:H1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No of Respondents</vt:lpstr>
      <vt:lpstr>No of Responses</vt:lpstr>
      <vt:lpstr>Capital O&amp;M</vt:lpstr>
      <vt:lpstr>IndustryBurden</vt:lpstr>
      <vt:lpstr>AgencyBurden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Sellers</dc:creator>
  <cp:lastModifiedBy>Eric Schultz</cp:lastModifiedBy>
  <dcterms:created xsi:type="dcterms:W3CDTF">2016-05-04T11:57:06Z</dcterms:created>
  <dcterms:modified xsi:type="dcterms:W3CDTF">2019-08-30T18:21:19Z</dcterms:modified>
</cp:coreProperties>
</file>