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eschultz\Desktop\"/>
    </mc:Choice>
  </mc:AlternateContent>
  <xr:revisionPtr revIDLastSave="0" documentId="8_{C1DA02DC-2AA9-44DE-B541-EF73C02918AB}" xr6:coauthVersionLast="41" xr6:coauthVersionMax="41" xr10:uidLastSave="{00000000-0000-0000-0000-000000000000}"/>
  <bookViews>
    <workbookView xWindow="-18990" yWindow="3615" windowWidth="16830" windowHeight="9870" tabRatio="839" xr2:uid="{00000000-000D-0000-FFFF-FFFF00000000}"/>
  </bookViews>
  <sheets>
    <sheet name="Table 1" sheetId="7" r:id="rId1"/>
    <sheet name="Table 2" sheetId="10" r:id="rId2"/>
    <sheet name="Capital O&amp;M"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0" i="1" l="1"/>
  <c r="E40" i="1" l="1"/>
  <c r="G7" i="1"/>
  <c r="F53" i="7"/>
  <c r="F52" i="7"/>
  <c r="F33" i="7"/>
  <c r="E10" i="10" l="1"/>
  <c r="E11" i="10"/>
  <c r="B20" i="1" l="1"/>
  <c r="G8" i="1" l="1"/>
  <c r="G6" i="1"/>
  <c r="D6" i="1"/>
  <c r="D9" i="1" s="1"/>
  <c r="E9" i="10"/>
  <c r="E46" i="7"/>
  <c r="E45" i="7"/>
  <c r="E44" i="7"/>
  <c r="E31" i="7"/>
  <c r="E24" i="10" s="1"/>
  <c r="E42" i="7"/>
  <c r="E32" i="7"/>
  <c r="E25" i="10" s="1"/>
  <c r="E30" i="7"/>
  <c r="B37" i="1" s="1"/>
  <c r="E27" i="7"/>
  <c r="E19" i="10" s="1"/>
  <c r="E29" i="7"/>
  <c r="E22" i="10" s="1"/>
  <c r="E28" i="7"/>
  <c r="E21" i="10" s="1"/>
  <c r="G9" i="1" l="1"/>
  <c r="I9" i="1" s="1"/>
  <c r="I54" i="7" s="1"/>
  <c r="I55" i="7" s="1"/>
  <c r="E23" i="10"/>
  <c r="B35" i="1"/>
  <c r="E35" i="1" s="1"/>
  <c r="B38" i="1"/>
  <c r="B36" i="1"/>
  <c r="E36" i="1" s="1"/>
  <c r="B39" i="1"/>
  <c r="E39" i="1" s="1"/>
  <c r="E38" i="1"/>
  <c r="E37" i="1"/>
  <c r="E34" i="1"/>
  <c r="E33" i="1"/>
  <c r="E32" i="1"/>
  <c r="E31" i="1"/>
  <c r="E30" i="1"/>
  <c r="E29" i="1"/>
  <c r="E28" i="1"/>
  <c r="E27" i="1"/>
  <c r="E26" i="1"/>
  <c r="E20" i="1"/>
  <c r="D20" i="1"/>
  <c r="F17" i="1"/>
  <c r="C18" i="1" l="1"/>
  <c r="F18" i="1" l="1"/>
  <c r="C19" i="1" l="1"/>
  <c r="F19" i="1" l="1"/>
  <c r="F20" i="1" s="1"/>
  <c r="C20" i="1"/>
  <c r="D25" i="10"/>
  <c r="F25" i="10" s="1"/>
  <c r="D24" i="10"/>
  <c r="F24" i="10" s="1"/>
  <c r="D23" i="10"/>
  <c r="F23" i="10" s="1"/>
  <c r="D22" i="10"/>
  <c r="F22" i="10" s="1"/>
  <c r="D21" i="10"/>
  <c r="F21" i="10" s="1"/>
  <c r="D19" i="10"/>
  <c r="F19" i="10" s="1"/>
  <c r="D18" i="10"/>
  <c r="F18" i="10" s="1"/>
  <c r="D17" i="10"/>
  <c r="D15" i="10"/>
  <c r="F15" i="10" s="1"/>
  <c r="D14" i="10"/>
  <c r="F14" i="10" s="1"/>
  <c r="G14" i="10" s="1"/>
  <c r="D13" i="10"/>
  <c r="F13" i="10" s="1"/>
  <c r="D12" i="10"/>
  <c r="F12" i="10" s="1"/>
  <c r="H12" i="10" s="1"/>
  <c r="D11" i="10"/>
  <c r="D10" i="10"/>
  <c r="D9" i="10"/>
  <c r="D8" i="10"/>
  <c r="F8" i="10" s="1"/>
  <c r="D7" i="10"/>
  <c r="F7" i="10" s="1"/>
  <c r="D6" i="10"/>
  <c r="F6" i="10" s="1"/>
  <c r="D5" i="10"/>
  <c r="F5" i="10" s="1"/>
  <c r="F51" i="7"/>
  <c r="H51" i="7" s="1"/>
  <c r="D50" i="7"/>
  <c r="F50" i="7" s="1"/>
  <c r="D49" i="7"/>
  <c r="F49" i="7" s="1"/>
  <c r="D48" i="7"/>
  <c r="F48" i="7" s="1"/>
  <c r="H48" i="7" s="1"/>
  <c r="D46" i="7"/>
  <c r="F46" i="7" s="1"/>
  <c r="D45" i="7"/>
  <c r="F45" i="7" s="1"/>
  <c r="D44" i="7"/>
  <c r="F44" i="7" s="1"/>
  <c r="D42" i="7"/>
  <c r="F42" i="7" s="1"/>
  <c r="D40" i="7"/>
  <c r="F40" i="7" s="1"/>
  <c r="D39" i="7"/>
  <c r="F39" i="7" s="1"/>
  <c r="D38" i="7"/>
  <c r="F38" i="7" s="1"/>
  <c r="D32" i="7"/>
  <c r="F32" i="7" s="1"/>
  <c r="D31" i="7"/>
  <c r="F31" i="7" s="1"/>
  <c r="G31" i="7" s="1"/>
  <c r="D30" i="7"/>
  <c r="F30" i="7" s="1"/>
  <c r="D29" i="7"/>
  <c r="F29" i="7" s="1"/>
  <c r="D28" i="7"/>
  <c r="F28" i="7" s="1"/>
  <c r="D27" i="7"/>
  <c r="F27" i="7" s="1"/>
  <c r="H27" i="7" s="1"/>
  <c r="D26" i="7"/>
  <c r="F26" i="7" s="1"/>
  <c r="D25" i="7"/>
  <c r="F25" i="7" s="1"/>
  <c r="F23" i="7"/>
  <c r="H23" i="7" s="1"/>
  <c r="D22" i="7"/>
  <c r="F22" i="7" s="1"/>
  <c r="D21" i="7"/>
  <c r="D20" i="7"/>
  <c r="F20" i="7" s="1"/>
  <c r="D19" i="7"/>
  <c r="F19" i="7" s="1"/>
  <c r="G19" i="7" s="1"/>
  <c r="D18" i="7"/>
  <c r="F18" i="7" s="1"/>
  <c r="D17" i="7"/>
  <c r="F17" i="7" s="1"/>
  <c r="D15" i="7"/>
  <c r="F15" i="7" s="1"/>
  <c r="D14" i="7"/>
  <c r="F14" i="7" s="1"/>
  <c r="D13" i="7"/>
  <c r="F13" i="7" s="1"/>
  <c r="G13" i="7" s="1"/>
  <c r="D9" i="7"/>
  <c r="F9" i="7" s="1"/>
  <c r="D7" i="7"/>
  <c r="F7" i="7" s="1"/>
  <c r="G44" i="7" l="1"/>
  <c r="G24" i="10"/>
  <c r="H24" i="10"/>
  <c r="G45" i="7"/>
  <c r="H45" i="7"/>
  <c r="G5" i="10"/>
  <c r="G23" i="7"/>
  <c r="I23" i="7" s="1"/>
  <c r="F9" i="10"/>
  <c r="G48" i="7"/>
  <c r="I48" i="7" s="1"/>
  <c r="G27" i="7"/>
  <c r="I27" i="7" s="1"/>
  <c r="H25" i="10"/>
  <c r="G25" i="10"/>
  <c r="H6" i="10"/>
  <c r="G6" i="10"/>
  <c r="G7" i="10"/>
  <c r="H7" i="10"/>
  <c r="H18" i="10"/>
  <c r="G18" i="10"/>
  <c r="I18" i="10" s="1"/>
  <c r="H15" i="10"/>
  <c r="G15" i="10"/>
  <c r="I15" i="10" s="1"/>
  <c r="G8" i="10"/>
  <c r="H8" i="10"/>
  <c r="I8" i="10" s="1"/>
  <c r="H23" i="10"/>
  <c r="G23" i="10"/>
  <c r="H19" i="10"/>
  <c r="G19" i="10"/>
  <c r="I19" i="10" s="1"/>
  <c r="F11" i="10"/>
  <c r="F10" i="10"/>
  <c r="F17" i="10"/>
  <c r="H21" i="10"/>
  <c r="G21" i="10"/>
  <c r="H5" i="10"/>
  <c r="H14" i="10"/>
  <c r="I14" i="10" s="1"/>
  <c r="G13" i="10"/>
  <c r="G22" i="10"/>
  <c r="H13" i="10"/>
  <c r="H22" i="10"/>
  <c r="G12" i="10"/>
  <c r="I12" i="10" s="1"/>
  <c r="H20" i="7"/>
  <c r="G20" i="7"/>
  <c r="H14" i="7"/>
  <c r="G14" i="7"/>
  <c r="I14" i="7" s="1"/>
  <c r="H15" i="7"/>
  <c r="G15" i="7"/>
  <c r="H26" i="7"/>
  <c r="G26" i="7"/>
  <c r="H49" i="7"/>
  <c r="G49" i="7"/>
  <c r="I49" i="7" s="1"/>
  <c r="H17" i="7"/>
  <c r="G17" i="7"/>
  <c r="H25" i="7"/>
  <c r="G25" i="7"/>
  <c r="H50" i="7"/>
  <c r="G50" i="7"/>
  <c r="H32" i="7"/>
  <c r="G32" i="7"/>
  <c r="H22" i="7"/>
  <c r="G22" i="7"/>
  <c r="I22" i="7" s="1"/>
  <c r="H30" i="7"/>
  <c r="G30" i="7"/>
  <c r="H38" i="7"/>
  <c r="G38" i="7"/>
  <c r="G9" i="7"/>
  <c r="H9" i="7"/>
  <c r="H39" i="7"/>
  <c r="G39" i="7"/>
  <c r="I39" i="7" s="1"/>
  <c r="H40" i="7"/>
  <c r="G40" i="7"/>
  <c r="H46" i="7"/>
  <c r="G46" i="7"/>
  <c r="H28" i="7"/>
  <c r="G28" i="7"/>
  <c r="H13" i="7"/>
  <c r="I13" i="7" s="1"/>
  <c r="H31" i="7"/>
  <c r="I31" i="7" s="1"/>
  <c r="H19" i="7"/>
  <c r="I19" i="7" s="1"/>
  <c r="H44" i="7"/>
  <c r="I44" i="7" s="1"/>
  <c r="G7" i="7"/>
  <c r="G18" i="7"/>
  <c r="F21" i="7"/>
  <c r="G29" i="7"/>
  <c r="G42" i="7"/>
  <c r="H18" i="7"/>
  <c r="H29" i="7"/>
  <c r="H7" i="7"/>
  <c r="H42" i="7"/>
  <c r="G51" i="7"/>
  <c r="I51" i="7" s="1"/>
  <c r="I13" i="10" l="1"/>
  <c r="I23" i="10"/>
  <c r="I40" i="7"/>
  <c r="I45" i="7"/>
  <c r="I42" i="7"/>
  <c r="I29" i="7"/>
  <c r="I46" i="7"/>
  <c r="I38" i="7"/>
  <c r="I26" i="7"/>
  <c r="I30" i="7"/>
  <c r="I25" i="7"/>
  <c r="I15" i="7"/>
  <c r="I21" i="10"/>
  <c r="I22" i="10"/>
  <c r="I24" i="10"/>
  <c r="G9" i="10"/>
  <c r="I28" i="7"/>
  <c r="I17" i="7"/>
  <c r="I9" i="7"/>
  <c r="I18" i="7"/>
  <c r="I20" i="7"/>
  <c r="I7" i="10"/>
  <c r="I5" i="10"/>
  <c r="I6" i="10"/>
  <c r="I7" i="7"/>
  <c r="H9" i="10"/>
  <c r="I25" i="10"/>
  <c r="I50" i="7"/>
  <c r="I32" i="7"/>
  <c r="H17" i="10"/>
  <c r="G17" i="10"/>
  <c r="I17" i="10" s="1"/>
  <c r="H10" i="10"/>
  <c r="G10" i="10"/>
  <c r="H11" i="10"/>
  <c r="G11" i="10"/>
  <c r="H21" i="7"/>
  <c r="G21" i="7"/>
  <c r="I9" i="10" l="1"/>
  <c r="I52" i="7"/>
  <c r="F26" i="10"/>
  <c r="I11" i="10"/>
  <c r="I10" i="10"/>
  <c r="I26" i="10" s="1"/>
  <c r="I21" i="7"/>
  <c r="I33" i="7" s="1"/>
  <c r="I53" i="7" s="1"/>
</calcChain>
</file>

<file path=xl/sharedStrings.xml><?xml version="1.0" encoding="utf-8"?>
<sst xmlns="http://schemas.openxmlformats.org/spreadsheetml/2006/main" count="231" uniqueCount="183">
  <si>
    <t>Capital/Startup vs. Operation and Maintenance (O&amp;M) Costs</t>
  </si>
  <si>
    <t>(A)</t>
  </si>
  <si>
    <t>(B)</t>
  </si>
  <si>
    <t>(C)</t>
  </si>
  <si>
    <t>(D)</t>
  </si>
  <si>
    <t>(E)</t>
  </si>
  <si>
    <t>Annual O&amp;M Costs for One Respondent</t>
  </si>
  <si>
    <t>(F)</t>
  </si>
  <si>
    <t>Number of Respondents with O&amp;M</t>
  </si>
  <si>
    <t>(G)</t>
  </si>
  <si>
    <t>N/A</t>
  </si>
  <si>
    <t>Number of Respondents</t>
  </si>
  <si>
    <t>Year</t>
  </si>
  <si>
    <t>Average</t>
  </si>
  <si>
    <t>Number of Responses</t>
  </si>
  <si>
    <t>Burden item</t>
  </si>
  <si>
    <t>1.  Applications</t>
  </si>
  <si>
    <t>2.  Survey and Studies</t>
  </si>
  <si>
    <t>3.  Reporting Requirements</t>
  </si>
  <si>
    <t>Subtotal  for Reporting  Requirements</t>
  </si>
  <si>
    <t>4.  Recordkeeping requirements</t>
  </si>
  <si>
    <t xml:space="preserve">Subtotal  for Recordkeeping Requirements  </t>
  </si>
  <si>
    <t>(E) Technical person- hours per year (CxD)</t>
  </si>
  <si>
    <t>(F) Management person hours per year (Ex0.05)</t>
  </si>
  <si>
    <t>(G) Clerical person hours per year (Ex0.1)</t>
  </si>
  <si>
    <t>See 4</t>
  </si>
  <si>
    <t>See 3A</t>
  </si>
  <si>
    <t>See 3C</t>
  </si>
  <si>
    <t>Assumptions:</t>
  </si>
  <si>
    <t> Notifications/Reports</t>
  </si>
  <si>
    <t xml:space="preserve">   B. Review Notification of Anticipated Startup</t>
  </si>
  <si>
    <t xml:space="preserve">   C. Review Notification of Actual Startup</t>
  </si>
  <si>
    <t xml:space="preserve">   D. Review Notification of Applicability of Standard</t>
  </si>
  <si>
    <t xml:space="preserve">        i. No deviations</t>
  </si>
  <si>
    <t xml:space="preserve">        ii. Deviations</t>
  </si>
  <si>
    <t>Activity</t>
  </si>
  <si>
    <t>(E) Technical Hours per Year (CxD)</t>
  </si>
  <si>
    <t>(F) Managerial Hours per Year (Ex0.05)</t>
  </si>
  <si>
    <t>(G) Clerical Hours per Year (Ex0.10)</t>
  </si>
  <si>
    <t xml:space="preserve">        i. With performance test </t>
  </si>
  <si>
    <t xml:space="preserve">        ii. Without performance test </t>
  </si>
  <si>
    <t>Technical</t>
  </si>
  <si>
    <t>Clerical</t>
  </si>
  <si>
    <t>Labor Rates</t>
  </si>
  <si>
    <t xml:space="preserve">   A. Review Notification of Construction/Reconstruction</t>
  </si>
  <si>
    <t>Total O&amp;M, 
(E x F)</t>
  </si>
  <si>
    <t>Total Capital/ Startup Cost 
(B x C)</t>
  </si>
  <si>
    <r>
      <t xml:space="preserve">(H) 
Total cost per year, $ </t>
    </r>
    <r>
      <rPr>
        <b/>
        <vertAlign val="superscript"/>
        <sz val="10"/>
        <rFont val="Times New Roman"/>
        <family val="1"/>
      </rPr>
      <t>b</t>
    </r>
  </si>
  <si>
    <t>(C) 
EPA Hours per Year (AxB)</t>
  </si>
  <si>
    <t>(A) 
EPA Hours per Occurrence</t>
  </si>
  <si>
    <t>(B) Number of Occurrences per Year</t>
  </si>
  <si>
    <t>(A) 
Person hours per occurrence</t>
  </si>
  <si>
    <t>(B) 
No. of occurrences per respondent per year</t>
  </si>
  <si>
    <t>(C) 
Person hours per respondent per year (AxB)</t>
  </si>
  <si>
    <t>A.  Familiarization with the regulatory requirements</t>
  </si>
  <si>
    <t>B.  Plan activities</t>
  </si>
  <si>
    <t xml:space="preserve">C.  Implement Activities </t>
  </si>
  <si>
    <t xml:space="preserve"> K. Time for audits</t>
  </si>
  <si>
    <t>G. Time to enter information</t>
  </si>
  <si>
    <t xml:space="preserve"> H. Calibration of CMS</t>
  </si>
  <si>
    <t>Totals (rounded)</t>
  </si>
  <si>
    <r>
      <t xml:space="preserve">Number of New Respondents </t>
    </r>
    <r>
      <rPr>
        <b/>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</si>
  <si>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</si>
  <si>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</si>
  <si>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</si>
  <si>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t>(E=A+B+C-D)</t>
  </si>
  <si>
    <t>Total Annual Responses</t>
  </si>
  <si>
    <t>Information Collection Activity</t>
  </si>
  <si>
    <t>Notification of construction/reconstruction</t>
  </si>
  <si>
    <t>Notification of anticipated startup</t>
  </si>
  <si>
    <t>Notification of actual startup</t>
  </si>
  <si>
    <t>Notification of applicability of standard</t>
  </si>
  <si>
    <t>Emission averaging plan</t>
  </si>
  <si>
    <t>Pre-compliance report</t>
  </si>
  <si>
    <t>Notification of initial performance test</t>
  </si>
  <si>
    <t>Notification of initial CMS performance evaluation</t>
  </si>
  <si>
    <t>Notification of compliance status</t>
  </si>
  <si>
    <t>Semiannual report</t>
  </si>
  <si>
    <t>Process Vessels</t>
  </si>
  <si>
    <t xml:space="preserve">Transfer Operations </t>
  </si>
  <si>
    <t>Wastewater Systems</t>
  </si>
  <si>
    <t>Create Information</t>
  </si>
  <si>
    <t>Gather Existing Information</t>
  </si>
  <si>
    <t>B.  Required Activities</t>
  </si>
  <si>
    <t>C.  Write Reports</t>
  </si>
  <si>
    <t>Management</t>
  </si>
  <si>
    <t>i.  Existing sources</t>
  </si>
  <si>
    <t>ii. New sources</t>
  </si>
  <si>
    <t>i.  With performance test</t>
  </si>
  <si>
    <t>ii. Without performance test</t>
  </si>
  <si>
    <t>Table 2: Average Annual EPA Burden and Cost - NESHAP for Miscellaneous Coating Manufacturing (40 CFR Part 63, Subpart HHHHH) (Renewal)</t>
  </si>
  <si>
    <t>i.  Records of startup, shutdown, and  malfunction</t>
  </si>
  <si>
    <t>ii. Records of CMS data</t>
  </si>
  <si>
    <t>d. LDAR recordkeeping</t>
  </si>
  <si>
    <t>c. Information for semi-annual reports</t>
  </si>
  <si>
    <t>b. Compile data</t>
  </si>
  <si>
    <t>a. Record continuously monitored parameters</t>
  </si>
  <si>
    <t xml:space="preserve">Capital Startup Cost </t>
  </si>
  <si>
    <t>Total Annual Responses E=(BxC)+D</t>
  </si>
  <si>
    <t>Total (rounded)</t>
  </si>
  <si>
    <t>Table 1: Annual Respondent Burden and Cost - NESHAP for Miscellaneous Coating Manufacturing (40 CFR Part 63, Subpart HHHHH) (Renewal)</t>
  </si>
  <si>
    <t>Process</t>
  </si>
  <si>
    <r>
      <t xml:space="preserve">(D) 
Plants per Year </t>
    </r>
    <r>
      <rPr>
        <b/>
        <vertAlign val="superscript"/>
        <sz val="10"/>
        <rFont val="Times New Roman"/>
        <family val="1"/>
      </rPr>
      <t>a</t>
    </r>
  </si>
  <si>
    <t>hours/response</t>
  </si>
  <si>
    <r>
      <t xml:space="preserve">Total Capital and O&amp;M Cost (rounded) </t>
    </r>
    <r>
      <rPr>
        <b/>
        <vertAlign val="superscript"/>
        <sz val="10"/>
        <rFont val="Times New Roman"/>
        <family val="1"/>
      </rPr>
      <t>r</t>
    </r>
  </si>
  <si>
    <r>
      <t xml:space="preserve">Grand Total (rounded) </t>
    </r>
    <r>
      <rPr>
        <b/>
        <vertAlign val="superscript"/>
        <sz val="10"/>
        <rFont val="Times New Roman"/>
        <family val="1"/>
      </rPr>
      <t>r</t>
    </r>
  </si>
  <si>
    <t>Note: Totals have been rounded to three significant figures.</t>
  </si>
  <si>
    <r>
      <t xml:space="preserve">E. Review Notification of Initial Performance Test </t>
    </r>
    <r>
      <rPr>
        <vertAlign val="superscript"/>
        <sz val="10"/>
        <rFont val="Times New Roman"/>
        <family val="1"/>
      </rPr>
      <t>c</t>
    </r>
  </si>
  <si>
    <r>
      <t xml:space="preserve">   F. Review Performance Test Report </t>
    </r>
    <r>
      <rPr>
        <vertAlign val="superscript"/>
        <sz val="10"/>
        <rFont val="Times New Roman"/>
        <family val="1"/>
      </rPr>
      <t>c</t>
    </r>
  </si>
  <si>
    <r>
      <t xml:space="preserve">G. Review Repeat Performance Test Report </t>
    </r>
    <r>
      <rPr>
        <vertAlign val="superscript"/>
        <sz val="10"/>
        <rFont val="Times New Roman"/>
        <family val="1"/>
      </rPr>
      <t>c, d</t>
    </r>
  </si>
  <si>
    <r>
      <t xml:space="preserve">H. Review Notification of Initial CMS Performance    Evaluation </t>
    </r>
    <r>
      <rPr>
        <vertAlign val="superscript"/>
        <sz val="10"/>
        <rFont val="Times New Roman"/>
        <family val="1"/>
      </rPr>
      <t>e</t>
    </r>
  </si>
  <si>
    <r>
      <t xml:space="preserve">   I. CMS Performance Evaluation </t>
    </r>
    <r>
      <rPr>
        <vertAlign val="superscript"/>
        <sz val="10"/>
        <rFont val="Times New Roman"/>
        <family val="1"/>
      </rPr>
      <t>e</t>
    </r>
  </si>
  <si>
    <r>
      <t xml:space="preserve">   J. Review Emissions Averaging Plan </t>
    </r>
    <r>
      <rPr>
        <vertAlign val="superscript"/>
        <sz val="10"/>
        <rFont val="Times New Roman"/>
        <family val="1"/>
      </rPr>
      <t>f</t>
    </r>
  </si>
  <si>
    <r>
      <t xml:space="preserve">   K.  Review Pre-compliance Report </t>
    </r>
    <r>
      <rPr>
        <vertAlign val="superscript"/>
        <sz val="10"/>
        <rFont val="Times New Roman"/>
        <family val="1"/>
      </rPr>
      <t>g</t>
    </r>
  </si>
  <si>
    <r>
      <t xml:space="preserve">   L. Review Notification of Compliance Status </t>
    </r>
    <r>
      <rPr>
        <vertAlign val="superscript"/>
        <sz val="10"/>
        <rFont val="Times New Roman"/>
        <family val="1"/>
      </rPr>
      <t>h</t>
    </r>
  </si>
  <si>
    <r>
      <t xml:space="preserve">   M. Review Notification of Process Change </t>
    </r>
    <r>
      <rPr>
        <vertAlign val="superscript"/>
        <sz val="10"/>
        <rFont val="Times New Roman"/>
        <family val="1"/>
      </rPr>
      <t>i</t>
    </r>
  </si>
  <si>
    <r>
      <t xml:space="preserve">   N. Review Semiannual Compliance Report </t>
    </r>
    <r>
      <rPr>
        <vertAlign val="superscript"/>
        <sz val="10"/>
        <rFont val="Times New Roman"/>
        <family val="1"/>
      </rPr>
      <t>j</t>
    </r>
  </si>
  <si>
    <r>
      <t xml:space="preserve">   O. Startup, shutdown, and malfunction report </t>
    </r>
    <r>
      <rPr>
        <vertAlign val="superscript"/>
        <sz val="10"/>
        <rFont val="Times New Roman"/>
        <family val="1"/>
      </rPr>
      <t>k</t>
    </r>
  </si>
  <si>
    <r>
      <t xml:space="preserve">   R. LDAR report </t>
    </r>
    <r>
      <rPr>
        <vertAlign val="superscript"/>
        <sz val="10"/>
        <rFont val="Times New Roman"/>
        <family val="1"/>
      </rPr>
      <t>l</t>
    </r>
  </si>
  <si>
    <r>
      <t xml:space="preserve">   S. Emissions averaging report </t>
    </r>
    <r>
      <rPr>
        <vertAlign val="superscript"/>
        <sz val="10"/>
        <rFont val="Times New Roman"/>
        <family val="1"/>
      </rPr>
      <t>m</t>
    </r>
  </si>
  <si>
    <r>
      <t xml:space="preserve">TOTAL (rounded) </t>
    </r>
    <r>
      <rPr>
        <b/>
        <vertAlign val="superscript"/>
        <sz val="10"/>
        <rFont val="Times New Roman"/>
        <family val="1"/>
      </rPr>
      <t>n</t>
    </r>
  </si>
  <si>
    <r>
      <t>a.</t>
    </r>
    <r>
      <rPr>
        <sz val="10"/>
        <rFont val="Times New Roman"/>
        <family val="1"/>
      </rPr>
      <t xml:space="preserve"> There are 43 existing major source facilities subject to the NESHAP. No new sources are expected to become subject over the three-year period of this ICR.</t>
    </r>
  </si>
  <si>
    <r>
      <t>b.</t>
    </r>
    <r>
      <rPr>
        <sz val="10"/>
        <rFont val="Times New Roman"/>
        <family val="1"/>
      </rPr>
      <t xml:space="preserve"> This ICR uses the following labor rates:  $66.62 for managerial, $49.44 for technical,  and $26.75 for clerical labor.   These rates are from the Office of Personnel Management (OPM), 2019 General Schedule, which excludes locality rates of pay.  The rates have been increased by 60 percent to account for the benefit packages available to government employees.</t>
    </r>
  </si>
  <si>
    <r>
      <t>c.</t>
    </r>
    <r>
      <rPr>
        <sz val="10"/>
        <rFont val="Times New Roman"/>
        <family val="1"/>
      </rPr>
      <t xml:space="preserve"> Assumes all facilities will comply by submitting engineering calculations based on: materials usage, materials HAP content, and control efficiency from testing (if applicable). Assumes no facilities will do performance tests. </t>
    </r>
  </si>
  <si>
    <r>
      <t>d.</t>
    </r>
    <r>
      <rPr>
        <sz val="10"/>
        <rFont val="Times New Roman"/>
        <family val="1"/>
      </rPr>
      <t xml:space="preserve"> Assume a 5% failure and re-test rate.</t>
    </r>
  </si>
  <si>
    <r>
      <t>e.</t>
    </r>
    <r>
      <rPr>
        <sz val="10"/>
        <rFont val="Times New Roman"/>
        <family val="1"/>
      </rPr>
      <t xml:space="preserve"> Initial CMS performance evaluation is only required for new sources. Assumes no performance evaluations are required for the parameter monitoring systems included in the rule.</t>
    </r>
  </si>
  <si>
    <r>
      <t>f.</t>
    </r>
    <r>
      <rPr>
        <sz val="10"/>
        <rFont val="Times New Roman"/>
        <family val="1"/>
      </rPr>
      <t xml:space="preserve"> Assumes that all existing facilities have already submitted emissions averaging plans. </t>
    </r>
  </si>
  <si>
    <r>
      <t>g.</t>
    </r>
    <r>
      <rPr>
        <sz val="10"/>
        <rFont val="Times New Roman"/>
        <family val="1"/>
      </rPr>
      <t xml:space="preserve"> Assumes 50 percent of the new facilities will submit a pre-compliance report.</t>
    </r>
  </si>
  <si>
    <r>
      <t>h.</t>
    </r>
    <r>
      <rPr>
        <sz val="10"/>
        <rFont val="Times New Roman"/>
        <family val="1"/>
      </rPr>
      <t xml:space="preserve"> Assumes all facilities will comply by submitting engineering calculations, design calculations, etc. with no performance tests. </t>
    </r>
  </si>
  <si>
    <r>
      <t>i.</t>
    </r>
    <r>
      <rPr>
        <sz val="10"/>
        <rFont val="Times New Roman"/>
        <family val="1"/>
      </rPr>
      <t xml:space="preserve"> Assumes 10 percent of the facilities will implement process changes each year over the three year period of this ICR.</t>
    </r>
  </si>
  <si>
    <r>
      <t>j.</t>
    </r>
    <r>
      <rPr>
        <sz val="10"/>
        <rFont val="Times New Roman"/>
        <family val="1"/>
      </rPr>
      <t xml:space="preserve"> Assumes 10 percent of the facilities will have deviations and 90% of facilities will have no deviations.</t>
    </r>
  </si>
  <si>
    <r>
      <t>k.</t>
    </r>
    <r>
      <rPr>
        <sz val="10"/>
        <rFont val="Times New Roman"/>
        <family val="1"/>
      </rPr>
      <t xml:space="preserve"> Assumes 5% of all facilities will report actions taken during a startup, shutdown, or malfunction that is not consistent with the plan.</t>
    </r>
  </si>
  <si>
    <r>
      <t>l.</t>
    </r>
    <r>
      <rPr>
        <sz val="10"/>
        <rFont val="Times New Roman"/>
        <family val="1"/>
      </rPr>
      <t xml:space="preserve"> Assumes all facilities will be subject to the equipment leak standards.</t>
    </r>
  </si>
  <si>
    <r>
      <t xml:space="preserve">m.  </t>
    </r>
    <r>
      <rPr>
        <sz val="10"/>
        <rFont val="Times New Roman"/>
        <family val="1"/>
      </rPr>
      <t>Assumes that 10 percent of existing facilities will use the emissions averaging reports to comply.</t>
    </r>
  </si>
  <si>
    <r>
      <t xml:space="preserve">n.  </t>
    </r>
    <r>
      <rPr>
        <sz val="10"/>
        <rFont val="Times New Roman"/>
        <family val="1"/>
      </rPr>
      <t>Totals have been rounded to 3 significant figures. Figures may not add exactly due to rounding.</t>
    </r>
  </si>
  <si>
    <r>
      <t xml:space="preserve">(D) Respondents per year </t>
    </r>
    <r>
      <rPr>
        <b/>
        <vertAlign val="superscript"/>
        <sz val="10"/>
        <rFont val="Times New Roman"/>
        <family val="1"/>
      </rPr>
      <t>a</t>
    </r>
  </si>
  <si>
    <r>
      <t>(H) 
Total Cost Per year</t>
    </r>
    <r>
      <rPr>
        <b/>
        <vertAlign val="superscript"/>
        <sz val="10"/>
        <rFont val="Times New Roman"/>
        <family val="1"/>
      </rPr>
      <t xml:space="preserve"> b</t>
    </r>
  </si>
  <si>
    <r>
      <t xml:space="preserve">A.  Familiarization with the regulatory requirements </t>
    </r>
    <r>
      <rPr>
        <vertAlign val="superscript"/>
        <sz val="10"/>
        <rFont val="Times New Roman"/>
        <family val="1"/>
      </rPr>
      <t>c</t>
    </r>
  </si>
  <si>
    <r>
      <t xml:space="preserve">Initial CMS performance evaluation </t>
    </r>
    <r>
      <rPr>
        <vertAlign val="superscript"/>
        <sz val="10"/>
        <rFont val="Times New Roman"/>
        <family val="1"/>
      </rPr>
      <t>d</t>
    </r>
  </si>
  <si>
    <r>
      <t xml:space="preserve">Emissions averaging plan </t>
    </r>
    <r>
      <rPr>
        <vertAlign val="superscript"/>
        <sz val="10"/>
        <rFont val="Times New Roman"/>
        <family val="1"/>
      </rPr>
      <t>e</t>
    </r>
  </si>
  <si>
    <r>
      <t xml:space="preserve">Pre-compliance report </t>
    </r>
    <r>
      <rPr>
        <vertAlign val="superscript"/>
        <sz val="10"/>
        <rFont val="Times New Roman"/>
        <family val="1"/>
      </rPr>
      <t>f</t>
    </r>
  </si>
  <si>
    <r>
      <t xml:space="preserve">Notification of performance test/re-test </t>
    </r>
    <r>
      <rPr>
        <vertAlign val="superscript"/>
        <sz val="10"/>
        <rFont val="Times New Roman"/>
        <family val="1"/>
      </rPr>
      <t>g</t>
    </r>
  </si>
  <si>
    <r>
      <t xml:space="preserve">Performance test/re-test report </t>
    </r>
    <r>
      <rPr>
        <vertAlign val="superscript"/>
        <sz val="10"/>
        <rFont val="Times New Roman"/>
        <family val="1"/>
      </rPr>
      <t>g</t>
    </r>
  </si>
  <si>
    <r>
      <t xml:space="preserve">Notification of initial CMS performance evaluation </t>
    </r>
    <r>
      <rPr>
        <vertAlign val="superscript"/>
        <sz val="10"/>
        <rFont val="Times New Roman"/>
        <family val="1"/>
      </rPr>
      <t>d</t>
    </r>
    <r>
      <rPr>
        <sz val="10"/>
        <rFont val="Times New Roman"/>
        <family val="1"/>
      </rPr>
      <t xml:space="preserve">       </t>
    </r>
  </si>
  <si>
    <r>
      <t xml:space="preserve">Notification of compliance status </t>
    </r>
    <r>
      <rPr>
        <vertAlign val="superscript"/>
        <sz val="10"/>
        <rFont val="Times New Roman"/>
        <family val="1"/>
      </rPr>
      <t>g</t>
    </r>
  </si>
  <si>
    <r>
      <t xml:space="preserve">Notification of process change </t>
    </r>
    <r>
      <rPr>
        <vertAlign val="superscript"/>
        <sz val="10"/>
        <rFont val="Times New Roman"/>
        <family val="1"/>
      </rPr>
      <t>h</t>
    </r>
  </si>
  <si>
    <r>
      <t xml:space="preserve">Semi-annual compliance report - no deviations </t>
    </r>
    <r>
      <rPr>
        <vertAlign val="superscript"/>
        <sz val="10"/>
        <rFont val="Times New Roman"/>
        <family val="1"/>
      </rPr>
      <t>i</t>
    </r>
  </si>
  <si>
    <r>
      <t xml:space="preserve">Semi-annual compliance report - with deviations </t>
    </r>
    <r>
      <rPr>
        <vertAlign val="superscript"/>
        <sz val="10"/>
        <rFont val="Times New Roman"/>
        <family val="1"/>
      </rPr>
      <t>i</t>
    </r>
  </si>
  <si>
    <r>
      <t xml:space="preserve">Startup, shutdown, and malfunction report </t>
    </r>
    <r>
      <rPr>
        <vertAlign val="superscript"/>
        <sz val="10"/>
        <rFont val="Times New Roman"/>
        <family val="1"/>
      </rPr>
      <t>j</t>
    </r>
  </si>
  <si>
    <r>
      <t xml:space="preserve">LDAR report </t>
    </r>
    <r>
      <rPr>
        <vertAlign val="superscript"/>
        <sz val="10"/>
        <rFont val="Times New Roman"/>
        <family val="1"/>
      </rPr>
      <t>k</t>
    </r>
  </si>
  <si>
    <r>
      <t xml:space="preserve">Emissions averaging report </t>
    </r>
    <r>
      <rPr>
        <vertAlign val="superscript"/>
        <sz val="10"/>
        <rFont val="Times New Roman"/>
        <family val="1"/>
      </rPr>
      <t>l</t>
    </r>
  </si>
  <si>
    <r>
      <t xml:space="preserve">D.  Develop record system </t>
    </r>
    <r>
      <rPr>
        <vertAlign val="superscript"/>
        <sz val="10"/>
        <rFont val="Times New Roman"/>
        <family val="1"/>
      </rPr>
      <t>m</t>
    </r>
  </si>
  <si>
    <r>
      <t xml:space="preserve">E.  Develop startup, shutdown, malfunction plan </t>
    </r>
    <r>
      <rPr>
        <vertAlign val="superscript"/>
        <sz val="10"/>
        <rFont val="Times New Roman"/>
        <family val="1"/>
      </rPr>
      <t>n</t>
    </r>
  </si>
  <si>
    <r>
      <t xml:space="preserve">F.  Develop QA/QC Plan for CMS </t>
    </r>
    <r>
      <rPr>
        <vertAlign val="superscript"/>
        <sz val="10"/>
        <rFont val="Times New Roman"/>
        <family val="1"/>
      </rPr>
      <t>o</t>
    </r>
  </si>
  <si>
    <r>
      <t xml:space="preserve"> I. Time to train personnel </t>
    </r>
    <r>
      <rPr>
        <vertAlign val="superscript"/>
        <sz val="10"/>
        <rFont val="Times New Roman"/>
        <family val="1"/>
      </rPr>
      <t>p, q</t>
    </r>
    <r>
      <rPr>
        <sz val="10"/>
        <rFont val="Times New Roman"/>
        <family val="1"/>
      </rPr>
      <t xml:space="preserve"> </t>
    </r>
  </si>
  <si>
    <r>
      <t xml:space="preserve"> J. Refresher course </t>
    </r>
    <r>
      <rPr>
        <vertAlign val="superscript"/>
        <sz val="10"/>
        <rFont val="Times New Roman"/>
        <family val="1"/>
      </rPr>
      <t>q</t>
    </r>
    <r>
      <rPr>
        <sz val="10"/>
        <rFont val="Times New Roman"/>
        <family val="1"/>
      </rPr>
      <t xml:space="preserve"> </t>
    </r>
  </si>
  <si>
    <r>
      <t xml:space="preserve">Total Labor Burden and Costs (rounded) </t>
    </r>
    <r>
      <rPr>
        <b/>
        <vertAlign val="superscript"/>
        <sz val="10"/>
        <rFont val="Times New Roman"/>
        <family val="1"/>
      </rPr>
      <t>r</t>
    </r>
  </si>
  <si>
    <r>
      <t>a.</t>
    </r>
    <r>
      <rPr>
        <sz val="10"/>
        <rFont val="Times New Roman"/>
        <family val="1"/>
      </rPr>
      <t xml:space="preserve"> There are 43 existing major source facilities subject to the NESHAP. We assume no new sources will become subject during the three-year period of this ICR. </t>
    </r>
  </si>
  <si>
    <r>
      <t>b.</t>
    </r>
    <r>
      <rPr>
        <sz val="10"/>
        <rFont val="Times New Roman"/>
        <family val="1"/>
      </rPr>
      <t xml:space="preserve"> This ICR uses the following labor rates for privately-owned sources: $141.06 for managerial, $120.27 for technical,  and $58.67 for clerical labor.  These rates are from the United States Department of Labor, Bureau of Labor Statistics, June 2019, “Table 2. Civilian Workers, by occupational and industry group.”  The rates are from column 1, “Total compensation.”  The rates have been increased by 110 percent to account for the benefit packages available to those employed by private industry.</t>
    </r>
  </si>
  <si>
    <r>
      <t>c.</t>
    </r>
    <r>
      <rPr>
        <sz val="10"/>
        <rFont val="Times New Roman"/>
        <family val="1"/>
      </rPr>
      <t xml:space="preserve"> Assume all 43 facilities will re-familiarize with the regulatory requirements each year.</t>
    </r>
  </si>
  <si>
    <r>
      <t>d.</t>
    </r>
    <r>
      <rPr>
        <sz val="10"/>
        <rFont val="Times New Roman"/>
        <family val="1"/>
      </rPr>
      <t xml:space="preserve"> Assumes 10 hours to conduct a CMS performance evaluation and 2 hours to prepare a notification. Initial CMS performance evaluation is only required for new sources.</t>
    </r>
  </si>
  <si>
    <r>
      <t>e.</t>
    </r>
    <r>
      <rPr>
        <sz val="10"/>
        <rFont val="Times New Roman"/>
        <family val="1"/>
      </rPr>
      <t xml:space="preserve"> Assumes that all existing facilities have complied with the emissions averaging requirements; new facilities are not allowed to use emissions averaging.</t>
    </r>
  </si>
  <si>
    <r>
      <t>f.</t>
    </r>
    <r>
      <rPr>
        <sz val="10"/>
        <rFont val="Times New Roman"/>
        <family val="1"/>
      </rPr>
      <t xml:space="preserve"> Assumes 50 percent of the new facilities will submit a pre-compliance report.</t>
    </r>
  </si>
  <si>
    <r>
      <t>g.</t>
    </r>
    <r>
      <rPr>
        <sz val="10"/>
        <rFont val="Times New Roman"/>
        <family val="1"/>
      </rPr>
      <t xml:space="preserve"> Assumes all facilities will comply by submitting engineering calculations and design calculations, and that no facilities will do performance tests. </t>
    </r>
  </si>
  <si>
    <r>
      <t>h.</t>
    </r>
    <r>
      <rPr>
        <sz val="10"/>
        <rFont val="Times New Roman"/>
        <family val="1"/>
      </rPr>
      <t xml:space="preserve"> Assumes 10 percent of the facilities will implement process changes each year over the three year period of this ICR.</t>
    </r>
  </si>
  <si>
    <r>
      <t>i.</t>
    </r>
    <r>
      <rPr>
        <sz val="10"/>
        <rFont val="Times New Roman"/>
        <family val="1"/>
      </rPr>
      <t xml:space="preserve"> Assumes 10 percent of the facilities will have deviations and 90% of facilities will have no deviations.</t>
    </r>
  </si>
  <si>
    <r>
      <t>j.</t>
    </r>
    <r>
      <rPr>
        <sz val="10"/>
        <rFont val="Times New Roman"/>
        <family val="1"/>
      </rPr>
      <t xml:space="preserve"> Assumes 5% of all facilities will report actions taken during a startup, shutdown, or malfunction that is not consistent with the plan.</t>
    </r>
  </si>
  <si>
    <r>
      <t>k.</t>
    </r>
    <r>
      <rPr>
        <sz val="10"/>
        <rFont val="Times New Roman"/>
        <family val="1"/>
      </rPr>
      <t xml:space="preserve"> Assumes all facilities will be subject to the equipment leak standards. Assume an average of 125 hours per report.</t>
    </r>
  </si>
  <si>
    <r>
      <t>l.</t>
    </r>
    <r>
      <rPr>
        <sz val="10"/>
        <rFont val="Times New Roman"/>
        <family val="1"/>
      </rPr>
      <t xml:space="preserve"> Assumes that 10 percent of existing facilities will use the emissions averaging reports to comply.</t>
    </r>
  </si>
  <si>
    <r>
      <t>m.</t>
    </r>
    <r>
      <rPr>
        <sz val="10"/>
        <rFont val="Times New Roman"/>
        <family val="1"/>
      </rPr>
      <t xml:space="preserve"> Assumes 40 hours to develop a record system for recording parameter monitoring information.</t>
    </r>
  </si>
  <si>
    <r>
      <t>n.</t>
    </r>
    <r>
      <rPr>
        <sz val="10"/>
        <rFont val="Times New Roman"/>
        <family val="1"/>
      </rPr>
      <t xml:space="preserve"> Assumes 80 hours to draft the startup, shutdown, and malfunction plan and another 20 hours of review/revisions, for a total of 100 hours.</t>
    </r>
  </si>
  <si>
    <r>
      <t>o.</t>
    </r>
    <r>
      <rPr>
        <sz val="10"/>
        <rFont val="Times New Roman"/>
        <family val="1"/>
      </rPr>
      <t xml:space="preserve"> Assumes 40 hours to develop/review the QA/QC plan for the CMS.  No QA/QC plan is required for the parameter monitoring systems included in the rule.</t>
    </r>
  </si>
  <si>
    <r>
      <t>p.</t>
    </r>
    <r>
      <rPr>
        <sz val="10"/>
        <rFont val="Times New Roman"/>
        <family val="1"/>
      </rPr>
      <t xml:space="preserve"> Assumes no facilities will use the alternative standard, which requires CEMS and QA/QC plans.</t>
    </r>
  </si>
  <si>
    <r>
      <t>q.</t>
    </r>
    <r>
      <rPr>
        <sz val="10"/>
        <rFont val="Times New Roman"/>
        <family val="1"/>
      </rPr>
      <t xml:space="preserve"> Assumes 40 hours to train personnel and 16 hours for an annual refresher course. </t>
    </r>
  </si>
  <si>
    <r>
      <t xml:space="preserve">r.  </t>
    </r>
    <r>
      <rPr>
        <sz val="10"/>
        <rFont val="Times New Roman"/>
        <family val="1"/>
      </rPr>
      <t>Totals have been rounded to 3 significant figures. Figures may not add exactly due to rounding.</t>
    </r>
  </si>
  <si>
    <r>
      <t xml:space="preserve">Notification of process change </t>
    </r>
    <r>
      <rPr>
        <vertAlign val="superscript"/>
        <sz val="10"/>
        <color rgb="FF000000"/>
        <rFont val="Times New Roman"/>
        <family val="1"/>
      </rPr>
      <t>a</t>
    </r>
  </si>
  <si>
    <r>
      <t xml:space="preserve">Startup, shutdown, malfunction report </t>
    </r>
    <r>
      <rPr>
        <vertAlign val="superscript"/>
        <sz val="10"/>
        <color rgb="FF000000"/>
        <rFont val="Times New Roman"/>
        <family val="1"/>
      </rPr>
      <t>b</t>
    </r>
  </si>
  <si>
    <r>
      <t xml:space="preserve">LDAR report </t>
    </r>
    <r>
      <rPr>
        <vertAlign val="superscript"/>
        <sz val="10"/>
        <color rgb="FF000000"/>
        <rFont val="Times New Roman"/>
        <family val="1"/>
      </rPr>
      <t>c</t>
    </r>
  </si>
  <si>
    <r>
      <t xml:space="preserve">Emission averaging report </t>
    </r>
    <r>
      <rPr>
        <vertAlign val="superscript"/>
        <sz val="10"/>
        <color rgb="FF000000"/>
        <rFont val="Times New Roman"/>
        <family val="1"/>
      </rPr>
      <t>d</t>
    </r>
  </si>
  <si>
    <r>
      <t xml:space="preserve">a  </t>
    </r>
    <r>
      <rPr>
        <sz val="10"/>
        <color rgb="FF000000"/>
        <rFont val="Times New Roman"/>
        <family val="1"/>
      </rPr>
      <t>Assumes 10 percent of the facilities will implement process changes each year over the three-year period of this ICR.</t>
    </r>
  </si>
  <si>
    <r>
      <t xml:space="preserve">b  </t>
    </r>
    <r>
      <rPr>
        <sz val="10"/>
        <color rgb="FF000000"/>
        <rFont val="Times New Roman"/>
        <family val="1"/>
      </rPr>
      <t>Assumes 5% of all facilities will report actions taken during a startup, shutdown, or malfunction that is not consistent with the plan.</t>
    </r>
  </si>
  <si>
    <r>
      <t xml:space="preserve">c  </t>
    </r>
    <r>
      <rPr>
        <sz val="10"/>
        <color rgb="FF000000"/>
        <rFont val="Times New Roman"/>
        <family val="1"/>
      </rPr>
      <t>Assumes all facilities will be subject to the equipment leak standards.</t>
    </r>
  </si>
  <si>
    <r>
      <t xml:space="preserve">d  </t>
    </r>
    <r>
      <rPr>
        <sz val="10"/>
        <color rgb="FF000000"/>
        <rFont val="Times New Roman"/>
        <family val="1"/>
      </rPr>
      <t>Assumes that 10 percent of existing facilities will use the emissions averaging reports to comply.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</si>
</sst>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0.0"/>
    <numFmt numFmtId="165" formatCode="&quot;$&quot;#,##0.00"/>
    <numFmt numFmtId="166" formatCode="0.0000"/>
    <numFmt numFmtId="167" formatCode="&quot;$&quot;#,##0"/>
    <numFmt numFmtId="168" formatCode="0.0"/>
  </numFmts>
  <fonts count="19" x14ac:knownFonts="1">
    <font>
      <sz val="11"/>
      <color theme="1"/>
      <name val="Calibri"/>
      <family val="2"/>
      <scheme val="minor"/>
    </font>
    <font>
      <sz val="10"/>
      <color theme="1"/>
      <name val="Times New Roman"/>
      <family val="1"/>
    </font>
    <font>
      <sz val="10"/>
      <color rgb="FF000000"/>
      <name val="Times New Roman"/>
      <family val="1"/>
    </font>
    <font>
      <b/>
      <sz val="12"/>
      <name val="Times New Roman"/>
      <family val="1"/>
    </font>
    <font>
      <sz val="11"/>
      <name val="Calibri"/>
      <family val="2"/>
      <scheme val="minor"/>
    </font>
    <font>
      <b/>
      <sz val="10"/>
      <name val="Times New Roman"/>
      <family val="1"/>
    </font>
    <font>
      <b/>
      <vertAlign val="superscript"/>
      <sz val="10"/>
      <name val="Times New Roman"/>
      <family val="1"/>
    </font>
    <font>
      <sz val="10"/>
      <name val="Times New Roman"/>
      <family val="1"/>
    </font>
    <font>
      <i/>
      <sz val="11"/>
      <name val="Calibri"/>
      <family val="2"/>
      <scheme val="minor"/>
    </font>
    <font>
      <sz val="11"/>
      <color rgb="FFFF0000"/>
      <name val="Calibri"/>
      <family val="2"/>
      <scheme val="minor"/>
    </font>
    <font>
      <sz val="12"/>
      <color theme="1"/>
      <name val="Times New Roman"/>
      <family val="1"/>
    </font>
    <font>
      <b/>
      <sz val="12"/>
      <color rgb="FF000000"/>
      <name val="Times New Roman"/>
      <family val="1"/>
    </font>
    <font>
      <b/>
      <vertAlign val="superscript"/>
      <sz val="10"/>
      <color rgb="FF000000"/>
      <name val="Times New Roman"/>
      <family val="1"/>
    </font>
    <font>
      <i/>
      <sz val="11"/>
      <color rgb="FFFF0000"/>
      <name val="Calibri"/>
      <family val="2"/>
      <scheme val="minor"/>
    </font>
    <font>
      <vertAlign val="superscript"/>
      <sz val="10"/>
      <color theme="1"/>
      <name val="Times New Roman"/>
      <family val="1"/>
    </font>
    <font>
      <vertAlign val="superscript"/>
      <sz val="10"/>
      <color rgb="FF000000"/>
      <name val="Times New Roman"/>
      <family val="1"/>
    </font>
    <font>
      <vertAlign val="superscript"/>
      <sz val="10"/>
      <name val="Times New Roman"/>
      <family val="1"/>
    </font>
    <font>
      <sz val="10"/>
      <name val="Calibri"/>
      <family val="2"/>
      <scheme val="minor"/>
    </font>
    <font>
      <b/>
      <i/>
      <sz val="10"/>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bottom style="thin">
        <color indexed="64"/>
      </bottom>
      <diagonal/>
    </border>
  </borders>
  <cellStyleXfs count="1">
    <xf numFmtId="0" fontId="0" fillId="0" borderId="0"/>
  </cellStyleXfs>
  <cellXfs count="87">
    <xf numFmtId="0" fontId="0" fillId="0" borderId="0" xfId="0"/>
    <xf numFmtId="6" fontId="0" fillId="0" borderId="0" xfId="0" applyNumberFormat="1"/>
    <xf numFmtId="0" fontId="1" fillId="0" borderId="1" xfId="0" applyFont="1" applyBorder="1" applyAlignment="1">
      <alignment horizontal="center" vertical="center" wrapText="1"/>
    </xf>
    <xf numFmtId="0" fontId="1" fillId="0" borderId="1" xfId="0" applyFont="1" applyBorder="1" applyAlignment="1">
      <alignment vertical="center" wrapText="1"/>
    </xf>
    <xf numFmtId="6" fontId="1" fillId="0" borderId="1" xfId="0" applyNumberFormat="1" applyFont="1" applyBorder="1" applyAlignment="1">
      <alignment horizontal="center" vertical="center" wrapText="1"/>
    </xf>
    <xf numFmtId="6"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vertical="top" wrapText="1"/>
    </xf>
    <xf numFmtId="0" fontId="2" fillId="0" borderId="4" xfId="0" applyFont="1" applyBorder="1" applyAlignment="1">
      <alignment horizontal="center" vertical="center" wrapText="1"/>
    </xf>
    <xf numFmtId="0" fontId="4" fillId="0" borderId="0" xfId="0" applyFont="1"/>
    <xf numFmtId="0" fontId="5" fillId="0" borderId="1" xfId="0" applyFont="1" applyBorder="1" applyAlignment="1">
      <alignment horizontal="center" vertical="center" wrapText="1"/>
    </xf>
    <xf numFmtId="0" fontId="4" fillId="0" borderId="0" xfId="0" applyFont="1" applyAlignment="1">
      <alignment horizontal="center"/>
    </xf>
    <xf numFmtId="165" fontId="7" fillId="0" borderId="0" xfId="0" applyNumberFormat="1" applyFont="1"/>
    <xf numFmtId="0" fontId="4" fillId="0" borderId="0" xfId="0" applyFont="1" applyAlignment="1">
      <alignment wrapText="1"/>
    </xf>
    <xf numFmtId="0" fontId="8" fillId="0" borderId="0" xfId="0" applyFont="1"/>
    <xf numFmtId="1" fontId="4" fillId="0" borderId="0" xfId="0" applyNumberFormat="1" applyFont="1"/>
    <xf numFmtId="0" fontId="5" fillId="0" borderId="1" xfId="0" applyFont="1" applyBorder="1" applyAlignment="1">
      <alignment vertical="center" wrapText="1"/>
    </xf>
    <xf numFmtId="6" fontId="5" fillId="0" borderId="1" xfId="0" applyNumberFormat="1" applyFont="1" applyBorder="1" applyAlignment="1">
      <alignment horizontal="right" vertical="center"/>
    </xf>
    <xf numFmtId="166" fontId="4" fillId="0" borderId="0" xfId="0" applyNumberFormat="1" applyFont="1"/>
    <xf numFmtId="0" fontId="10" fillId="0" borderId="0" xfId="0" applyFont="1"/>
    <xf numFmtId="0" fontId="9" fillId="0" borderId="0" xfId="0" applyFont="1"/>
    <xf numFmtId="0" fontId="3" fillId="0" borderId="0" xfId="0" applyFont="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6" fontId="2" fillId="0" borderId="1" xfId="0" applyNumberFormat="1" applyFont="1" applyBorder="1" applyAlignment="1">
      <alignment horizontal="center" vertical="center" wrapText="1"/>
    </xf>
    <xf numFmtId="0" fontId="7" fillId="0" borderId="1" xfId="0" applyFont="1" applyBorder="1" applyAlignment="1">
      <alignment vertical="center"/>
    </xf>
    <xf numFmtId="165" fontId="1" fillId="0" borderId="1" xfId="0" applyNumberFormat="1" applyFont="1" applyBorder="1"/>
    <xf numFmtId="0" fontId="9" fillId="0" borderId="0" xfId="0" applyFont="1" applyAlignment="1">
      <alignment horizontal="right"/>
    </xf>
    <xf numFmtId="0" fontId="13" fillId="0" borderId="0" xfId="0" applyFont="1"/>
    <xf numFmtId="0" fontId="1" fillId="0" borderId="1" xfId="0" applyFont="1" applyBorder="1" applyAlignment="1">
      <alignment horizontal="left" vertical="center" wrapText="1"/>
    </xf>
    <xf numFmtId="0" fontId="14" fillId="0" borderId="0" xfId="0" applyFont="1"/>
    <xf numFmtId="0" fontId="14" fillId="0" borderId="0" xfId="0" applyFont="1" applyAlignment="1">
      <alignment vertical="center"/>
    </xf>
    <xf numFmtId="1" fontId="1" fillId="0" borderId="1" xfId="0" applyNumberFormat="1" applyFont="1" applyBorder="1" applyAlignment="1">
      <alignment horizontal="center" vertical="center" wrapText="1"/>
    </xf>
    <xf numFmtId="1" fontId="0" fillId="0" borderId="0" xfId="0" applyNumberFormat="1" applyAlignment="1">
      <alignment horizontal="center"/>
    </xf>
    <xf numFmtId="0" fontId="7" fillId="0" borderId="1" xfId="0" applyFont="1" applyBorder="1" applyAlignment="1">
      <alignment horizontal="center"/>
    </xf>
    <xf numFmtId="0" fontId="2" fillId="0" borderId="9"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6" fontId="7" fillId="0" borderId="1" xfId="0" applyNumberFormat="1" applyFont="1" applyBorder="1" applyAlignment="1">
      <alignment vertical="center" wrapText="1"/>
    </xf>
    <xf numFmtId="0" fontId="7" fillId="0" borderId="1" xfId="0" applyFont="1" applyFill="1" applyBorder="1" applyAlignment="1">
      <alignment horizontal="left" vertical="center" wrapText="1" indent="1"/>
    </xf>
    <xf numFmtId="0" fontId="7" fillId="0" borderId="1" xfId="0" applyFont="1" applyFill="1" applyBorder="1" applyAlignment="1">
      <alignment horizontal="center" vertical="center" wrapText="1"/>
    </xf>
    <xf numFmtId="6" fontId="7"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Border="1" applyAlignment="1">
      <alignment horizontal="left" vertical="center" wrapText="1" indent="1"/>
    </xf>
    <xf numFmtId="8" fontId="7" fillId="0" borderId="1" xfId="0" applyNumberFormat="1" applyFont="1" applyBorder="1" applyAlignment="1">
      <alignment vertical="center" wrapText="1"/>
    </xf>
    <xf numFmtId="6" fontId="5" fillId="0" borderId="1" xfId="0" applyNumberFormat="1" applyFont="1" applyBorder="1" applyAlignment="1">
      <alignment horizontal="right" vertical="center" wrapText="1"/>
    </xf>
    <xf numFmtId="0" fontId="17" fillId="0" borderId="0" xfId="0" applyFont="1"/>
    <xf numFmtId="0" fontId="5" fillId="0" borderId="0" xfId="0" applyFont="1" applyAlignment="1">
      <alignment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left" vertical="center" indent="1"/>
    </xf>
    <xf numFmtId="1" fontId="7" fillId="0" borderId="1" xfId="0" applyNumberFormat="1" applyFont="1" applyBorder="1" applyAlignment="1">
      <alignment horizontal="center" vertical="center"/>
    </xf>
    <xf numFmtId="6" fontId="7" fillId="0" borderId="1" xfId="0" applyNumberFormat="1" applyFont="1" applyBorder="1" applyAlignment="1">
      <alignment horizontal="right" vertical="center"/>
    </xf>
    <xf numFmtId="0" fontId="7" fillId="0" borderId="1" xfId="0" applyFont="1" applyBorder="1" applyAlignment="1">
      <alignment horizontal="left" vertical="center" indent="2"/>
    </xf>
    <xf numFmtId="6" fontId="7" fillId="0" borderId="1" xfId="0" applyNumberFormat="1" applyFont="1" applyBorder="1" applyAlignment="1">
      <alignment vertical="center"/>
    </xf>
    <xf numFmtId="0" fontId="7" fillId="0" borderId="1" xfId="0" applyFont="1" applyBorder="1" applyAlignment="1">
      <alignment horizontal="left" vertical="center" indent="3"/>
    </xf>
    <xf numFmtId="168"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3" fontId="7" fillId="0" borderId="1" xfId="0" applyNumberFormat="1" applyFont="1" applyBorder="1" applyAlignment="1">
      <alignment horizontal="center" vertical="center"/>
    </xf>
    <xf numFmtId="0" fontId="18" fillId="0" borderId="1" xfId="0" applyFont="1" applyBorder="1" applyAlignment="1">
      <alignment horizontal="left" vertical="center"/>
    </xf>
    <xf numFmtId="0" fontId="18" fillId="0" borderId="1" xfId="0" applyFont="1" applyBorder="1" applyAlignment="1">
      <alignment horizontal="center" vertical="center"/>
    </xf>
    <xf numFmtId="6" fontId="18" fillId="0" borderId="1" xfId="0" applyNumberFormat="1" applyFont="1" applyBorder="1" applyAlignment="1">
      <alignment horizontal="right" vertical="center"/>
    </xf>
    <xf numFmtId="164" fontId="7" fillId="0" borderId="1" xfId="0" applyNumberFormat="1" applyFont="1" applyBorder="1" applyAlignment="1">
      <alignment horizontal="center" vertical="center"/>
    </xf>
    <xf numFmtId="167" fontId="18" fillId="0" borderId="1" xfId="0" applyNumberFormat="1" applyFont="1" applyBorder="1" applyAlignment="1">
      <alignment horizontal="right" vertical="center"/>
    </xf>
    <xf numFmtId="0" fontId="5" fillId="0" borderId="1" xfId="0" applyFont="1" applyBorder="1" applyAlignment="1">
      <alignment horizontal="left" vertical="center"/>
    </xf>
    <xf numFmtId="0" fontId="7" fillId="0" borderId="1" xfId="0" applyFont="1" applyBorder="1"/>
    <xf numFmtId="0" fontId="7" fillId="0" borderId="0" xfId="0" applyFont="1"/>
    <xf numFmtId="0" fontId="7" fillId="0" borderId="0" xfId="0" applyFont="1" applyAlignment="1">
      <alignment horizontal="center"/>
    </xf>
    <xf numFmtId="0" fontId="2" fillId="0" borderId="7" xfId="0" applyFont="1" applyBorder="1" applyAlignment="1">
      <alignment horizontal="center" vertical="center" wrapText="1"/>
    </xf>
    <xf numFmtId="1" fontId="2" fillId="0" borderId="7" xfId="0" applyNumberFormat="1" applyFont="1" applyBorder="1" applyAlignment="1">
      <alignment horizontal="center" vertical="center" wrapText="1"/>
    </xf>
    <xf numFmtId="0" fontId="15" fillId="0" borderId="0" xfId="0" applyFont="1" applyAlignment="1">
      <alignment vertical="center"/>
    </xf>
    <xf numFmtId="0" fontId="16" fillId="0" borderId="0" xfId="0" applyFont="1" applyAlignment="1">
      <alignment horizontal="left" vertical="top" wrapText="1"/>
    </xf>
    <xf numFmtId="0" fontId="3" fillId="0" borderId="0" xfId="0" applyFont="1" applyAlignment="1">
      <alignment horizontal="left" vertical="top" wrapText="1"/>
    </xf>
    <xf numFmtId="0" fontId="7" fillId="0" borderId="1" xfId="0" applyFont="1" applyBorder="1" applyAlignment="1">
      <alignment horizontal="center"/>
    </xf>
    <xf numFmtId="3" fontId="18" fillId="0" borderId="1"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6" xfId="0" applyNumberFormat="1" applyFont="1" applyBorder="1" applyAlignment="1">
      <alignment horizontal="center" vertical="center"/>
    </xf>
    <xf numFmtId="3" fontId="5" fillId="0" borderId="7" xfId="0" applyNumberFormat="1"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xf>
    <xf numFmtId="1" fontId="5"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2" fillId="0" borderId="8" xfId="0" applyFont="1" applyFill="1" applyBorder="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6"/>
  <sheetViews>
    <sheetView tabSelected="1" workbookViewId="0">
      <selection activeCell="A31" sqref="A31"/>
    </sheetView>
  </sheetViews>
  <sheetFormatPr defaultColWidth="9.140625" defaultRowHeight="15" x14ac:dyDescent="0.25"/>
  <cols>
    <col min="1" max="1" width="42.5703125" style="10" customWidth="1"/>
    <col min="2" max="2" width="9.140625" style="12"/>
    <col min="3" max="3" width="10.140625" style="10" customWidth="1"/>
    <col min="4" max="4" width="9.140625" style="10"/>
    <col min="5" max="5" width="10.5703125" style="10" customWidth="1"/>
    <col min="6" max="8" width="9.140625" style="10"/>
    <col min="9" max="9" width="13.140625" style="10" customWidth="1"/>
    <col min="10" max="10" width="9.140625" style="10"/>
    <col min="11" max="11" width="12" style="10" customWidth="1"/>
    <col min="12" max="16384" width="9.140625" style="10"/>
  </cols>
  <sheetData>
    <row r="1" spans="1:12" ht="30" customHeight="1" x14ac:dyDescent="0.25">
      <c r="A1" s="74" t="s">
        <v>100</v>
      </c>
      <c r="B1" s="74"/>
      <c r="C1" s="74"/>
      <c r="D1" s="74"/>
      <c r="E1" s="74"/>
      <c r="F1" s="74"/>
      <c r="G1" s="74"/>
      <c r="H1" s="74"/>
      <c r="I1" s="74"/>
    </row>
    <row r="2" spans="1:12" ht="15.75" x14ac:dyDescent="0.25">
      <c r="A2" s="22"/>
      <c r="G2" s="13"/>
    </row>
    <row r="3" spans="1:12" s="14" customFormat="1" ht="76.5" x14ac:dyDescent="0.25">
      <c r="A3" s="11" t="s">
        <v>15</v>
      </c>
      <c r="B3" s="11" t="s">
        <v>51</v>
      </c>
      <c r="C3" s="11" t="s">
        <v>52</v>
      </c>
      <c r="D3" s="11" t="s">
        <v>53</v>
      </c>
      <c r="E3" s="11" t="s">
        <v>135</v>
      </c>
      <c r="F3" s="11" t="s">
        <v>22</v>
      </c>
      <c r="G3" s="11" t="s">
        <v>23</v>
      </c>
      <c r="H3" s="11" t="s">
        <v>24</v>
      </c>
      <c r="I3" s="11" t="s">
        <v>136</v>
      </c>
    </row>
    <row r="4" spans="1:12" x14ac:dyDescent="0.25">
      <c r="A4" s="50" t="s">
        <v>16</v>
      </c>
      <c r="B4" s="51" t="s">
        <v>10</v>
      </c>
      <c r="C4" s="27"/>
      <c r="D4" s="27"/>
      <c r="E4" s="27"/>
      <c r="F4" s="27"/>
      <c r="G4" s="27"/>
      <c r="H4" s="27"/>
      <c r="I4" s="27"/>
      <c r="J4" s="21"/>
      <c r="K4" s="75" t="s">
        <v>43</v>
      </c>
      <c r="L4" s="75"/>
    </row>
    <row r="5" spans="1:12" x14ac:dyDescent="0.25">
      <c r="A5" s="50" t="s">
        <v>17</v>
      </c>
      <c r="B5" s="51" t="s">
        <v>10</v>
      </c>
      <c r="C5" s="27"/>
      <c r="D5" s="27"/>
      <c r="E5" s="27"/>
      <c r="F5" s="27"/>
      <c r="G5" s="27"/>
      <c r="H5" s="27"/>
      <c r="I5" s="27"/>
      <c r="J5" s="21"/>
      <c r="K5" s="27" t="s">
        <v>85</v>
      </c>
      <c r="L5" s="28">
        <v>141.06</v>
      </c>
    </row>
    <row r="6" spans="1:12" x14ac:dyDescent="0.25">
      <c r="A6" s="50" t="s">
        <v>18</v>
      </c>
      <c r="B6" s="51"/>
      <c r="C6" s="27"/>
      <c r="D6" s="27"/>
      <c r="E6" s="27"/>
      <c r="F6" s="27"/>
      <c r="G6" s="27"/>
      <c r="H6" s="27"/>
      <c r="I6" s="27"/>
      <c r="J6" s="21"/>
      <c r="K6" s="27" t="s">
        <v>41</v>
      </c>
      <c r="L6" s="28">
        <v>120.27</v>
      </c>
    </row>
    <row r="7" spans="1:12" ht="15.75" x14ac:dyDescent="0.25">
      <c r="A7" s="52" t="s">
        <v>137</v>
      </c>
      <c r="B7" s="51">
        <v>4</v>
      </c>
      <c r="C7" s="51">
        <v>1</v>
      </c>
      <c r="D7" s="51">
        <f>B7*C7</f>
        <v>4</v>
      </c>
      <c r="E7" s="51">
        <v>43</v>
      </c>
      <c r="F7" s="51">
        <f>D7*E7</f>
        <v>172</v>
      </c>
      <c r="G7" s="53">
        <f>F7*0.05</f>
        <v>8.6</v>
      </c>
      <c r="H7" s="53">
        <f>F7*0.1</f>
        <v>17.2</v>
      </c>
      <c r="I7" s="54">
        <f>F7*L$6+G7*L$5+H7*L$7</f>
        <v>22908.679999999997</v>
      </c>
      <c r="J7" s="21"/>
      <c r="K7" s="27" t="s">
        <v>42</v>
      </c>
      <c r="L7" s="28">
        <v>58.67</v>
      </c>
    </row>
    <row r="8" spans="1:12" x14ac:dyDescent="0.25">
      <c r="A8" s="52" t="s">
        <v>83</v>
      </c>
      <c r="B8" s="51"/>
      <c r="C8" s="27"/>
      <c r="D8" s="27"/>
      <c r="E8" s="27"/>
      <c r="F8" s="27"/>
      <c r="G8" s="27"/>
      <c r="H8" s="27"/>
      <c r="I8" s="27"/>
      <c r="J8" s="21"/>
    </row>
    <row r="9" spans="1:12" ht="15.75" x14ac:dyDescent="0.25">
      <c r="A9" s="55" t="s">
        <v>138</v>
      </c>
      <c r="B9" s="51">
        <v>10</v>
      </c>
      <c r="C9" s="51">
        <v>1</v>
      </c>
      <c r="D9" s="51">
        <f>B9*C9</f>
        <v>10</v>
      </c>
      <c r="E9" s="51">
        <v>0</v>
      </c>
      <c r="F9" s="51">
        <f>D9*E9</f>
        <v>0</v>
      </c>
      <c r="G9" s="51">
        <f>F9*0.05</f>
        <v>0</v>
      </c>
      <c r="H9" s="51">
        <f>F9*0.1</f>
        <v>0</v>
      </c>
      <c r="I9" s="54">
        <f>F9*L$6+G9*L$5+H9*L$7</f>
        <v>0</v>
      </c>
      <c r="J9" s="21"/>
    </row>
    <row r="10" spans="1:12" x14ac:dyDescent="0.25">
      <c r="A10" s="55" t="s">
        <v>81</v>
      </c>
      <c r="B10" s="51" t="s">
        <v>25</v>
      </c>
      <c r="C10" s="27"/>
      <c r="D10" s="27"/>
      <c r="E10" s="27"/>
      <c r="F10" s="27"/>
      <c r="G10" s="27"/>
      <c r="H10" s="27"/>
      <c r="I10" s="56"/>
      <c r="J10" s="21"/>
    </row>
    <row r="11" spans="1:12" x14ac:dyDescent="0.25">
      <c r="A11" s="55" t="s">
        <v>82</v>
      </c>
      <c r="B11" s="51" t="s">
        <v>25</v>
      </c>
      <c r="C11" s="27"/>
      <c r="D11" s="27"/>
      <c r="E11" s="27"/>
      <c r="F11" s="27"/>
      <c r="G11" s="27"/>
      <c r="H11" s="27"/>
      <c r="I11" s="56"/>
      <c r="J11" s="21"/>
    </row>
    <row r="12" spans="1:12" x14ac:dyDescent="0.25">
      <c r="A12" s="52" t="s">
        <v>84</v>
      </c>
      <c r="B12" s="51"/>
      <c r="C12" s="27"/>
      <c r="D12" s="27"/>
      <c r="E12" s="27"/>
      <c r="F12" s="27"/>
      <c r="G12" s="27"/>
      <c r="H12" s="27"/>
      <c r="I12" s="56"/>
      <c r="J12" s="21"/>
    </row>
    <row r="13" spans="1:12" x14ac:dyDescent="0.25">
      <c r="A13" s="55" t="s">
        <v>68</v>
      </c>
      <c r="B13" s="51">
        <v>2</v>
      </c>
      <c r="C13" s="51">
        <v>1</v>
      </c>
      <c r="D13" s="51">
        <f>B13*C13</f>
        <v>2</v>
      </c>
      <c r="E13" s="51">
        <v>0</v>
      </c>
      <c r="F13" s="51">
        <f t="shared" ref="F13:F15" si="0">D13*E13</f>
        <v>0</v>
      </c>
      <c r="G13" s="51">
        <f t="shared" ref="G13:G15" si="1">F13*0.05</f>
        <v>0</v>
      </c>
      <c r="H13" s="51">
        <f t="shared" ref="H13:H15" si="2">F13*0.1</f>
        <v>0</v>
      </c>
      <c r="I13" s="54">
        <f>F13*L$6+G13*L$5+H13*L$7</f>
        <v>0</v>
      </c>
      <c r="J13" s="21"/>
    </row>
    <row r="14" spans="1:12" x14ac:dyDescent="0.25">
      <c r="A14" s="55" t="s">
        <v>69</v>
      </c>
      <c r="B14" s="51">
        <v>2</v>
      </c>
      <c r="C14" s="51">
        <v>1</v>
      </c>
      <c r="D14" s="51">
        <f>B14*C14</f>
        <v>2</v>
      </c>
      <c r="E14" s="51">
        <v>0</v>
      </c>
      <c r="F14" s="51">
        <f t="shared" si="0"/>
        <v>0</v>
      </c>
      <c r="G14" s="51">
        <f t="shared" si="1"/>
        <v>0</v>
      </c>
      <c r="H14" s="51">
        <f t="shared" si="2"/>
        <v>0</v>
      </c>
      <c r="I14" s="54">
        <f>F14*L$6+G14*L$5+H14*L$7</f>
        <v>0</v>
      </c>
      <c r="J14" s="21"/>
    </row>
    <row r="15" spans="1:12" x14ac:dyDescent="0.25">
      <c r="A15" s="55" t="s">
        <v>70</v>
      </c>
      <c r="B15" s="51">
        <v>2</v>
      </c>
      <c r="C15" s="51">
        <v>1</v>
      </c>
      <c r="D15" s="51">
        <f>B15*C15</f>
        <v>2</v>
      </c>
      <c r="E15" s="51">
        <v>0</v>
      </c>
      <c r="F15" s="51">
        <f t="shared" si="0"/>
        <v>0</v>
      </c>
      <c r="G15" s="51">
        <f t="shared" si="1"/>
        <v>0</v>
      </c>
      <c r="H15" s="51">
        <f t="shared" si="2"/>
        <v>0</v>
      </c>
      <c r="I15" s="54">
        <f>F15*L$6+G15*L$5+H15*L$7</f>
        <v>0</v>
      </c>
      <c r="J15" s="21"/>
    </row>
    <row r="16" spans="1:12" x14ac:dyDescent="0.25">
      <c r="A16" s="55" t="s">
        <v>71</v>
      </c>
      <c r="B16" s="51"/>
      <c r="C16" s="27"/>
      <c r="D16" s="27"/>
      <c r="E16" s="27"/>
      <c r="F16" s="27"/>
      <c r="G16" s="27"/>
      <c r="H16" s="27"/>
      <c r="I16" s="56"/>
      <c r="J16" s="21"/>
    </row>
    <row r="17" spans="1:10" x14ac:dyDescent="0.25">
      <c r="A17" s="57" t="s">
        <v>86</v>
      </c>
      <c r="B17" s="51">
        <v>2</v>
      </c>
      <c r="C17" s="51">
        <v>0</v>
      </c>
      <c r="D17" s="51">
        <f t="shared" ref="D17:D22" si="3">B17*C17</f>
        <v>0</v>
      </c>
      <c r="E17" s="51">
        <v>0</v>
      </c>
      <c r="F17" s="51">
        <f t="shared" ref="F17:F23" si="4">D17*E17</f>
        <v>0</v>
      </c>
      <c r="G17" s="51">
        <f t="shared" ref="G17:G23" si="5">F17*0.05</f>
        <v>0</v>
      </c>
      <c r="H17" s="51">
        <f t="shared" ref="H17:H23" si="6">F17*0.1</f>
        <v>0</v>
      </c>
      <c r="I17" s="54">
        <f t="shared" ref="I17:I23" si="7">F17*L$6+G17*L$5+H17*L$7</f>
        <v>0</v>
      </c>
      <c r="J17" s="21"/>
    </row>
    <row r="18" spans="1:10" x14ac:dyDescent="0.25">
      <c r="A18" s="57" t="s">
        <v>87</v>
      </c>
      <c r="B18" s="51">
        <v>2</v>
      </c>
      <c r="C18" s="51">
        <v>1</v>
      </c>
      <c r="D18" s="51">
        <f t="shared" si="3"/>
        <v>2</v>
      </c>
      <c r="E18" s="51">
        <v>0</v>
      </c>
      <c r="F18" s="51">
        <f t="shared" si="4"/>
        <v>0</v>
      </c>
      <c r="G18" s="51">
        <f t="shared" si="5"/>
        <v>0</v>
      </c>
      <c r="H18" s="51">
        <f t="shared" si="6"/>
        <v>0</v>
      </c>
      <c r="I18" s="54">
        <f t="shared" si="7"/>
        <v>0</v>
      </c>
      <c r="J18" s="21"/>
    </row>
    <row r="19" spans="1:10" ht="15.75" x14ac:dyDescent="0.25">
      <c r="A19" s="55" t="s">
        <v>139</v>
      </c>
      <c r="B19" s="51">
        <v>40</v>
      </c>
      <c r="C19" s="51">
        <v>1</v>
      </c>
      <c r="D19" s="51">
        <f t="shared" si="3"/>
        <v>40</v>
      </c>
      <c r="E19" s="51">
        <v>0</v>
      </c>
      <c r="F19" s="51">
        <f t="shared" si="4"/>
        <v>0</v>
      </c>
      <c r="G19" s="51">
        <f t="shared" si="5"/>
        <v>0</v>
      </c>
      <c r="H19" s="51">
        <f t="shared" si="6"/>
        <v>0</v>
      </c>
      <c r="I19" s="54">
        <f t="shared" si="7"/>
        <v>0</v>
      </c>
      <c r="J19" s="21"/>
    </row>
    <row r="20" spans="1:10" ht="15.75" x14ac:dyDescent="0.25">
      <c r="A20" s="55" t="s">
        <v>140</v>
      </c>
      <c r="B20" s="51">
        <v>40</v>
      </c>
      <c r="C20" s="51">
        <v>1</v>
      </c>
      <c r="D20" s="51">
        <f t="shared" si="3"/>
        <v>40</v>
      </c>
      <c r="E20" s="51">
        <v>0</v>
      </c>
      <c r="F20" s="51">
        <f t="shared" si="4"/>
        <v>0</v>
      </c>
      <c r="G20" s="51">
        <f t="shared" si="5"/>
        <v>0</v>
      </c>
      <c r="H20" s="51">
        <f t="shared" si="6"/>
        <v>0</v>
      </c>
      <c r="I20" s="54">
        <f t="shared" si="7"/>
        <v>0</v>
      </c>
      <c r="J20" s="21"/>
    </row>
    <row r="21" spans="1:10" ht="15.75" x14ac:dyDescent="0.25">
      <c r="A21" s="55" t="s">
        <v>141</v>
      </c>
      <c r="B21" s="51">
        <v>2</v>
      </c>
      <c r="C21" s="51">
        <v>1</v>
      </c>
      <c r="D21" s="51">
        <f t="shared" si="3"/>
        <v>2</v>
      </c>
      <c r="E21" s="51">
        <v>0</v>
      </c>
      <c r="F21" s="53">
        <f t="shared" si="4"/>
        <v>0</v>
      </c>
      <c r="G21" s="58">
        <f t="shared" si="5"/>
        <v>0</v>
      </c>
      <c r="H21" s="53">
        <f t="shared" si="6"/>
        <v>0</v>
      </c>
      <c r="I21" s="54">
        <f t="shared" si="7"/>
        <v>0</v>
      </c>
      <c r="J21" s="21"/>
    </row>
    <row r="22" spans="1:10" ht="15.75" x14ac:dyDescent="0.25">
      <c r="A22" s="55" t="s">
        <v>142</v>
      </c>
      <c r="B22" s="51">
        <v>10</v>
      </c>
      <c r="C22" s="51">
        <v>1</v>
      </c>
      <c r="D22" s="51">
        <f t="shared" si="3"/>
        <v>10</v>
      </c>
      <c r="E22" s="51">
        <v>0</v>
      </c>
      <c r="F22" s="53">
        <f t="shared" si="4"/>
        <v>0</v>
      </c>
      <c r="G22" s="53">
        <f t="shared" si="5"/>
        <v>0</v>
      </c>
      <c r="H22" s="53">
        <f t="shared" si="6"/>
        <v>0</v>
      </c>
      <c r="I22" s="54">
        <f>F22*L$6+G22*L$5+H22*L$7</f>
        <v>0</v>
      </c>
      <c r="J22" s="21"/>
    </row>
    <row r="23" spans="1:10" ht="15.75" x14ac:dyDescent="0.25">
      <c r="A23" s="55" t="s">
        <v>143</v>
      </c>
      <c r="B23" s="51">
        <v>2</v>
      </c>
      <c r="C23" s="51">
        <v>1</v>
      </c>
      <c r="D23" s="51">
        <v>1</v>
      </c>
      <c r="E23" s="51">
        <v>0</v>
      </c>
      <c r="F23" s="51">
        <f t="shared" si="4"/>
        <v>0</v>
      </c>
      <c r="G23" s="51">
        <f t="shared" si="5"/>
        <v>0</v>
      </c>
      <c r="H23" s="51">
        <f t="shared" si="6"/>
        <v>0</v>
      </c>
      <c r="I23" s="54">
        <f t="shared" si="7"/>
        <v>0</v>
      </c>
      <c r="J23" s="21"/>
    </row>
    <row r="24" spans="1:10" ht="15.75" x14ac:dyDescent="0.25">
      <c r="A24" s="55" t="s">
        <v>144</v>
      </c>
      <c r="B24" s="51"/>
      <c r="C24" s="27"/>
      <c r="D24" s="27"/>
      <c r="E24" s="27"/>
      <c r="F24" s="27"/>
      <c r="G24" s="27"/>
      <c r="H24" s="27"/>
      <c r="I24" s="27"/>
      <c r="J24" s="21"/>
    </row>
    <row r="25" spans="1:10" x14ac:dyDescent="0.25">
      <c r="A25" s="57" t="s">
        <v>88</v>
      </c>
      <c r="B25" s="51">
        <v>80</v>
      </c>
      <c r="C25" s="51">
        <v>1</v>
      </c>
      <c r="D25" s="51">
        <f t="shared" ref="D25:D32" si="8">B25*C25</f>
        <v>80</v>
      </c>
      <c r="E25" s="51">
        <v>0</v>
      </c>
      <c r="F25" s="51">
        <f t="shared" ref="F25:F32" si="9">D25*E25</f>
        <v>0</v>
      </c>
      <c r="G25" s="51">
        <f t="shared" ref="G25:G32" si="10">F25*0.05</f>
        <v>0</v>
      </c>
      <c r="H25" s="51">
        <f t="shared" ref="H25:H32" si="11">F25*0.1</f>
        <v>0</v>
      </c>
      <c r="I25" s="54">
        <f t="shared" ref="I25:I32" si="12">F25*L$6+G25*L$5+H25*L$7</f>
        <v>0</v>
      </c>
      <c r="J25" s="21"/>
    </row>
    <row r="26" spans="1:10" x14ac:dyDescent="0.25">
      <c r="A26" s="57" t="s">
        <v>89</v>
      </c>
      <c r="B26" s="51">
        <v>120</v>
      </c>
      <c r="C26" s="51">
        <v>1</v>
      </c>
      <c r="D26" s="51">
        <f t="shared" si="8"/>
        <v>120</v>
      </c>
      <c r="E26" s="51">
        <v>0</v>
      </c>
      <c r="F26" s="51">
        <f t="shared" si="9"/>
        <v>0</v>
      </c>
      <c r="G26" s="51">
        <f t="shared" si="10"/>
        <v>0</v>
      </c>
      <c r="H26" s="51">
        <f t="shared" si="11"/>
        <v>0</v>
      </c>
      <c r="I26" s="54">
        <f t="shared" si="12"/>
        <v>0</v>
      </c>
      <c r="J26" s="21"/>
    </row>
    <row r="27" spans="1:10" ht="15.75" x14ac:dyDescent="0.25">
      <c r="A27" s="55" t="s">
        <v>145</v>
      </c>
      <c r="B27" s="51">
        <v>8</v>
      </c>
      <c r="C27" s="51">
        <v>1</v>
      </c>
      <c r="D27" s="51">
        <f t="shared" si="8"/>
        <v>8</v>
      </c>
      <c r="E27" s="51">
        <f>ROUND(E7*0.1,0)</f>
        <v>4</v>
      </c>
      <c r="F27" s="51">
        <f t="shared" si="9"/>
        <v>32</v>
      </c>
      <c r="G27" s="53">
        <f t="shared" si="10"/>
        <v>1.6</v>
      </c>
      <c r="H27" s="53">
        <f t="shared" si="11"/>
        <v>3.2</v>
      </c>
      <c r="I27" s="54">
        <f t="shared" si="12"/>
        <v>4262.08</v>
      </c>
      <c r="J27" s="21"/>
    </row>
    <row r="28" spans="1:10" ht="15.75" x14ac:dyDescent="0.25">
      <c r="A28" s="55" t="s">
        <v>146</v>
      </c>
      <c r="B28" s="51">
        <v>4</v>
      </c>
      <c r="C28" s="59">
        <v>2</v>
      </c>
      <c r="D28" s="51">
        <f t="shared" si="8"/>
        <v>8</v>
      </c>
      <c r="E28" s="51">
        <f>ROUND(E7*0.9,0)</f>
        <v>39</v>
      </c>
      <c r="F28" s="51">
        <f t="shared" si="9"/>
        <v>312</v>
      </c>
      <c r="G28" s="53">
        <f t="shared" si="10"/>
        <v>15.600000000000001</v>
      </c>
      <c r="H28" s="53">
        <f t="shared" si="11"/>
        <v>31.200000000000003</v>
      </c>
      <c r="I28" s="54">
        <f t="shared" si="12"/>
        <v>41555.279999999999</v>
      </c>
      <c r="J28" s="21"/>
    </row>
    <row r="29" spans="1:10" ht="15.75" x14ac:dyDescent="0.25">
      <c r="A29" s="55" t="s">
        <v>147</v>
      </c>
      <c r="B29" s="51">
        <v>12</v>
      </c>
      <c r="C29" s="59">
        <v>2</v>
      </c>
      <c r="D29" s="51">
        <f t="shared" si="8"/>
        <v>24</v>
      </c>
      <c r="E29" s="51">
        <f>ROUND(E7*0.1,0)</f>
        <v>4</v>
      </c>
      <c r="F29" s="51">
        <f t="shared" si="9"/>
        <v>96</v>
      </c>
      <c r="G29" s="53">
        <f t="shared" si="10"/>
        <v>4.8000000000000007</v>
      </c>
      <c r="H29" s="53">
        <f t="shared" si="11"/>
        <v>9.6000000000000014</v>
      </c>
      <c r="I29" s="54">
        <f>F29*L$6+G29*L$5+H29*L$7</f>
        <v>12786.24</v>
      </c>
      <c r="J29" s="21"/>
    </row>
    <row r="30" spans="1:10" ht="15.75" x14ac:dyDescent="0.25">
      <c r="A30" s="55" t="s">
        <v>148</v>
      </c>
      <c r="B30" s="51">
        <v>8</v>
      </c>
      <c r="C30" s="51">
        <v>1</v>
      </c>
      <c r="D30" s="51">
        <f t="shared" si="8"/>
        <v>8</v>
      </c>
      <c r="E30" s="53">
        <f>ROUND(E7*0.05,0)</f>
        <v>2</v>
      </c>
      <c r="F30" s="51">
        <f t="shared" si="9"/>
        <v>16</v>
      </c>
      <c r="G30" s="53">
        <f t="shared" si="10"/>
        <v>0.8</v>
      </c>
      <c r="H30" s="53">
        <f t="shared" si="11"/>
        <v>1.6</v>
      </c>
      <c r="I30" s="54">
        <f t="shared" si="12"/>
        <v>2131.04</v>
      </c>
      <c r="J30" s="21"/>
    </row>
    <row r="31" spans="1:10" ht="15.75" x14ac:dyDescent="0.25">
      <c r="A31" s="55" t="s">
        <v>149</v>
      </c>
      <c r="B31" s="51">
        <v>125</v>
      </c>
      <c r="C31" s="51">
        <v>2</v>
      </c>
      <c r="D31" s="51">
        <f t="shared" si="8"/>
        <v>250</v>
      </c>
      <c r="E31" s="51">
        <f>E7</f>
        <v>43</v>
      </c>
      <c r="F31" s="60">
        <f t="shared" si="9"/>
        <v>10750</v>
      </c>
      <c r="G31" s="53">
        <f t="shared" si="10"/>
        <v>537.5</v>
      </c>
      <c r="H31" s="60">
        <f t="shared" si="11"/>
        <v>1075</v>
      </c>
      <c r="I31" s="54">
        <f t="shared" si="12"/>
        <v>1431792.5</v>
      </c>
      <c r="J31" s="21"/>
    </row>
    <row r="32" spans="1:10" ht="15.75" x14ac:dyDescent="0.25">
      <c r="A32" s="55" t="s">
        <v>150</v>
      </c>
      <c r="B32" s="51">
        <v>20</v>
      </c>
      <c r="C32" s="51">
        <v>1</v>
      </c>
      <c r="D32" s="51">
        <f t="shared" si="8"/>
        <v>20</v>
      </c>
      <c r="E32" s="51">
        <f>ROUND(E7*0.1,0)</f>
        <v>4</v>
      </c>
      <c r="F32" s="51">
        <f t="shared" si="9"/>
        <v>80</v>
      </c>
      <c r="G32" s="51">
        <f t="shared" si="10"/>
        <v>4</v>
      </c>
      <c r="H32" s="51">
        <f t="shared" si="11"/>
        <v>8</v>
      </c>
      <c r="I32" s="54">
        <f t="shared" si="12"/>
        <v>10655.2</v>
      </c>
      <c r="J32" s="21"/>
    </row>
    <row r="33" spans="1:10" s="15" customFormat="1" x14ac:dyDescent="0.25">
      <c r="A33" s="61" t="s">
        <v>19</v>
      </c>
      <c r="B33" s="62"/>
      <c r="C33" s="62"/>
      <c r="D33" s="62"/>
      <c r="E33" s="62"/>
      <c r="F33" s="76">
        <f>SUM(F4:H32)</f>
        <v>13176.7</v>
      </c>
      <c r="G33" s="76"/>
      <c r="H33" s="76"/>
      <c r="I33" s="63">
        <f>SUM(I4:I32)</f>
        <v>1526091.02</v>
      </c>
      <c r="J33" s="30"/>
    </row>
    <row r="34" spans="1:10" x14ac:dyDescent="0.25">
      <c r="A34" s="50" t="s">
        <v>20</v>
      </c>
      <c r="B34" s="51"/>
      <c r="C34" s="27"/>
      <c r="D34" s="27"/>
      <c r="E34" s="27"/>
      <c r="F34" s="27"/>
      <c r="G34" s="27"/>
      <c r="H34" s="27"/>
      <c r="I34" s="27"/>
      <c r="J34" s="21"/>
    </row>
    <row r="35" spans="1:10" x14ac:dyDescent="0.25">
      <c r="A35" s="52" t="s">
        <v>54</v>
      </c>
      <c r="B35" s="51" t="s">
        <v>26</v>
      </c>
      <c r="C35" s="27"/>
      <c r="D35" s="27"/>
      <c r="E35" s="27"/>
      <c r="F35" s="27"/>
      <c r="G35" s="27"/>
      <c r="H35" s="27"/>
      <c r="I35" s="27"/>
      <c r="J35" s="21"/>
    </row>
    <row r="36" spans="1:10" x14ac:dyDescent="0.25">
      <c r="A36" s="52" t="s">
        <v>55</v>
      </c>
      <c r="B36" s="51" t="s">
        <v>10</v>
      </c>
      <c r="C36" s="27"/>
      <c r="D36" s="27"/>
      <c r="E36" s="27"/>
      <c r="F36" s="27"/>
      <c r="G36" s="27"/>
      <c r="H36" s="27"/>
      <c r="I36" s="27"/>
      <c r="J36" s="21"/>
    </row>
    <row r="37" spans="1:10" x14ac:dyDescent="0.25">
      <c r="A37" s="52" t="s">
        <v>56</v>
      </c>
      <c r="B37" s="51" t="s">
        <v>10</v>
      </c>
      <c r="C37" s="27"/>
      <c r="D37" s="27"/>
      <c r="E37" s="27"/>
      <c r="F37" s="27"/>
      <c r="G37" s="27"/>
      <c r="H37" s="27"/>
      <c r="I37" s="27"/>
      <c r="J37" s="21"/>
    </row>
    <row r="38" spans="1:10" ht="15.75" x14ac:dyDescent="0.25">
      <c r="A38" s="52" t="s">
        <v>151</v>
      </c>
      <c r="B38" s="51">
        <v>40</v>
      </c>
      <c r="C38" s="51">
        <v>1</v>
      </c>
      <c r="D38" s="51">
        <f>B38*C38</f>
        <v>40</v>
      </c>
      <c r="E38" s="51">
        <v>0</v>
      </c>
      <c r="F38" s="51">
        <f t="shared" ref="F38:F40" si="13">D38*E38</f>
        <v>0</v>
      </c>
      <c r="G38" s="51">
        <f t="shared" ref="G38:G51" si="14">F38*0.05</f>
        <v>0</v>
      </c>
      <c r="H38" s="51">
        <f t="shared" ref="H38:H40" si="15">F38*0.1</f>
        <v>0</v>
      </c>
      <c r="I38" s="54">
        <f>F38*L$6+G38*L$5+H38*L$7</f>
        <v>0</v>
      </c>
      <c r="J38" s="21"/>
    </row>
    <row r="39" spans="1:10" ht="15.75" x14ac:dyDescent="0.25">
      <c r="A39" s="52" t="s">
        <v>152</v>
      </c>
      <c r="B39" s="51">
        <v>100</v>
      </c>
      <c r="C39" s="51">
        <v>1</v>
      </c>
      <c r="D39" s="51">
        <f>B39*C39</f>
        <v>100</v>
      </c>
      <c r="E39" s="51">
        <v>0</v>
      </c>
      <c r="F39" s="51">
        <f t="shared" si="13"/>
        <v>0</v>
      </c>
      <c r="G39" s="51">
        <f t="shared" si="14"/>
        <v>0</v>
      </c>
      <c r="H39" s="51">
        <f t="shared" si="15"/>
        <v>0</v>
      </c>
      <c r="I39" s="54">
        <f>F39*L$6+G39*L$5+H39*L$7</f>
        <v>0</v>
      </c>
      <c r="J39" s="21"/>
    </row>
    <row r="40" spans="1:10" ht="15.75" x14ac:dyDescent="0.25">
      <c r="A40" s="52" t="s">
        <v>153</v>
      </c>
      <c r="B40" s="51">
        <v>40</v>
      </c>
      <c r="C40" s="51">
        <v>1</v>
      </c>
      <c r="D40" s="51">
        <f>B40*C40</f>
        <v>40</v>
      </c>
      <c r="E40" s="51">
        <v>0</v>
      </c>
      <c r="F40" s="51">
        <f t="shared" si="13"/>
        <v>0</v>
      </c>
      <c r="G40" s="51">
        <f t="shared" si="14"/>
        <v>0</v>
      </c>
      <c r="H40" s="51">
        <f t="shared" si="15"/>
        <v>0</v>
      </c>
      <c r="I40" s="54">
        <f>F40*L$6+G40*L$5+H40*L$7</f>
        <v>0</v>
      </c>
      <c r="J40" s="21"/>
    </row>
    <row r="41" spans="1:10" x14ac:dyDescent="0.25">
      <c r="A41" s="52" t="s">
        <v>58</v>
      </c>
      <c r="B41" s="51"/>
      <c r="C41" s="27"/>
      <c r="D41" s="27"/>
      <c r="E41" s="27"/>
      <c r="F41" s="27"/>
      <c r="G41" s="27"/>
      <c r="H41" s="27"/>
      <c r="I41" s="27"/>
      <c r="J41" s="21"/>
    </row>
    <row r="42" spans="1:10" x14ac:dyDescent="0.25">
      <c r="A42" s="55" t="s">
        <v>91</v>
      </c>
      <c r="B42" s="51">
        <v>1.5</v>
      </c>
      <c r="C42" s="51">
        <v>1</v>
      </c>
      <c r="D42" s="51">
        <f>B42*C42</f>
        <v>1.5</v>
      </c>
      <c r="E42" s="51">
        <f>E7</f>
        <v>43</v>
      </c>
      <c r="F42" s="53">
        <f t="shared" ref="F42" si="16">D42*E42</f>
        <v>64.5</v>
      </c>
      <c r="G42" s="53">
        <f t="shared" si="14"/>
        <v>3.2250000000000001</v>
      </c>
      <c r="H42" s="53">
        <f t="shared" ref="H42" si="17">F42*0.1</f>
        <v>6.45</v>
      </c>
      <c r="I42" s="54">
        <f>F42*L$6+G42*L$5+H42*L$7</f>
        <v>8590.755000000001</v>
      </c>
      <c r="J42" s="21"/>
    </row>
    <row r="43" spans="1:10" x14ac:dyDescent="0.25">
      <c r="A43" s="55" t="s">
        <v>92</v>
      </c>
      <c r="B43" s="51"/>
      <c r="C43" s="27"/>
      <c r="D43" s="27"/>
      <c r="E43" s="27"/>
      <c r="F43" s="27"/>
      <c r="G43" s="27"/>
      <c r="H43" s="27"/>
      <c r="I43" s="56"/>
      <c r="J43" s="21"/>
    </row>
    <row r="44" spans="1:10" x14ac:dyDescent="0.25">
      <c r="A44" s="57" t="s">
        <v>96</v>
      </c>
      <c r="B44" s="51">
        <v>1</v>
      </c>
      <c r="C44" s="51">
        <v>365</v>
      </c>
      <c r="D44" s="51">
        <f>B44*C44</f>
        <v>365</v>
      </c>
      <c r="E44" s="51">
        <f>E7</f>
        <v>43</v>
      </c>
      <c r="F44" s="60">
        <f>D44*E44</f>
        <v>15695</v>
      </c>
      <c r="G44" s="53">
        <f t="shared" si="14"/>
        <v>784.75</v>
      </c>
      <c r="H44" s="53">
        <f t="shared" ref="H44:H46" si="18">F44*0.1</f>
        <v>1569.5</v>
      </c>
      <c r="I44" s="54">
        <f>F44*L$6+G44*L$5+H44*L$7</f>
        <v>2090417.0499999998</v>
      </c>
      <c r="J44" s="21"/>
    </row>
    <row r="45" spans="1:10" x14ac:dyDescent="0.25">
      <c r="A45" s="57" t="s">
        <v>95</v>
      </c>
      <c r="B45" s="51">
        <v>24</v>
      </c>
      <c r="C45" s="51">
        <v>2</v>
      </c>
      <c r="D45" s="51">
        <f>B45*C45</f>
        <v>48</v>
      </c>
      <c r="E45" s="51">
        <f>E7</f>
        <v>43</v>
      </c>
      <c r="F45" s="60">
        <f t="shared" ref="F45:F46" si="19">D45*E45</f>
        <v>2064</v>
      </c>
      <c r="G45" s="53">
        <f t="shared" si="14"/>
        <v>103.2</v>
      </c>
      <c r="H45" s="53">
        <f t="shared" si="18"/>
        <v>206.4</v>
      </c>
      <c r="I45" s="54">
        <f>F45*L$6+G45*L$5+H45*L$7</f>
        <v>274904.16000000003</v>
      </c>
      <c r="J45" s="21"/>
    </row>
    <row r="46" spans="1:10" x14ac:dyDescent="0.25">
      <c r="A46" s="57" t="s">
        <v>94</v>
      </c>
      <c r="B46" s="51">
        <v>16</v>
      </c>
      <c r="C46" s="51">
        <v>2</v>
      </c>
      <c r="D46" s="51">
        <f>B46*C46</f>
        <v>32</v>
      </c>
      <c r="E46" s="51">
        <f>E7</f>
        <v>43</v>
      </c>
      <c r="F46" s="60">
        <f t="shared" si="19"/>
        <v>1376</v>
      </c>
      <c r="G46" s="53">
        <f t="shared" si="14"/>
        <v>68.8</v>
      </c>
      <c r="H46" s="53">
        <f t="shared" si="18"/>
        <v>137.6</v>
      </c>
      <c r="I46" s="54">
        <f>F46*L$6+G46*L$5+H46*L$7</f>
        <v>183269.43999999997</v>
      </c>
      <c r="J46" s="21"/>
    </row>
    <row r="47" spans="1:10" x14ac:dyDescent="0.25">
      <c r="A47" s="57" t="s">
        <v>93</v>
      </c>
      <c r="B47" s="51" t="s">
        <v>27</v>
      </c>
      <c r="C47" s="27"/>
      <c r="D47" s="27"/>
      <c r="E47" s="27"/>
      <c r="F47" s="27"/>
      <c r="G47" s="27"/>
      <c r="H47" s="27"/>
      <c r="I47" s="56"/>
      <c r="J47" s="21"/>
    </row>
    <row r="48" spans="1:10" x14ac:dyDescent="0.25">
      <c r="A48" s="52" t="s">
        <v>59</v>
      </c>
      <c r="B48" s="51">
        <v>376</v>
      </c>
      <c r="C48" s="51">
        <v>1</v>
      </c>
      <c r="D48" s="51">
        <f>B48*C48</f>
        <v>376</v>
      </c>
      <c r="E48" s="51">
        <v>43</v>
      </c>
      <c r="F48" s="60">
        <f t="shared" ref="F48:F51" si="20">D48*E48</f>
        <v>16168</v>
      </c>
      <c r="G48" s="51">
        <f t="shared" si="14"/>
        <v>808.40000000000009</v>
      </c>
      <c r="H48" s="64">
        <f t="shared" ref="H48:H51" si="21">F48*0.1</f>
        <v>1616.8000000000002</v>
      </c>
      <c r="I48" s="54">
        <f>F48*L$6+G48*L$5+H48*L$7</f>
        <v>2153415.92</v>
      </c>
      <c r="J48" s="21"/>
    </row>
    <row r="49" spans="1:12" ht="15.75" x14ac:dyDescent="0.25">
      <c r="A49" s="52" t="s">
        <v>154</v>
      </c>
      <c r="B49" s="51">
        <v>40</v>
      </c>
      <c r="C49" s="51">
        <v>1</v>
      </c>
      <c r="D49" s="51">
        <f>B49*C49</f>
        <v>40</v>
      </c>
      <c r="E49" s="51">
        <v>0</v>
      </c>
      <c r="F49" s="51">
        <f t="shared" si="20"/>
        <v>0</v>
      </c>
      <c r="G49" s="51">
        <f t="shared" si="14"/>
        <v>0</v>
      </c>
      <c r="H49" s="51">
        <f t="shared" si="21"/>
        <v>0</v>
      </c>
      <c r="I49" s="54">
        <f>F49*L$6+G49*L$5+H49*L$7</f>
        <v>0</v>
      </c>
      <c r="J49" s="21"/>
    </row>
    <row r="50" spans="1:12" ht="15.75" x14ac:dyDescent="0.25">
      <c r="A50" s="52" t="s">
        <v>155</v>
      </c>
      <c r="B50" s="51">
        <v>16</v>
      </c>
      <c r="C50" s="51">
        <v>1</v>
      </c>
      <c r="D50" s="51">
        <f>B50*C50</f>
        <v>16</v>
      </c>
      <c r="E50" s="51">
        <v>43</v>
      </c>
      <c r="F50" s="51">
        <f t="shared" si="20"/>
        <v>688</v>
      </c>
      <c r="G50" s="51">
        <f t="shared" si="14"/>
        <v>34.4</v>
      </c>
      <c r="H50" s="51">
        <f t="shared" si="21"/>
        <v>68.8</v>
      </c>
      <c r="I50" s="54">
        <f>F50*L$6+G50*L$5+H50*L$7</f>
        <v>91634.719999999987</v>
      </c>
      <c r="J50" s="21"/>
    </row>
    <row r="51" spans="1:12" x14ac:dyDescent="0.25">
      <c r="A51" s="52" t="s">
        <v>57</v>
      </c>
      <c r="B51" s="51" t="s">
        <v>10</v>
      </c>
      <c r="C51" s="27"/>
      <c r="D51" s="51"/>
      <c r="E51" s="51"/>
      <c r="F51" s="51">
        <f t="shared" si="20"/>
        <v>0</v>
      </c>
      <c r="G51" s="51">
        <f t="shared" si="14"/>
        <v>0</v>
      </c>
      <c r="H51" s="51">
        <f t="shared" si="21"/>
        <v>0</v>
      </c>
      <c r="I51" s="54">
        <f t="shared" ref="I51" si="22">F51*L$6+G51*L$5+H51*L$7</f>
        <v>0</v>
      </c>
      <c r="J51" s="21"/>
    </row>
    <row r="52" spans="1:12" s="15" customFormat="1" x14ac:dyDescent="0.25">
      <c r="A52" s="61" t="s">
        <v>21</v>
      </c>
      <c r="B52" s="62"/>
      <c r="C52" s="62"/>
      <c r="D52" s="62"/>
      <c r="E52" s="62"/>
      <c r="F52" s="76">
        <f>SUM(F34:H51)</f>
        <v>41463.825000000012</v>
      </c>
      <c r="G52" s="76"/>
      <c r="H52" s="76"/>
      <c r="I52" s="65">
        <f>SUM(I34:I51)</f>
        <v>4802232.044999999</v>
      </c>
    </row>
    <row r="53" spans="1:12" ht="15.75" x14ac:dyDescent="0.25">
      <c r="A53" s="66" t="s">
        <v>156</v>
      </c>
      <c r="B53" s="51"/>
      <c r="C53" s="51"/>
      <c r="D53" s="51"/>
      <c r="E53" s="51"/>
      <c r="F53" s="77">
        <f>ROUND(F52+F33,-2)</f>
        <v>54600</v>
      </c>
      <c r="G53" s="78"/>
      <c r="H53" s="79"/>
      <c r="I53" s="18">
        <f>ROUND(I52+I33,-4)</f>
        <v>6330000</v>
      </c>
      <c r="K53" s="16"/>
    </row>
    <row r="54" spans="1:12" ht="15.75" x14ac:dyDescent="0.25">
      <c r="A54" s="17" t="s">
        <v>104</v>
      </c>
      <c r="B54" s="36"/>
      <c r="C54" s="67"/>
      <c r="D54" s="67"/>
      <c r="E54" s="67"/>
      <c r="F54" s="67"/>
      <c r="G54" s="67"/>
      <c r="H54" s="67"/>
      <c r="I54" s="18">
        <f>ROUND('Capital O&amp;M'!I9,-3)</f>
        <v>907000</v>
      </c>
    </row>
    <row r="55" spans="1:12" ht="15.75" x14ac:dyDescent="0.25">
      <c r="A55" s="17" t="s">
        <v>105</v>
      </c>
      <c r="B55" s="36"/>
      <c r="C55" s="67"/>
      <c r="D55" s="67"/>
      <c r="E55" s="67"/>
      <c r="F55" s="67"/>
      <c r="G55" s="67"/>
      <c r="H55" s="67"/>
      <c r="I55" s="18">
        <f>ROUND(I54+I53,-4)</f>
        <v>7240000</v>
      </c>
    </row>
    <row r="56" spans="1:12" x14ac:dyDescent="0.25">
      <c r="A56" s="68"/>
      <c r="B56" s="69"/>
      <c r="C56" s="68"/>
      <c r="D56" s="68"/>
      <c r="E56" s="68"/>
      <c r="F56" s="68"/>
      <c r="G56" s="68"/>
      <c r="H56" s="68"/>
      <c r="I56" s="68"/>
    </row>
    <row r="57" spans="1:12" x14ac:dyDescent="0.25">
      <c r="A57" s="68"/>
      <c r="B57" s="69"/>
      <c r="C57" s="68"/>
      <c r="D57" s="68"/>
      <c r="E57" s="68"/>
      <c r="F57" s="68"/>
      <c r="G57" s="68"/>
      <c r="H57" s="68"/>
      <c r="I57" s="68"/>
    </row>
    <row r="58" spans="1:12" x14ac:dyDescent="0.25">
      <c r="A58" s="49" t="s">
        <v>28</v>
      </c>
      <c r="B58" s="69"/>
      <c r="C58" s="68"/>
      <c r="D58" s="68"/>
      <c r="E58" s="68"/>
      <c r="F58" s="68"/>
      <c r="G58" s="68"/>
      <c r="H58" s="68"/>
      <c r="I58" s="68"/>
    </row>
    <row r="59" spans="1:12" ht="20.25" customHeight="1" x14ac:dyDescent="0.25">
      <c r="A59" s="73" t="s">
        <v>157</v>
      </c>
      <c r="B59" s="73"/>
      <c r="C59" s="73"/>
      <c r="D59" s="73"/>
      <c r="E59" s="73"/>
      <c r="F59" s="73"/>
      <c r="G59" s="73"/>
      <c r="H59" s="73"/>
      <c r="I59" s="73"/>
    </row>
    <row r="60" spans="1:12" ht="42" customHeight="1" x14ac:dyDescent="0.25">
      <c r="A60" s="73" t="s">
        <v>158</v>
      </c>
      <c r="B60" s="73"/>
      <c r="C60" s="73"/>
      <c r="D60" s="73"/>
      <c r="E60" s="73"/>
      <c r="F60" s="73"/>
      <c r="G60" s="73"/>
      <c r="H60" s="73"/>
      <c r="I60" s="73"/>
      <c r="L60" s="19"/>
    </row>
    <row r="61" spans="1:12" ht="16.5" customHeight="1" x14ac:dyDescent="0.25">
      <c r="A61" s="81" t="s">
        <v>159</v>
      </c>
      <c r="B61" s="81"/>
      <c r="C61" s="81"/>
      <c r="D61" s="81"/>
      <c r="E61" s="81"/>
      <c r="F61" s="81"/>
      <c r="G61" s="81"/>
      <c r="H61" s="81"/>
      <c r="I61" s="81"/>
    </row>
    <row r="62" spans="1:12" ht="15.75" x14ac:dyDescent="0.25">
      <c r="A62" s="80" t="s">
        <v>160</v>
      </c>
      <c r="B62" s="80"/>
      <c r="C62" s="80"/>
      <c r="D62" s="80"/>
      <c r="E62" s="80"/>
      <c r="F62" s="80"/>
      <c r="G62" s="80"/>
      <c r="H62" s="80"/>
      <c r="I62" s="80"/>
    </row>
    <row r="63" spans="1:12" ht="15.75" x14ac:dyDescent="0.25">
      <c r="A63" s="80" t="s">
        <v>161</v>
      </c>
      <c r="B63" s="80"/>
      <c r="C63" s="80"/>
      <c r="D63" s="80"/>
      <c r="E63" s="80"/>
      <c r="F63" s="80"/>
      <c r="G63" s="80"/>
      <c r="H63" s="80"/>
      <c r="I63" s="80"/>
    </row>
    <row r="64" spans="1:12" ht="15.75" x14ac:dyDescent="0.25">
      <c r="A64" s="80" t="s">
        <v>162</v>
      </c>
      <c r="B64" s="80"/>
      <c r="C64" s="80"/>
      <c r="D64" s="80"/>
      <c r="E64" s="80"/>
      <c r="F64" s="80"/>
      <c r="G64" s="80"/>
      <c r="H64" s="80"/>
      <c r="I64" s="80"/>
    </row>
    <row r="65" spans="1:9" ht="15" customHeight="1" x14ac:dyDescent="0.25">
      <c r="A65" s="81" t="s">
        <v>163</v>
      </c>
      <c r="B65" s="81"/>
      <c r="C65" s="81"/>
      <c r="D65" s="81"/>
      <c r="E65" s="81"/>
      <c r="F65" s="81"/>
      <c r="G65" s="81"/>
      <c r="H65" s="81"/>
      <c r="I65" s="81"/>
    </row>
    <row r="66" spans="1:9" ht="15.75" x14ac:dyDescent="0.25">
      <c r="A66" s="80" t="s">
        <v>164</v>
      </c>
      <c r="B66" s="80"/>
      <c r="C66" s="80"/>
      <c r="D66" s="80"/>
      <c r="E66" s="80"/>
      <c r="F66" s="80"/>
      <c r="G66" s="80"/>
      <c r="H66" s="80"/>
      <c r="I66" s="80"/>
    </row>
    <row r="67" spans="1:9" ht="15.75" x14ac:dyDescent="0.25">
      <c r="A67" s="80" t="s">
        <v>165</v>
      </c>
      <c r="B67" s="80"/>
      <c r="C67" s="80"/>
      <c r="D67" s="80"/>
      <c r="E67" s="80"/>
      <c r="F67" s="80"/>
      <c r="G67" s="80"/>
      <c r="H67" s="80"/>
      <c r="I67" s="80"/>
    </row>
    <row r="68" spans="1:9" ht="15.75" x14ac:dyDescent="0.25">
      <c r="A68" s="80" t="s">
        <v>166</v>
      </c>
      <c r="B68" s="80"/>
      <c r="C68" s="80"/>
      <c r="D68" s="80"/>
      <c r="E68" s="80"/>
      <c r="F68" s="80"/>
      <c r="G68" s="80"/>
      <c r="H68" s="80"/>
      <c r="I68" s="80"/>
    </row>
    <row r="69" spans="1:9" ht="15.75" x14ac:dyDescent="0.25">
      <c r="A69" s="80" t="s">
        <v>167</v>
      </c>
      <c r="B69" s="80"/>
      <c r="C69" s="80"/>
      <c r="D69" s="80"/>
      <c r="E69" s="80"/>
      <c r="F69" s="80"/>
      <c r="G69" s="80"/>
      <c r="H69" s="80"/>
      <c r="I69" s="80"/>
    </row>
    <row r="70" spans="1:9" ht="15.75" x14ac:dyDescent="0.25">
      <c r="A70" s="80" t="s">
        <v>168</v>
      </c>
      <c r="B70" s="80"/>
      <c r="C70" s="80"/>
      <c r="D70" s="80"/>
      <c r="E70" s="80"/>
      <c r="F70" s="80"/>
      <c r="G70" s="80"/>
      <c r="H70" s="80"/>
      <c r="I70" s="80"/>
    </row>
    <row r="71" spans="1:9" ht="15.75" x14ac:dyDescent="0.25">
      <c r="A71" s="80" t="s">
        <v>169</v>
      </c>
      <c r="B71" s="80"/>
      <c r="C71" s="80"/>
      <c r="D71" s="80"/>
      <c r="E71" s="80"/>
      <c r="F71" s="80"/>
      <c r="G71" s="80"/>
      <c r="H71" s="80"/>
      <c r="I71" s="80"/>
    </row>
    <row r="72" spans="1:9" ht="15.75" x14ac:dyDescent="0.25">
      <c r="A72" s="80" t="s">
        <v>170</v>
      </c>
      <c r="B72" s="80"/>
      <c r="C72" s="80"/>
      <c r="D72" s="80"/>
      <c r="E72" s="80"/>
      <c r="F72" s="80"/>
      <c r="G72" s="80"/>
      <c r="H72" s="80"/>
      <c r="I72" s="80"/>
    </row>
    <row r="73" spans="1:9" ht="15.75" x14ac:dyDescent="0.25">
      <c r="A73" s="80" t="s">
        <v>171</v>
      </c>
      <c r="B73" s="80"/>
      <c r="C73" s="80"/>
      <c r="D73" s="80"/>
      <c r="E73" s="80"/>
      <c r="F73" s="80"/>
      <c r="G73" s="80"/>
      <c r="H73" s="80"/>
      <c r="I73" s="80"/>
    </row>
    <row r="74" spans="1:9" ht="15.75" x14ac:dyDescent="0.25">
      <c r="A74" s="80" t="s">
        <v>172</v>
      </c>
      <c r="B74" s="80"/>
      <c r="C74" s="80"/>
      <c r="D74" s="80"/>
      <c r="E74" s="80"/>
      <c r="F74" s="80"/>
      <c r="G74" s="80"/>
      <c r="H74" s="80"/>
      <c r="I74" s="80"/>
    </row>
    <row r="75" spans="1:9" ht="15.75" x14ac:dyDescent="0.25">
      <c r="A75" s="80" t="s">
        <v>173</v>
      </c>
      <c r="B75" s="80"/>
      <c r="C75" s="80"/>
      <c r="D75" s="80"/>
      <c r="E75" s="80"/>
      <c r="F75" s="80"/>
      <c r="G75" s="80"/>
      <c r="H75" s="80"/>
      <c r="I75" s="80"/>
    </row>
    <row r="76" spans="1:9" ht="15.75" customHeight="1" x14ac:dyDescent="0.25">
      <c r="A76" s="80" t="s">
        <v>174</v>
      </c>
      <c r="B76" s="80"/>
      <c r="C76" s="80"/>
      <c r="D76" s="80"/>
      <c r="E76" s="80"/>
      <c r="F76" s="80"/>
      <c r="G76" s="80"/>
      <c r="H76" s="80"/>
      <c r="I76" s="80"/>
    </row>
  </sheetData>
  <mergeCells count="23">
    <mergeCell ref="A76:I76"/>
    <mergeCell ref="A72:I72"/>
    <mergeCell ref="A73:I73"/>
    <mergeCell ref="A74:I74"/>
    <mergeCell ref="A75:I75"/>
    <mergeCell ref="A71:I71"/>
    <mergeCell ref="A60:I60"/>
    <mergeCell ref="A61:I61"/>
    <mergeCell ref="A62:I62"/>
    <mergeCell ref="A63:I63"/>
    <mergeCell ref="A64:I64"/>
    <mergeCell ref="A65:I65"/>
    <mergeCell ref="A66:I66"/>
    <mergeCell ref="A67:I67"/>
    <mergeCell ref="A68:I68"/>
    <mergeCell ref="A69:I69"/>
    <mergeCell ref="A70:I70"/>
    <mergeCell ref="A59:I59"/>
    <mergeCell ref="A1:I1"/>
    <mergeCell ref="K4:L4"/>
    <mergeCell ref="F33:H33"/>
    <mergeCell ref="F52:H52"/>
    <mergeCell ref="F53:H5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2"/>
  <sheetViews>
    <sheetView workbookViewId="0">
      <selection activeCell="A33" sqref="A33:I33"/>
    </sheetView>
  </sheetViews>
  <sheetFormatPr defaultColWidth="9.140625" defaultRowHeight="15" x14ac:dyDescent="0.25"/>
  <cols>
    <col min="1" max="1" width="42.5703125" style="10" customWidth="1"/>
    <col min="2" max="2" width="10" style="10" customWidth="1"/>
    <col min="3" max="4" width="9.140625" style="10"/>
    <col min="5" max="5" width="10" style="10" bestFit="1" customWidth="1"/>
    <col min="6" max="9" width="9.140625" style="10"/>
    <col min="10" max="10" width="9.140625" style="10" customWidth="1"/>
    <col min="11" max="11" width="11.85546875" style="10" customWidth="1"/>
    <col min="12" max="16384" width="9.140625" style="10"/>
  </cols>
  <sheetData>
    <row r="1" spans="1:13" ht="31.5" customHeight="1" x14ac:dyDescent="0.25">
      <c r="A1" s="74" t="s">
        <v>90</v>
      </c>
      <c r="B1" s="74"/>
      <c r="C1" s="74"/>
      <c r="D1" s="74"/>
      <c r="E1" s="74"/>
      <c r="F1" s="74"/>
      <c r="G1" s="74"/>
      <c r="H1" s="74"/>
      <c r="I1" s="74"/>
    </row>
    <row r="2" spans="1:13" ht="15.75" x14ac:dyDescent="0.25">
      <c r="A2" s="22"/>
    </row>
    <row r="3" spans="1:13" ht="63.75" x14ac:dyDescent="0.25">
      <c r="A3" s="11" t="s">
        <v>35</v>
      </c>
      <c r="B3" s="11" t="s">
        <v>49</v>
      </c>
      <c r="C3" s="11" t="s">
        <v>50</v>
      </c>
      <c r="D3" s="11" t="s">
        <v>48</v>
      </c>
      <c r="E3" s="11" t="s">
        <v>102</v>
      </c>
      <c r="F3" s="11" t="s">
        <v>36</v>
      </c>
      <c r="G3" s="11" t="s">
        <v>37</v>
      </c>
      <c r="H3" s="11" t="s">
        <v>38</v>
      </c>
      <c r="I3" s="11" t="s">
        <v>47</v>
      </c>
      <c r="L3" s="75" t="s">
        <v>43</v>
      </c>
      <c r="M3" s="75"/>
    </row>
    <row r="4" spans="1:13" x14ac:dyDescent="0.25">
      <c r="A4" s="38" t="s">
        <v>29</v>
      </c>
      <c r="B4" s="38"/>
      <c r="C4" s="38"/>
      <c r="D4" s="38"/>
      <c r="E4" s="38"/>
      <c r="F4" s="38"/>
      <c r="G4" s="38"/>
      <c r="H4" s="38"/>
      <c r="I4" s="38"/>
      <c r="J4" s="29"/>
      <c r="L4" s="27" t="s">
        <v>85</v>
      </c>
      <c r="M4" s="28">
        <v>66.62</v>
      </c>
    </row>
    <row r="5" spans="1:13" x14ac:dyDescent="0.25">
      <c r="A5" s="27" t="s">
        <v>44</v>
      </c>
      <c r="B5" s="39">
        <v>2</v>
      </c>
      <c r="C5" s="39">
        <v>1</v>
      </c>
      <c r="D5" s="39">
        <f>B5*C5</f>
        <v>2</v>
      </c>
      <c r="E5" s="39">
        <v>0</v>
      </c>
      <c r="F5" s="39">
        <f>D5*E5</f>
        <v>0</v>
      </c>
      <c r="G5" s="39">
        <f>F5*0.05</f>
        <v>0</v>
      </c>
      <c r="H5" s="39">
        <f>F5*0.1</f>
        <v>0</v>
      </c>
      <c r="I5" s="40">
        <f t="shared" ref="I5:I15" si="0">F5*M$5+G5*M$4+H5*M$6</f>
        <v>0</v>
      </c>
      <c r="J5" s="21"/>
      <c r="L5" s="27" t="s">
        <v>41</v>
      </c>
      <c r="M5" s="28">
        <v>49.44</v>
      </c>
    </row>
    <row r="6" spans="1:13" x14ac:dyDescent="0.25">
      <c r="A6" s="38" t="s">
        <v>30</v>
      </c>
      <c r="B6" s="39">
        <v>2</v>
      </c>
      <c r="C6" s="39">
        <v>1</v>
      </c>
      <c r="D6" s="39">
        <f t="shared" ref="D6:D15" si="1">B6*C6</f>
        <v>2</v>
      </c>
      <c r="E6" s="39">
        <v>0</v>
      </c>
      <c r="F6" s="39">
        <f t="shared" ref="F6:F15" si="2">D6*E6</f>
        <v>0</v>
      </c>
      <c r="G6" s="39">
        <f t="shared" ref="G6:G15" si="3">F6*0.05</f>
        <v>0</v>
      </c>
      <c r="H6" s="39">
        <f t="shared" ref="H6:H15" si="4">F6*0.1</f>
        <v>0</v>
      </c>
      <c r="I6" s="40">
        <f t="shared" si="0"/>
        <v>0</v>
      </c>
      <c r="J6" s="21"/>
      <c r="L6" s="27" t="s">
        <v>42</v>
      </c>
      <c r="M6" s="28">
        <v>26.75</v>
      </c>
    </row>
    <row r="7" spans="1:13" x14ac:dyDescent="0.25">
      <c r="A7" s="38" t="s">
        <v>31</v>
      </c>
      <c r="B7" s="39">
        <v>2</v>
      </c>
      <c r="C7" s="39">
        <v>1</v>
      </c>
      <c r="D7" s="39">
        <f t="shared" si="1"/>
        <v>2</v>
      </c>
      <c r="E7" s="39">
        <v>0</v>
      </c>
      <c r="F7" s="39">
        <f t="shared" si="2"/>
        <v>0</v>
      </c>
      <c r="G7" s="39">
        <f t="shared" si="3"/>
        <v>0</v>
      </c>
      <c r="H7" s="39">
        <f t="shared" si="4"/>
        <v>0</v>
      </c>
      <c r="I7" s="40">
        <f t="shared" si="0"/>
        <v>0</v>
      </c>
      <c r="J7" s="21"/>
    </row>
    <row r="8" spans="1:13" x14ac:dyDescent="0.25">
      <c r="A8" s="38" t="s">
        <v>32</v>
      </c>
      <c r="B8" s="39">
        <v>2</v>
      </c>
      <c r="C8" s="39">
        <v>1</v>
      </c>
      <c r="D8" s="39">
        <f t="shared" si="1"/>
        <v>2</v>
      </c>
      <c r="E8" s="39">
        <v>0</v>
      </c>
      <c r="F8" s="39">
        <f t="shared" si="2"/>
        <v>0</v>
      </c>
      <c r="G8" s="39">
        <f t="shared" si="3"/>
        <v>0</v>
      </c>
      <c r="H8" s="39">
        <f t="shared" si="4"/>
        <v>0</v>
      </c>
      <c r="I8" s="40">
        <f t="shared" si="0"/>
        <v>0</v>
      </c>
      <c r="J8" s="21"/>
    </row>
    <row r="9" spans="1:13" ht="15.75" x14ac:dyDescent="0.25">
      <c r="A9" s="41" t="s">
        <v>107</v>
      </c>
      <c r="B9" s="42">
        <v>2</v>
      </c>
      <c r="C9" s="42">
        <v>1</v>
      </c>
      <c r="D9" s="42">
        <f t="shared" si="1"/>
        <v>2</v>
      </c>
      <c r="E9" s="42">
        <f>'Table 1'!E21</f>
        <v>0</v>
      </c>
      <c r="F9" s="42">
        <f t="shared" si="2"/>
        <v>0</v>
      </c>
      <c r="G9" s="42">
        <f t="shared" si="3"/>
        <v>0</v>
      </c>
      <c r="H9" s="42">
        <f t="shared" si="4"/>
        <v>0</v>
      </c>
      <c r="I9" s="43">
        <f t="shared" si="0"/>
        <v>0</v>
      </c>
      <c r="J9" s="21"/>
    </row>
    <row r="10" spans="1:13" ht="15.75" x14ac:dyDescent="0.25">
      <c r="A10" s="44" t="s">
        <v>108</v>
      </c>
      <c r="B10" s="42">
        <v>8</v>
      </c>
      <c r="C10" s="42">
        <v>1</v>
      </c>
      <c r="D10" s="42">
        <f t="shared" si="1"/>
        <v>8</v>
      </c>
      <c r="E10" s="42">
        <f>'Table 1'!E22</f>
        <v>0</v>
      </c>
      <c r="F10" s="42">
        <f t="shared" si="2"/>
        <v>0</v>
      </c>
      <c r="G10" s="42">
        <f t="shared" si="3"/>
        <v>0</v>
      </c>
      <c r="H10" s="42">
        <f t="shared" si="4"/>
        <v>0</v>
      </c>
      <c r="I10" s="43">
        <f t="shared" si="0"/>
        <v>0</v>
      </c>
      <c r="J10" s="21"/>
    </row>
    <row r="11" spans="1:13" ht="15.75" x14ac:dyDescent="0.25">
      <c r="A11" s="41" t="s">
        <v>109</v>
      </c>
      <c r="B11" s="42">
        <v>8</v>
      </c>
      <c r="C11" s="42">
        <v>1</v>
      </c>
      <c r="D11" s="42">
        <f t="shared" si="1"/>
        <v>8</v>
      </c>
      <c r="E11" s="42">
        <f>'Table 1'!E23</f>
        <v>0</v>
      </c>
      <c r="F11" s="42">
        <f>D11*E11</f>
        <v>0</v>
      </c>
      <c r="G11" s="42">
        <f t="shared" si="3"/>
        <v>0</v>
      </c>
      <c r="H11" s="42">
        <f t="shared" si="4"/>
        <v>0</v>
      </c>
      <c r="I11" s="43">
        <f t="shared" si="0"/>
        <v>0</v>
      </c>
      <c r="J11" s="21"/>
    </row>
    <row r="12" spans="1:13" ht="28.5" x14ac:dyDescent="0.25">
      <c r="A12" s="45" t="s">
        <v>110</v>
      </c>
      <c r="B12" s="39">
        <v>2</v>
      </c>
      <c r="C12" s="39">
        <v>1</v>
      </c>
      <c r="D12" s="39">
        <f t="shared" si="1"/>
        <v>2</v>
      </c>
      <c r="E12" s="39">
        <v>0</v>
      </c>
      <c r="F12" s="39">
        <f t="shared" si="2"/>
        <v>0</v>
      </c>
      <c r="G12" s="39">
        <f t="shared" si="3"/>
        <v>0</v>
      </c>
      <c r="H12" s="39">
        <f t="shared" si="4"/>
        <v>0</v>
      </c>
      <c r="I12" s="40">
        <f t="shared" si="0"/>
        <v>0</v>
      </c>
      <c r="J12" s="21"/>
    </row>
    <row r="13" spans="1:13" ht="15.75" x14ac:dyDescent="0.25">
      <c r="A13" s="38" t="s">
        <v>111</v>
      </c>
      <c r="B13" s="39">
        <v>4</v>
      </c>
      <c r="C13" s="39">
        <v>1</v>
      </c>
      <c r="D13" s="39">
        <f t="shared" si="1"/>
        <v>4</v>
      </c>
      <c r="E13" s="39">
        <v>0</v>
      </c>
      <c r="F13" s="39">
        <f t="shared" si="2"/>
        <v>0</v>
      </c>
      <c r="G13" s="39">
        <f t="shared" si="3"/>
        <v>0</v>
      </c>
      <c r="H13" s="39">
        <f t="shared" si="4"/>
        <v>0</v>
      </c>
      <c r="I13" s="40">
        <f t="shared" si="0"/>
        <v>0</v>
      </c>
      <c r="J13" s="21"/>
    </row>
    <row r="14" spans="1:13" ht="15.75" x14ac:dyDescent="0.25">
      <c r="A14" s="38" t="s">
        <v>112</v>
      </c>
      <c r="B14" s="39">
        <v>12</v>
      </c>
      <c r="C14" s="39">
        <v>1</v>
      </c>
      <c r="D14" s="39">
        <f t="shared" si="1"/>
        <v>12</v>
      </c>
      <c r="E14" s="39">
        <v>0</v>
      </c>
      <c r="F14" s="39">
        <f t="shared" si="2"/>
        <v>0</v>
      </c>
      <c r="G14" s="39">
        <f t="shared" si="3"/>
        <v>0</v>
      </c>
      <c r="H14" s="39">
        <f t="shared" si="4"/>
        <v>0</v>
      </c>
      <c r="I14" s="40">
        <f t="shared" si="0"/>
        <v>0</v>
      </c>
      <c r="J14" s="21"/>
    </row>
    <row r="15" spans="1:13" ht="15.75" x14ac:dyDescent="0.25">
      <c r="A15" s="38" t="s">
        <v>113</v>
      </c>
      <c r="B15" s="39">
        <v>2</v>
      </c>
      <c r="C15" s="39">
        <v>1</v>
      </c>
      <c r="D15" s="39">
        <f t="shared" si="1"/>
        <v>2</v>
      </c>
      <c r="E15" s="39">
        <v>0</v>
      </c>
      <c r="F15" s="39">
        <f t="shared" si="2"/>
        <v>0</v>
      </c>
      <c r="G15" s="39">
        <f t="shared" si="3"/>
        <v>0</v>
      </c>
      <c r="H15" s="39">
        <f t="shared" si="4"/>
        <v>0</v>
      </c>
      <c r="I15" s="40">
        <f t="shared" si="0"/>
        <v>0</v>
      </c>
      <c r="J15" s="21"/>
    </row>
    <row r="16" spans="1:13" ht="15.75" x14ac:dyDescent="0.25">
      <c r="A16" s="38" t="s">
        <v>114</v>
      </c>
      <c r="B16" s="39"/>
      <c r="C16" s="39"/>
      <c r="D16" s="39"/>
      <c r="E16" s="39"/>
      <c r="F16" s="39"/>
      <c r="G16" s="39"/>
      <c r="H16" s="39"/>
      <c r="I16" s="38"/>
      <c r="J16" s="21"/>
    </row>
    <row r="17" spans="1:10" x14ac:dyDescent="0.25">
      <c r="A17" s="38" t="s">
        <v>39</v>
      </c>
      <c r="B17" s="39">
        <v>4</v>
      </c>
      <c r="C17" s="39">
        <v>1</v>
      </c>
      <c r="D17" s="39">
        <f t="shared" ref="D17:D19" si="5">B17*C17</f>
        <v>4</v>
      </c>
      <c r="E17" s="39">
        <v>0</v>
      </c>
      <c r="F17" s="39">
        <f t="shared" ref="F17:F19" si="6">D17*E17</f>
        <v>0</v>
      </c>
      <c r="G17" s="39">
        <f t="shared" ref="G17:G19" si="7">F17*0.05</f>
        <v>0</v>
      </c>
      <c r="H17" s="39">
        <f t="shared" ref="H17:H19" si="8">F17*0.1</f>
        <v>0</v>
      </c>
      <c r="I17" s="40">
        <f>F17*M$5+G17*M$4+H17*M$6</f>
        <v>0</v>
      </c>
      <c r="J17" s="21"/>
    </row>
    <row r="18" spans="1:10" x14ac:dyDescent="0.25">
      <c r="A18" s="38" t="s">
        <v>40</v>
      </c>
      <c r="B18" s="39">
        <v>4</v>
      </c>
      <c r="C18" s="39">
        <v>1</v>
      </c>
      <c r="D18" s="39">
        <f t="shared" si="5"/>
        <v>4</v>
      </c>
      <c r="E18" s="39">
        <v>0</v>
      </c>
      <c r="F18" s="39">
        <f t="shared" si="6"/>
        <v>0</v>
      </c>
      <c r="G18" s="39">
        <f t="shared" si="7"/>
        <v>0</v>
      </c>
      <c r="H18" s="39">
        <f t="shared" si="8"/>
        <v>0</v>
      </c>
      <c r="I18" s="40">
        <f>F18*M$5+G18*M$4+H18*M$6</f>
        <v>0</v>
      </c>
      <c r="J18" s="21"/>
    </row>
    <row r="19" spans="1:10" ht="15.75" x14ac:dyDescent="0.25">
      <c r="A19" s="38" t="s">
        <v>115</v>
      </c>
      <c r="B19" s="39">
        <v>6</v>
      </c>
      <c r="C19" s="39">
        <v>1</v>
      </c>
      <c r="D19" s="39">
        <f t="shared" si="5"/>
        <v>6</v>
      </c>
      <c r="E19" s="39">
        <f>'Table 1'!E27</f>
        <v>4</v>
      </c>
      <c r="F19" s="39">
        <f t="shared" si="6"/>
        <v>24</v>
      </c>
      <c r="G19" s="39">
        <f t="shared" si="7"/>
        <v>1.2000000000000002</v>
      </c>
      <c r="H19" s="39">
        <f t="shared" si="8"/>
        <v>2.4000000000000004</v>
      </c>
      <c r="I19" s="46">
        <f>F19*M$5+G19*M$4+H19*M$6</f>
        <v>1330.704</v>
      </c>
      <c r="J19" s="21"/>
    </row>
    <row r="20" spans="1:10" ht="15.75" x14ac:dyDescent="0.25">
      <c r="A20" s="38" t="s">
        <v>116</v>
      </c>
      <c r="B20" s="39"/>
      <c r="C20" s="39"/>
      <c r="D20" s="39"/>
      <c r="E20" s="39"/>
      <c r="F20" s="39"/>
      <c r="G20" s="39"/>
      <c r="H20" s="39"/>
      <c r="I20" s="46"/>
      <c r="J20" s="21"/>
    </row>
    <row r="21" spans="1:10" x14ac:dyDescent="0.25">
      <c r="A21" s="38" t="s">
        <v>33</v>
      </c>
      <c r="B21" s="39">
        <v>2</v>
      </c>
      <c r="C21" s="39">
        <v>1</v>
      </c>
      <c r="D21" s="39">
        <f t="shared" ref="D21:D25" si="9">B21*C21</f>
        <v>2</v>
      </c>
      <c r="E21" s="39">
        <f>'Table 1'!E28</f>
        <v>39</v>
      </c>
      <c r="F21" s="39">
        <f t="shared" ref="F21:F25" si="10">D21*E21</f>
        <v>78</v>
      </c>
      <c r="G21" s="39">
        <f t="shared" ref="G21:G25" si="11">F21*0.05</f>
        <v>3.9000000000000004</v>
      </c>
      <c r="H21" s="39">
        <f t="shared" ref="H21:H25" si="12">F21*0.1</f>
        <v>7.8000000000000007</v>
      </c>
      <c r="I21" s="46">
        <f t="shared" ref="I21:I25" si="13">F21*M$5+G21*M$4+H21*M$6</f>
        <v>4324.7879999999996</v>
      </c>
      <c r="J21" s="21"/>
    </row>
    <row r="22" spans="1:10" x14ac:dyDescent="0.25">
      <c r="A22" s="38" t="s">
        <v>34</v>
      </c>
      <c r="B22" s="39">
        <v>4</v>
      </c>
      <c r="C22" s="39">
        <v>1</v>
      </c>
      <c r="D22" s="39">
        <f t="shared" si="9"/>
        <v>4</v>
      </c>
      <c r="E22" s="39">
        <f>'Table 1'!E29</f>
        <v>4</v>
      </c>
      <c r="F22" s="39">
        <f t="shared" si="10"/>
        <v>16</v>
      </c>
      <c r="G22" s="39">
        <f t="shared" si="11"/>
        <v>0.8</v>
      </c>
      <c r="H22" s="39">
        <f t="shared" si="12"/>
        <v>1.6</v>
      </c>
      <c r="I22" s="46">
        <f t="shared" si="13"/>
        <v>887.13599999999997</v>
      </c>
      <c r="J22" s="21"/>
    </row>
    <row r="23" spans="1:10" ht="15.75" x14ac:dyDescent="0.25">
      <c r="A23" s="38" t="s">
        <v>117</v>
      </c>
      <c r="B23" s="39">
        <v>2</v>
      </c>
      <c r="C23" s="39">
        <v>1</v>
      </c>
      <c r="D23" s="39">
        <f t="shared" si="9"/>
        <v>2</v>
      </c>
      <c r="E23" s="39">
        <f>'Table 1'!E30</f>
        <v>2</v>
      </c>
      <c r="F23" s="39">
        <f t="shared" si="10"/>
        <v>4</v>
      </c>
      <c r="G23" s="39">
        <f t="shared" si="11"/>
        <v>0.2</v>
      </c>
      <c r="H23" s="39">
        <f t="shared" si="12"/>
        <v>0.4</v>
      </c>
      <c r="I23" s="46">
        <f t="shared" si="13"/>
        <v>221.78399999999999</v>
      </c>
      <c r="J23" s="21"/>
    </row>
    <row r="24" spans="1:10" ht="15.75" x14ac:dyDescent="0.25">
      <c r="A24" s="38" t="s">
        <v>118</v>
      </c>
      <c r="B24" s="39">
        <v>2</v>
      </c>
      <c r="C24" s="39">
        <v>1</v>
      </c>
      <c r="D24" s="39">
        <f t="shared" si="9"/>
        <v>2</v>
      </c>
      <c r="E24" s="39">
        <f>'Table 1'!E31</f>
        <v>43</v>
      </c>
      <c r="F24" s="39">
        <f t="shared" si="10"/>
        <v>86</v>
      </c>
      <c r="G24" s="39">
        <f t="shared" si="11"/>
        <v>4.3</v>
      </c>
      <c r="H24" s="39">
        <f t="shared" si="12"/>
        <v>8.6</v>
      </c>
      <c r="I24" s="46">
        <f t="shared" si="13"/>
        <v>4768.3560000000007</v>
      </c>
      <c r="J24" s="21"/>
    </row>
    <row r="25" spans="1:10" ht="15.75" x14ac:dyDescent="0.25">
      <c r="A25" s="38" t="s">
        <v>119</v>
      </c>
      <c r="B25" s="39">
        <v>4</v>
      </c>
      <c r="C25" s="39">
        <v>1</v>
      </c>
      <c r="D25" s="39">
        <f t="shared" si="9"/>
        <v>4</v>
      </c>
      <c r="E25" s="39">
        <f>'Table 1'!E32</f>
        <v>4</v>
      </c>
      <c r="F25" s="39">
        <f t="shared" si="10"/>
        <v>16</v>
      </c>
      <c r="G25" s="39">
        <f t="shared" si="11"/>
        <v>0.8</v>
      </c>
      <c r="H25" s="39">
        <f t="shared" si="12"/>
        <v>1.6</v>
      </c>
      <c r="I25" s="46">
        <f t="shared" si="13"/>
        <v>887.13599999999997</v>
      </c>
      <c r="J25" s="21"/>
    </row>
    <row r="26" spans="1:10" ht="15.75" x14ac:dyDescent="0.25">
      <c r="A26" s="17" t="s">
        <v>120</v>
      </c>
      <c r="B26" s="11"/>
      <c r="C26" s="11"/>
      <c r="D26" s="11"/>
      <c r="E26" s="11"/>
      <c r="F26" s="82">
        <f>SUM(F4:H25)</f>
        <v>257.60000000000002</v>
      </c>
      <c r="G26" s="82"/>
      <c r="H26" s="82"/>
      <c r="I26" s="47">
        <f>ROUND(SUM(I4:I25),-2)</f>
        <v>12400</v>
      </c>
    </row>
    <row r="27" spans="1:10" ht="12.75" customHeight="1" x14ac:dyDescent="0.25">
      <c r="A27" s="48"/>
      <c r="B27" s="48"/>
      <c r="C27" s="48"/>
      <c r="D27" s="48"/>
      <c r="E27" s="48"/>
      <c r="F27" s="48"/>
      <c r="G27" s="48"/>
      <c r="H27" s="48"/>
      <c r="I27" s="48"/>
    </row>
    <row r="28" spans="1:10" x14ac:dyDescent="0.25">
      <c r="A28" s="49" t="s">
        <v>28</v>
      </c>
      <c r="B28" s="48"/>
      <c r="C28" s="48"/>
      <c r="D28" s="48"/>
      <c r="E28" s="48"/>
      <c r="F28" s="48"/>
      <c r="G28" s="48"/>
      <c r="H28" s="48"/>
      <c r="I28" s="48"/>
    </row>
    <row r="29" spans="1:10" ht="15.75" x14ac:dyDescent="0.25">
      <c r="A29" s="80" t="s">
        <v>121</v>
      </c>
      <c r="B29" s="80"/>
      <c r="C29" s="80"/>
      <c r="D29" s="80"/>
      <c r="E29" s="80"/>
      <c r="F29" s="80"/>
      <c r="G29" s="80"/>
      <c r="H29" s="80"/>
      <c r="I29" s="80"/>
    </row>
    <row r="30" spans="1:10" ht="42" customHeight="1" x14ac:dyDescent="0.25">
      <c r="A30" s="73" t="s">
        <v>122</v>
      </c>
      <c r="B30" s="73"/>
      <c r="C30" s="73"/>
      <c r="D30" s="73"/>
      <c r="E30" s="73"/>
      <c r="F30" s="73"/>
      <c r="G30" s="73"/>
      <c r="H30" s="73"/>
      <c r="I30" s="73"/>
    </row>
    <row r="31" spans="1:10" ht="34.5" customHeight="1" x14ac:dyDescent="0.25">
      <c r="A31" s="81" t="s">
        <v>123</v>
      </c>
      <c r="B31" s="81"/>
      <c r="C31" s="81"/>
      <c r="D31" s="81"/>
      <c r="E31" s="81"/>
      <c r="F31" s="81"/>
      <c r="G31" s="81"/>
      <c r="H31" s="81"/>
      <c r="I31" s="81"/>
    </row>
    <row r="32" spans="1:10" ht="15.75" x14ac:dyDescent="0.25">
      <c r="A32" s="80" t="s">
        <v>124</v>
      </c>
      <c r="B32" s="80"/>
      <c r="C32" s="80"/>
      <c r="D32" s="80"/>
      <c r="E32" s="80"/>
      <c r="F32" s="80"/>
      <c r="G32" s="80"/>
      <c r="H32" s="80"/>
      <c r="I32" s="80"/>
    </row>
    <row r="33" spans="1:9" ht="29.25" customHeight="1" x14ac:dyDescent="0.25">
      <c r="A33" s="81" t="s">
        <v>125</v>
      </c>
      <c r="B33" s="81"/>
      <c r="C33" s="81"/>
      <c r="D33" s="81"/>
      <c r="E33" s="81"/>
      <c r="F33" s="81"/>
      <c r="G33" s="81"/>
      <c r="H33" s="81"/>
      <c r="I33" s="81"/>
    </row>
    <row r="34" spans="1:9" ht="15.75" x14ac:dyDescent="0.25">
      <c r="A34" s="80" t="s">
        <v>126</v>
      </c>
      <c r="B34" s="80"/>
      <c r="C34" s="80"/>
      <c r="D34" s="80"/>
      <c r="E34" s="80"/>
      <c r="F34" s="80"/>
      <c r="G34" s="80"/>
      <c r="H34" s="80"/>
      <c r="I34" s="80"/>
    </row>
    <row r="35" spans="1:9" ht="15.75" x14ac:dyDescent="0.25">
      <c r="A35" s="80" t="s">
        <v>127</v>
      </c>
      <c r="B35" s="80"/>
      <c r="C35" s="80"/>
      <c r="D35" s="80"/>
      <c r="E35" s="80"/>
      <c r="F35" s="80"/>
      <c r="G35" s="80"/>
      <c r="H35" s="80"/>
      <c r="I35" s="80"/>
    </row>
    <row r="36" spans="1:9" ht="15.75" x14ac:dyDescent="0.25">
      <c r="A36" s="80" t="s">
        <v>128</v>
      </c>
      <c r="B36" s="80"/>
      <c r="C36" s="80"/>
      <c r="D36" s="80"/>
      <c r="E36" s="80"/>
      <c r="F36" s="80"/>
      <c r="G36" s="80"/>
      <c r="H36" s="80"/>
      <c r="I36" s="80"/>
    </row>
    <row r="37" spans="1:9" ht="15.75" x14ac:dyDescent="0.25">
      <c r="A37" s="80" t="s">
        <v>129</v>
      </c>
      <c r="B37" s="80"/>
      <c r="C37" s="80"/>
      <c r="D37" s="80"/>
      <c r="E37" s="80"/>
      <c r="F37" s="80"/>
      <c r="G37" s="80"/>
      <c r="H37" s="80"/>
      <c r="I37" s="80"/>
    </row>
    <row r="38" spans="1:9" ht="15.75" x14ac:dyDescent="0.25">
      <c r="A38" s="80" t="s">
        <v>130</v>
      </c>
      <c r="B38" s="80"/>
      <c r="C38" s="80"/>
      <c r="D38" s="80"/>
      <c r="E38" s="80"/>
      <c r="F38" s="80"/>
      <c r="G38" s="80"/>
      <c r="H38" s="80"/>
      <c r="I38" s="80"/>
    </row>
    <row r="39" spans="1:9" ht="15.75" x14ac:dyDescent="0.25">
      <c r="A39" s="80" t="s">
        <v>131</v>
      </c>
      <c r="B39" s="80"/>
      <c r="C39" s="80"/>
      <c r="D39" s="80"/>
      <c r="E39" s="80"/>
      <c r="F39" s="80"/>
      <c r="G39" s="80"/>
      <c r="H39" s="80"/>
      <c r="I39" s="80"/>
    </row>
    <row r="40" spans="1:9" ht="15.75" x14ac:dyDescent="0.25">
      <c r="A40" s="80" t="s">
        <v>132</v>
      </c>
      <c r="B40" s="80"/>
      <c r="C40" s="80"/>
      <c r="D40" s="80"/>
      <c r="E40" s="80"/>
      <c r="F40" s="80"/>
      <c r="G40" s="80"/>
      <c r="H40" s="80"/>
      <c r="I40" s="80"/>
    </row>
    <row r="41" spans="1:9" ht="15.75" x14ac:dyDescent="0.25">
      <c r="A41" s="80" t="s">
        <v>133</v>
      </c>
      <c r="B41" s="80"/>
      <c r="C41" s="80"/>
      <c r="D41" s="80"/>
      <c r="E41" s="80"/>
      <c r="F41" s="80"/>
      <c r="G41" s="80"/>
      <c r="H41" s="80"/>
      <c r="I41" s="80"/>
    </row>
    <row r="42" spans="1:9" ht="15.75" x14ac:dyDescent="0.25">
      <c r="A42" s="80" t="s">
        <v>134</v>
      </c>
      <c r="B42" s="80"/>
      <c r="C42" s="80"/>
      <c r="D42" s="80"/>
      <c r="E42" s="80"/>
      <c r="F42" s="80"/>
      <c r="G42" s="80"/>
      <c r="H42" s="80"/>
      <c r="I42" s="80"/>
    </row>
  </sheetData>
  <mergeCells count="17">
    <mergeCell ref="A38:I38"/>
    <mergeCell ref="A39:I39"/>
    <mergeCell ref="A40:I40"/>
    <mergeCell ref="A42:I42"/>
    <mergeCell ref="A41:I41"/>
    <mergeCell ref="A37:I37"/>
    <mergeCell ref="A1:I1"/>
    <mergeCell ref="L3:M3"/>
    <mergeCell ref="F26:H26"/>
    <mergeCell ref="A29:I29"/>
    <mergeCell ref="A30:I30"/>
    <mergeCell ref="A31:I31"/>
    <mergeCell ref="A32:I32"/>
    <mergeCell ref="A33:I33"/>
    <mergeCell ref="A34:I34"/>
    <mergeCell ref="A35:I35"/>
    <mergeCell ref="A36:I3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9"/>
  <sheetViews>
    <sheetView topLeftCell="A16" workbookViewId="0">
      <selection activeCell="G41" sqref="G41"/>
    </sheetView>
  </sheetViews>
  <sheetFormatPr defaultRowHeight="15" x14ac:dyDescent="0.25"/>
  <cols>
    <col min="1" max="1" width="29.42578125" customWidth="1"/>
    <col min="2" max="3" width="13.42578125" customWidth="1"/>
    <col min="4" max="4" width="16.140625" customWidth="1"/>
    <col min="5" max="7" width="13.42578125" customWidth="1"/>
    <col min="9" max="9" width="10.85546875" bestFit="1" customWidth="1"/>
  </cols>
  <sheetData>
    <row r="1" spans="1:9" ht="15.75" x14ac:dyDescent="0.25">
      <c r="A1" s="20"/>
    </row>
    <row r="3" spans="1:9" ht="15.75" x14ac:dyDescent="0.25">
      <c r="A3" s="83" t="s">
        <v>0</v>
      </c>
      <c r="B3" s="83"/>
      <c r="C3" s="83"/>
      <c r="D3" s="83"/>
      <c r="E3" s="83"/>
      <c r="F3" s="83"/>
      <c r="G3" s="83"/>
    </row>
    <row r="4" spans="1:9" x14ac:dyDescent="0.25">
      <c r="A4" s="7" t="s">
        <v>1</v>
      </c>
      <c r="B4" s="7" t="s">
        <v>2</v>
      </c>
      <c r="C4" s="7" t="s">
        <v>3</v>
      </c>
      <c r="D4" s="7" t="s">
        <v>4</v>
      </c>
      <c r="E4" s="7" t="s">
        <v>5</v>
      </c>
      <c r="F4" s="7" t="s">
        <v>7</v>
      </c>
      <c r="G4" s="7" t="s">
        <v>9</v>
      </c>
    </row>
    <row r="5" spans="1:9" ht="38.25" x14ac:dyDescent="0.25">
      <c r="A5" s="37" t="s">
        <v>101</v>
      </c>
      <c r="B5" s="37" t="s">
        <v>97</v>
      </c>
      <c r="C5" s="37" t="s">
        <v>11</v>
      </c>
      <c r="D5" s="37" t="s">
        <v>46</v>
      </c>
      <c r="E5" s="37" t="s">
        <v>6</v>
      </c>
      <c r="F5" s="37" t="s">
        <v>8</v>
      </c>
      <c r="G5" s="37" t="s">
        <v>45</v>
      </c>
    </row>
    <row r="6" spans="1:9" x14ac:dyDescent="0.25">
      <c r="A6" s="25" t="s">
        <v>78</v>
      </c>
      <c r="B6" s="5">
        <v>30000</v>
      </c>
      <c r="C6" s="6">
        <v>0</v>
      </c>
      <c r="D6" s="5">
        <f>B6*C6</f>
        <v>0</v>
      </c>
      <c r="E6" s="5">
        <v>16000</v>
      </c>
      <c r="F6" s="6">
        <v>43</v>
      </c>
      <c r="G6" s="5">
        <f>E6*F6</f>
        <v>688000</v>
      </c>
    </row>
    <row r="7" spans="1:9" x14ac:dyDescent="0.25">
      <c r="A7" s="24" t="s">
        <v>79</v>
      </c>
      <c r="B7" s="23" t="s">
        <v>10</v>
      </c>
      <c r="C7" s="23" t="s">
        <v>10</v>
      </c>
      <c r="D7" s="23" t="s">
        <v>10</v>
      </c>
      <c r="E7" s="26">
        <v>3100</v>
      </c>
      <c r="F7" s="23">
        <v>43</v>
      </c>
      <c r="G7" s="5">
        <f>E7*F7</f>
        <v>133300</v>
      </c>
      <c r="I7" s="1"/>
    </row>
    <row r="8" spans="1:9" x14ac:dyDescent="0.25">
      <c r="A8" s="24" t="s">
        <v>80</v>
      </c>
      <c r="B8" s="23" t="s">
        <v>10</v>
      </c>
      <c r="C8" s="23" t="s">
        <v>10</v>
      </c>
      <c r="D8" s="23" t="s">
        <v>10</v>
      </c>
      <c r="E8" s="26">
        <v>2000</v>
      </c>
      <c r="F8" s="23">
        <v>43</v>
      </c>
      <c r="G8" s="5">
        <f t="shared" ref="G8" si="0">E8*F8</f>
        <v>86000</v>
      </c>
    </row>
    <row r="9" spans="1:9" x14ac:dyDescent="0.25">
      <c r="A9" s="31" t="s">
        <v>60</v>
      </c>
      <c r="B9" s="2"/>
      <c r="C9" s="3"/>
      <c r="D9" s="4">
        <f>D6</f>
        <v>0</v>
      </c>
      <c r="E9" s="3"/>
      <c r="F9" s="3"/>
      <c r="G9" s="4">
        <f>ROUND(SUM(G6:G8),-3)</f>
        <v>907000</v>
      </c>
      <c r="I9" s="1">
        <f>ROUND(G9+D9,-3)</f>
        <v>907000</v>
      </c>
    </row>
    <row r="10" spans="1:9" x14ac:dyDescent="0.25">
      <c r="A10" s="84" t="s">
        <v>106</v>
      </c>
      <c r="B10" s="84"/>
      <c r="C10" s="84"/>
      <c r="D10" s="84"/>
      <c r="E10" s="84"/>
      <c r="F10" s="84"/>
      <c r="G10" s="84"/>
    </row>
    <row r="13" spans="1:9" ht="15.75" x14ac:dyDescent="0.25">
      <c r="A13" s="83" t="s">
        <v>11</v>
      </c>
      <c r="B13" s="83"/>
      <c r="C13" s="83"/>
      <c r="D13" s="83"/>
      <c r="E13" s="83"/>
      <c r="F13" s="83"/>
    </row>
    <row r="14" spans="1:9" x14ac:dyDescent="0.25">
      <c r="A14" s="85" t="s">
        <v>12</v>
      </c>
      <c r="B14" s="7" t="s">
        <v>1</v>
      </c>
      <c r="C14" s="7" t="s">
        <v>2</v>
      </c>
      <c r="D14" s="7" t="s">
        <v>3</v>
      </c>
      <c r="E14" s="7" t="s">
        <v>4</v>
      </c>
      <c r="F14" s="7" t="s">
        <v>5</v>
      </c>
    </row>
    <row r="15" spans="1:9" ht="76.5" x14ac:dyDescent="0.25">
      <c r="A15" s="85"/>
      <c r="B15" s="7" t="s">
        <v>61</v>
      </c>
      <c r="C15" s="7" t="s">
        <v>62</v>
      </c>
      <c r="D15" s="7" t="s">
        <v>63</v>
      </c>
      <c r="E15" s="7" t="s">
        <v>64</v>
      </c>
      <c r="F15" s="7" t="s">
        <v>11</v>
      </c>
    </row>
    <row r="16" spans="1:9" x14ac:dyDescent="0.25">
      <c r="A16" s="86"/>
      <c r="B16" s="8"/>
      <c r="C16" s="8"/>
      <c r="D16" s="8"/>
      <c r="E16" s="8"/>
      <c r="F16" s="9" t="s">
        <v>65</v>
      </c>
    </row>
    <row r="17" spans="1:6" x14ac:dyDescent="0.25">
      <c r="A17" s="6">
        <v>1</v>
      </c>
      <c r="B17" s="6">
        <v>0</v>
      </c>
      <c r="C17" s="6">
        <v>43</v>
      </c>
      <c r="D17" s="6">
        <v>0</v>
      </c>
      <c r="E17" s="6">
        <v>0</v>
      </c>
      <c r="F17" s="6">
        <f>B17+C17</f>
        <v>43</v>
      </c>
    </row>
    <row r="18" spans="1:6" x14ac:dyDescent="0.25">
      <c r="A18" s="23">
        <v>2</v>
      </c>
      <c r="B18" s="23">
        <v>0</v>
      </c>
      <c r="C18" s="23">
        <f>F17</f>
        <v>43</v>
      </c>
      <c r="D18" s="23">
        <v>0</v>
      </c>
      <c r="E18" s="23">
        <v>0</v>
      </c>
      <c r="F18" s="6">
        <f t="shared" ref="F18:F19" si="1">B18+C18</f>
        <v>43</v>
      </c>
    </row>
    <row r="19" spans="1:6" x14ac:dyDescent="0.25">
      <c r="A19" s="23">
        <v>3</v>
      </c>
      <c r="B19" s="23">
        <v>0</v>
      </c>
      <c r="C19" s="23">
        <f>F18</f>
        <v>43</v>
      </c>
      <c r="D19" s="23">
        <v>0</v>
      </c>
      <c r="E19" s="23">
        <v>0</v>
      </c>
      <c r="F19" s="6">
        <f t="shared" si="1"/>
        <v>43</v>
      </c>
    </row>
    <row r="20" spans="1:6" x14ac:dyDescent="0.25">
      <c r="A20" s="23" t="s">
        <v>13</v>
      </c>
      <c r="B20" s="23">
        <f>AVERAGE(B17:B19)</f>
        <v>0</v>
      </c>
      <c r="C20" s="23">
        <f t="shared" ref="C20:E20" si="2">AVERAGE(C17:C19)</f>
        <v>43</v>
      </c>
      <c r="D20" s="23">
        <f t="shared" si="2"/>
        <v>0</v>
      </c>
      <c r="E20" s="23">
        <f t="shared" si="2"/>
        <v>0</v>
      </c>
      <c r="F20" s="23">
        <f>AVERAGE(F17:F19)</f>
        <v>43</v>
      </c>
    </row>
    <row r="23" spans="1:6" ht="15.75" x14ac:dyDescent="0.25">
      <c r="A23" s="83" t="s">
        <v>66</v>
      </c>
      <c r="B23" s="83"/>
      <c r="C23" s="83"/>
      <c r="D23" s="83"/>
      <c r="E23" s="83"/>
    </row>
    <row r="24" spans="1:6" x14ac:dyDescent="0.25">
      <c r="A24" s="7" t="s">
        <v>1</v>
      </c>
      <c r="B24" s="7" t="s">
        <v>2</v>
      </c>
      <c r="C24" s="7" t="s">
        <v>3</v>
      </c>
      <c r="D24" s="7" t="s">
        <v>4</v>
      </c>
      <c r="E24" s="7" t="s">
        <v>5</v>
      </c>
    </row>
    <row r="25" spans="1:6" ht="63.75" x14ac:dyDescent="0.25">
      <c r="A25" s="7" t="s">
        <v>67</v>
      </c>
      <c r="B25" s="7" t="s">
        <v>11</v>
      </c>
      <c r="C25" s="7" t="s">
        <v>14</v>
      </c>
      <c r="D25" s="7" t="s">
        <v>63</v>
      </c>
      <c r="E25" s="7" t="s">
        <v>98</v>
      </c>
    </row>
    <row r="26" spans="1:6" ht="25.5" x14ac:dyDescent="0.25">
      <c r="A26" s="24" t="s">
        <v>68</v>
      </c>
      <c r="B26" s="23">
        <v>0</v>
      </c>
      <c r="C26" s="23">
        <v>1</v>
      </c>
      <c r="D26" s="23" t="s">
        <v>10</v>
      </c>
      <c r="E26" s="23">
        <f>B26*C26</f>
        <v>0</v>
      </c>
    </row>
    <row r="27" spans="1:6" x14ac:dyDescent="0.25">
      <c r="A27" s="24" t="s">
        <v>69</v>
      </c>
      <c r="B27" s="23">
        <v>0</v>
      </c>
      <c r="C27" s="23">
        <v>1</v>
      </c>
      <c r="D27" s="23" t="s">
        <v>10</v>
      </c>
      <c r="E27" s="23">
        <f t="shared" ref="E27:E39" si="3">B27*C27</f>
        <v>0</v>
      </c>
    </row>
    <row r="28" spans="1:6" x14ac:dyDescent="0.25">
      <c r="A28" s="24" t="s">
        <v>70</v>
      </c>
      <c r="B28" s="23">
        <v>0</v>
      </c>
      <c r="C28" s="23">
        <v>1</v>
      </c>
      <c r="D28" s="23" t="s">
        <v>10</v>
      </c>
      <c r="E28" s="23">
        <f t="shared" si="3"/>
        <v>0</v>
      </c>
    </row>
    <row r="29" spans="1:6" ht="25.5" x14ac:dyDescent="0.25">
      <c r="A29" s="24" t="s">
        <v>71</v>
      </c>
      <c r="B29" s="23">
        <v>0</v>
      </c>
      <c r="C29" s="23">
        <v>1</v>
      </c>
      <c r="D29" s="23" t="s">
        <v>10</v>
      </c>
      <c r="E29" s="23">
        <f t="shared" si="3"/>
        <v>0</v>
      </c>
    </row>
    <row r="30" spans="1:6" x14ac:dyDescent="0.25">
      <c r="A30" s="24" t="s">
        <v>72</v>
      </c>
      <c r="B30" s="23">
        <v>0</v>
      </c>
      <c r="C30" s="23">
        <v>1</v>
      </c>
      <c r="D30" s="23" t="s">
        <v>10</v>
      </c>
      <c r="E30" s="23">
        <f t="shared" si="3"/>
        <v>0</v>
      </c>
    </row>
    <row r="31" spans="1:6" x14ac:dyDescent="0.25">
      <c r="A31" s="24" t="s">
        <v>73</v>
      </c>
      <c r="B31" s="23">
        <v>0</v>
      </c>
      <c r="C31" s="23">
        <v>1</v>
      </c>
      <c r="D31" s="23" t="s">
        <v>10</v>
      </c>
      <c r="E31" s="23">
        <f t="shared" si="3"/>
        <v>0</v>
      </c>
    </row>
    <row r="32" spans="1:6" ht="25.5" x14ac:dyDescent="0.25">
      <c r="A32" s="24" t="s">
        <v>74</v>
      </c>
      <c r="B32" s="23">
        <v>0</v>
      </c>
      <c r="C32" s="23">
        <v>1</v>
      </c>
      <c r="D32" s="23" t="s">
        <v>10</v>
      </c>
      <c r="E32" s="23">
        <f t="shared" si="3"/>
        <v>0</v>
      </c>
    </row>
    <row r="33" spans="1:8" ht="25.5" x14ac:dyDescent="0.25">
      <c r="A33" s="24" t="s">
        <v>75</v>
      </c>
      <c r="B33" s="23">
        <v>0</v>
      </c>
      <c r="C33" s="23">
        <v>1</v>
      </c>
      <c r="D33" s="23" t="s">
        <v>10</v>
      </c>
      <c r="E33" s="23">
        <f t="shared" si="3"/>
        <v>0</v>
      </c>
    </row>
    <row r="34" spans="1:8" x14ac:dyDescent="0.25">
      <c r="A34" s="24" t="s">
        <v>76</v>
      </c>
      <c r="B34" s="23">
        <v>0</v>
      </c>
      <c r="C34" s="23">
        <v>1</v>
      </c>
      <c r="D34" s="23" t="s">
        <v>10</v>
      </c>
      <c r="E34" s="23">
        <f t="shared" si="3"/>
        <v>0</v>
      </c>
    </row>
    <row r="35" spans="1:8" ht="15.75" x14ac:dyDescent="0.25">
      <c r="A35" s="24" t="s">
        <v>175</v>
      </c>
      <c r="B35" s="70">
        <f>'Table 1'!E27</f>
        <v>4</v>
      </c>
      <c r="C35" s="23">
        <v>1</v>
      </c>
      <c r="D35" s="23" t="s">
        <v>10</v>
      </c>
      <c r="E35" s="23">
        <f t="shared" si="3"/>
        <v>4</v>
      </c>
    </row>
    <row r="36" spans="1:8" x14ac:dyDescent="0.25">
      <c r="A36" s="24" t="s">
        <v>77</v>
      </c>
      <c r="B36" s="70">
        <f>'Table 1'!E28+'Table 1'!E29</f>
        <v>43</v>
      </c>
      <c r="C36" s="23">
        <v>2</v>
      </c>
      <c r="D36" s="23" t="s">
        <v>10</v>
      </c>
      <c r="E36" s="23">
        <f>B36*C36</f>
        <v>86</v>
      </c>
    </row>
    <row r="37" spans="1:8" ht="28.5" x14ac:dyDescent="0.25">
      <c r="A37" s="24" t="s">
        <v>176</v>
      </c>
      <c r="B37" s="71">
        <f>'Table 1'!E30</f>
        <v>2</v>
      </c>
      <c r="C37" s="23">
        <v>1</v>
      </c>
      <c r="D37" s="23" t="s">
        <v>10</v>
      </c>
      <c r="E37" s="23">
        <f t="shared" si="3"/>
        <v>2</v>
      </c>
    </row>
    <row r="38" spans="1:8" ht="15.75" x14ac:dyDescent="0.25">
      <c r="A38" s="24" t="s">
        <v>177</v>
      </c>
      <c r="B38" s="70">
        <f>'Table 1'!E31</f>
        <v>43</v>
      </c>
      <c r="C38" s="23">
        <v>2</v>
      </c>
      <c r="D38" s="23" t="s">
        <v>10</v>
      </c>
      <c r="E38" s="23">
        <f t="shared" si="3"/>
        <v>86</v>
      </c>
    </row>
    <row r="39" spans="1:8" ht="15.75" x14ac:dyDescent="0.25">
      <c r="A39" s="24" t="s">
        <v>178</v>
      </c>
      <c r="B39" s="70">
        <f>'Table 1'!E32</f>
        <v>4</v>
      </c>
      <c r="C39" s="23">
        <v>1</v>
      </c>
      <c r="D39" s="23" t="s">
        <v>10</v>
      </c>
      <c r="E39" s="23">
        <f t="shared" si="3"/>
        <v>4</v>
      </c>
    </row>
    <row r="40" spans="1:8" x14ac:dyDescent="0.25">
      <c r="A40" s="6"/>
      <c r="B40" s="23"/>
      <c r="C40" s="23"/>
      <c r="D40" s="23" t="s">
        <v>99</v>
      </c>
      <c r="E40" s="34">
        <f>SUM(E26:E39)</f>
        <v>182</v>
      </c>
      <c r="G40" s="35">
        <f>'Table 1'!F53/E40</f>
        <v>300</v>
      </c>
      <c r="H40" t="s">
        <v>103</v>
      </c>
    </row>
    <row r="41" spans="1:8" ht="15.75" x14ac:dyDescent="0.25">
      <c r="A41" s="72" t="s">
        <v>179</v>
      </c>
    </row>
    <row r="42" spans="1:8" ht="15.75" x14ac:dyDescent="0.25">
      <c r="A42" s="72" t="s">
        <v>180</v>
      </c>
    </row>
    <row r="43" spans="1:8" ht="15.75" x14ac:dyDescent="0.25">
      <c r="A43" s="72" t="s">
        <v>181</v>
      </c>
    </row>
    <row r="44" spans="1:8" ht="15.75" x14ac:dyDescent="0.25">
      <c r="A44" s="72" t="s">
        <v>182</v>
      </c>
    </row>
    <row r="45" spans="1:8" ht="15.75" x14ac:dyDescent="0.25">
      <c r="A45" s="33"/>
    </row>
    <row r="46" spans="1:8" ht="15.75" x14ac:dyDescent="0.25">
      <c r="A46" s="33"/>
    </row>
    <row r="47" spans="1:8" ht="15.75" x14ac:dyDescent="0.25">
      <c r="A47" s="33"/>
    </row>
    <row r="48" spans="1:8" ht="15.75" x14ac:dyDescent="0.25">
      <c r="A48" s="33"/>
    </row>
    <row r="49" spans="1:1" ht="16.5" x14ac:dyDescent="0.25">
      <c r="A49" s="32"/>
    </row>
  </sheetData>
  <mergeCells count="5">
    <mergeCell ref="A3:G3"/>
    <mergeCell ref="A10:G10"/>
    <mergeCell ref="A13:F13"/>
    <mergeCell ref="A14:A16"/>
    <mergeCell ref="A23:E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Capital 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Eric Schultz</cp:lastModifiedBy>
  <dcterms:created xsi:type="dcterms:W3CDTF">2016-04-14T18:28:03Z</dcterms:created>
  <dcterms:modified xsi:type="dcterms:W3CDTF">2019-08-30T18:05:13Z</dcterms:modified>
</cp:coreProperties>
</file>