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N:\PHH10\Information Collection Burden\OMB Control Numbers\2137-0557 - Approvals for Hazardous Materials\2019 HM-224I\"/>
    </mc:Choice>
  </mc:AlternateContent>
  <bookViews>
    <workbookView xWindow="0" yWindow="0" windowWidth="19170" windowHeight="8070" activeTab="1"/>
  </bookViews>
  <sheets>
    <sheet name="Sheet1" sheetId="1" r:id="rId1"/>
    <sheet name="Federal Employee Cost" sheetId="2" r:id="rId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 i="2" l="1"/>
  <c r="D8" i="2"/>
  <c r="H24" i="1" l="1"/>
  <c r="H21" i="1"/>
  <c r="H18" i="1"/>
  <c r="H15" i="1"/>
  <c r="H12" i="1"/>
  <c r="H9" i="1"/>
  <c r="H6" i="1"/>
  <c r="H5" i="1"/>
  <c r="H2" i="1"/>
  <c r="D31" i="1"/>
  <c r="E12" i="1" l="1"/>
  <c r="G12" i="1" s="1"/>
  <c r="I12" i="1" l="1"/>
  <c r="E24" i="1" l="1"/>
  <c r="G24" i="1" s="1"/>
  <c r="E15" i="1"/>
  <c r="G15" i="1" s="1"/>
  <c r="E9" i="1"/>
  <c r="G9" i="1" s="1"/>
  <c r="E18" i="1"/>
  <c r="G18" i="1" s="1"/>
  <c r="E2" i="1"/>
  <c r="G2" i="1" l="1"/>
  <c r="G27" i="1"/>
  <c r="C27" i="1"/>
  <c r="E21" i="1" l="1"/>
  <c r="E6" i="1" l="1"/>
  <c r="G21" i="1"/>
  <c r="I21" i="1" s="1"/>
  <c r="E5" i="1"/>
  <c r="I24" i="1"/>
  <c r="I15" i="1"/>
  <c r="I9" i="1"/>
  <c r="I18" i="1"/>
  <c r="I2" i="1"/>
  <c r="G6" i="1" l="1"/>
  <c r="I6" i="1" s="1"/>
  <c r="D27" i="1"/>
  <c r="B5" i="2" s="1"/>
  <c r="D5" i="2" s="1"/>
  <c r="F5" i="2" s="1"/>
  <c r="G5" i="1"/>
  <c r="E27" i="1" l="1"/>
  <c r="I5" i="1"/>
  <c r="F27" i="1" s="1"/>
</calcChain>
</file>

<file path=xl/sharedStrings.xml><?xml version="1.0" encoding="utf-8"?>
<sst xmlns="http://schemas.openxmlformats.org/spreadsheetml/2006/main" count="101" uniqueCount="34">
  <si>
    <t>Total Burden Hours</t>
  </si>
  <si>
    <t>Hours per Response</t>
  </si>
  <si>
    <t>Salary Cost per Hour</t>
  </si>
  <si>
    <t>Total Salary Cost</t>
  </si>
  <si>
    <t>Number of Responses</t>
  </si>
  <si>
    <t>Response per Carrier</t>
  </si>
  <si>
    <t>Number of Respondents</t>
  </si>
  <si>
    <t>Regulation</t>
  </si>
  <si>
    <t xml:space="preserve">Designated approval agencies, independent cylinder testing agencies, and prospective foreign manufacturers of cylinders </t>
  </si>
  <si>
    <t>Infectious Substances</t>
  </si>
  <si>
    <t>Packaging Exception/Exceptions for Division 1.4G consumer fireworks</t>
  </si>
  <si>
    <t>RIN Approval for Cylinders (International Shipments)</t>
  </si>
  <si>
    <t>Safety determinations as to the adequacy of the packagings for materials with special hazards</t>
  </si>
  <si>
    <t>Alternative packagings or test methods</t>
  </si>
  <si>
    <t>Total Number of Respondents</t>
  </si>
  <si>
    <t>Total Number of Responses</t>
  </si>
  <si>
    <t>Total Burden Cost</t>
  </si>
  <si>
    <t>Approval of cylinder and pressure receptacle requalifiers</t>
  </si>
  <si>
    <t xml:space="preserve"> Testing and assignment of the classification of explosive materials</t>
  </si>
  <si>
    <t>Total Number of Approvals</t>
  </si>
  <si>
    <t>Minutes per Review</t>
  </si>
  <si>
    <t>Total Number of Review Hours</t>
  </si>
  <si>
    <t>173.51; 173.56; 173.58; 173.59; 173.171</t>
  </si>
  <si>
    <t xml:space="preserve">173.7; 173.185; 173.214; 173.222; 173.305; 173.315; 173.334; 176.340; 178.47; 178.53; 178.58; 178.509; 178.601; 178.603; 178.604; 178.605; 178.606;  178.608.  </t>
  </si>
  <si>
    <t xml:space="preserve">172.102(c) Special Provisions 5, 26, 29, 53, 55, 105, 118, 121, 125, 129, 131, 136, 147, 164, A54, A55, B55, B61, B69, B77, B81, N72, TP9; 173.2a(c)(4); 107.803; 173.4; 173.21; 173.22; 173.24; 173.28; 173.31; 173.32; 173.124; 173.128; 173.159; 173.166; 173.168; 173.171; 173.225; 173.245; 173.306; 173.307; 173.308; 173.340; 173.411; 173.433; 173.471; 173.472; 173.473; 173.476; 175.8; 175.9; 175.701; 176.704; 178.3; 178.503  </t>
  </si>
  <si>
    <t>107.401; 107.402; 107.403; 107.404; 107.405; 107.502; 107.701; 107.705; 107.709; 107.713; 107.715; 107.717; 107.801; 107.803; 107.807; 173.301; 173.305; 173.314; 173.316; 173.318; 178.35</t>
  </si>
  <si>
    <t>Minutes per Response</t>
  </si>
  <si>
    <t>172.102, A100</t>
  </si>
  <si>
    <t>Lithium Battery State of Charge Approval</t>
  </si>
  <si>
    <t xml:space="preserve">Occupation labor rates based on 2018 Occupational and Employment Statistics Survey (OES) for “Chemical Engineers (17-2041).” https://www.bls.gov/oes/current/oes436011.htm The hourly mean wage for this occupation ($55.03) is adjusted to reflect the total costs of employee compensation based on the BLS Employer Costs for Employee Compensation Summary, which indicates that wages for civilian workers are 68.3 percent of total compensation (total wage = wage rate/wage % of total compensation). </t>
  </si>
  <si>
    <t>OES Mean Hourly Wage</t>
  </si>
  <si>
    <t>Compensation Percentage</t>
  </si>
  <si>
    <t>Adjusted Mean Hourly Wage</t>
  </si>
  <si>
    <t>Cost to review and approve approvals PHMSA used annual wage data from the Office of Personnel Management (OPM) to estimate wages for its staff at the 2019 General Schedule (GS) level 13, step 1, wage class for the Washington-Baltimore-Northern Virginia metropolitan area. In accordance with the OMB Circular No. A-76 (M-07-02; 2006), PHMSA included a load factor of 36.45 percent for the Federal wage to account for fringe benefits.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</si>
</sst>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quot;$&quot;#,##0"/>
    <numFmt numFmtId="170" formatCode="_(* #,##0_);_(* \(#,##0\);_(* &quot;-&quot;??_);_(@_)"/>
    <numFmt numFmtId="171" formatCode="&quot;$&quot;#,##0.00"/>
  </numFmts>
  <fonts count="6" x14ac:knownFonts="1">
    <font>
      <sz val="11"/>
      <color theme="1"/>
      <name val="Calibri"/>
      <family val="2"/>
      <scheme val="minor"/>
    </font>
    <font>
      <sz val="12"/>
      <color theme="1"/>
      <name val="Times New Roman"/>
      <family val="1"/>
    </font>
    <font>
      <b/>
      <u/>
      <sz val="12"/>
      <color theme="1"/>
      <name val="Times New Roman"/>
      <family val="1"/>
    </font>
    <font>
      <b/>
      <sz val="12"/>
      <color theme="1"/>
      <name val="Times New Roman"/>
      <family val="1"/>
    </font>
    <font>
      <sz val="11"/>
      <color theme="1"/>
      <name val="Calibri"/>
      <family val="2"/>
      <scheme val="minor"/>
    </font>
    <font>
      <b/>
      <sz val="11"/>
      <name val="Times New Roman"/>
      <family val="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style="thin">
        <color indexed="64"/>
      </left>
      <right style="thin">
        <color indexed="64"/>
      </right>
      <top style="thin">
        <color indexed="64"/>
      </top>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top/>
      <bottom style="thin">
        <color theme="0" tint="-0.14999847407452621"/>
      </bottom>
      <diagonal/>
    </border>
    <border>
      <left style="thin">
        <color theme="0" tint="-0.14999847407452621"/>
      </left>
      <right/>
      <top style="thin">
        <color theme="0" tint="-0.14999847407452621"/>
      </top>
      <bottom/>
      <diagonal/>
    </border>
    <border>
      <left style="thin">
        <color theme="0" tint="-0.14999847407452621"/>
      </left>
      <right style="thin">
        <color theme="0" tint="-0.14999847407452621"/>
      </right>
      <top style="thin">
        <color theme="0" tint="-0.14999847407452621"/>
      </top>
      <bottom style="thin">
        <color theme="2"/>
      </bottom>
      <diagonal/>
    </border>
    <border>
      <left/>
      <right/>
      <top/>
      <bottom style="thin">
        <color theme="2"/>
      </bottom>
      <diagonal/>
    </border>
    <border>
      <left style="thin">
        <color theme="0" tint="-0.14999847407452621"/>
      </left>
      <right style="thin">
        <color theme="0" tint="-0.14999847407452621"/>
      </right>
      <top style="thin">
        <color theme="0" tint="-0.14999847407452621"/>
      </top>
      <bottom/>
      <diagonal/>
    </border>
    <border>
      <left/>
      <right style="thin">
        <color theme="0" tint="-0.14999847407452621"/>
      </right>
      <top/>
      <bottom/>
      <diagonal/>
    </border>
  </borders>
  <cellStyleXfs count="3">
    <xf numFmtId="0" fontId="0" fillId="0" borderId="0"/>
    <xf numFmtId="44" fontId="4" fillId="0" borderId="0" applyFont="0" applyFill="0" applyBorder="0" applyAlignment="0" applyProtection="0"/>
    <xf numFmtId="43" fontId="4" fillId="0" borderId="0" applyFont="0" applyFill="0" applyBorder="0" applyAlignment="0" applyProtection="0"/>
  </cellStyleXfs>
  <cellXfs count="69">
    <xf numFmtId="0" fontId="0" fillId="0" borderId="0" xfId="0"/>
    <xf numFmtId="0" fontId="3" fillId="0" borderId="1" xfId="0" applyFont="1" applyBorder="1" applyAlignment="1">
      <alignment horizontal="center" vertical="center" wrapText="1"/>
    </xf>
    <xf numFmtId="0" fontId="3" fillId="0" borderId="0" xfId="0" applyFont="1" applyBorder="1" applyAlignment="1">
      <alignment horizontal="center" vertical="center" wrapText="1"/>
    </xf>
    <xf numFmtId="0" fontId="2" fillId="0" borderId="0" xfId="0" applyFont="1" applyBorder="1" applyAlignment="1">
      <alignment horizontal="center" vertical="center" wrapText="1"/>
    </xf>
    <xf numFmtId="0" fontId="1" fillId="0" borderId="0" xfId="0" applyFont="1" applyBorder="1" applyAlignment="1">
      <alignment horizontal="center" vertical="center" wrapText="1"/>
    </xf>
    <xf numFmtId="0" fontId="2" fillId="0" borderId="1" xfId="0" applyFont="1" applyBorder="1" applyAlignment="1">
      <alignment horizontal="center" vertical="center" wrapText="1"/>
    </xf>
    <xf numFmtId="6" fontId="1" fillId="0" borderId="1" xfId="0" applyNumberFormat="1"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2" borderId="3" xfId="0" applyFont="1" applyFill="1" applyBorder="1" applyAlignment="1">
      <alignment horizontal="center" vertical="center" wrapText="1"/>
    </xf>
    <xf numFmtId="0" fontId="3" fillId="0" borderId="4" xfId="0" applyFont="1" applyBorder="1" applyAlignment="1">
      <alignment horizontal="center" vertical="center" wrapText="1"/>
    </xf>
    <xf numFmtId="3" fontId="1" fillId="0" borderId="3" xfId="0" applyNumberFormat="1" applyFont="1" applyBorder="1" applyAlignment="1">
      <alignment horizontal="center" vertical="center" wrapText="1"/>
    </xf>
    <xf numFmtId="164" fontId="1" fillId="0" borderId="3" xfId="0" applyNumberFormat="1"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0" borderId="1" xfId="0" applyFont="1" applyBorder="1" applyAlignment="1">
      <alignment wrapText="1"/>
    </xf>
    <xf numFmtId="0" fontId="1" fillId="0" borderId="0" xfId="0" applyFont="1" applyAlignment="1">
      <alignment wrapText="1"/>
    </xf>
    <xf numFmtId="0" fontId="2" fillId="0" borderId="1" xfId="0" applyFont="1" applyBorder="1" applyAlignment="1">
      <alignment horizontal="center" wrapText="1"/>
    </xf>
    <xf numFmtId="0" fontId="1" fillId="0" borderId="1" xfId="0" applyFont="1" applyBorder="1" applyAlignment="1">
      <alignment horizontal="right" wrapText="1"/>
    </xf>
    <xf numFmtId="0" fontId="3" fillId="0" borderId="1" xfId="0" applyFont="1" applyBorder="1" applyAlignment="1">
      <alignment horizontal="right" wrapText="1"/>
    </xf>
    <xf numFmtId="1" fontId="1" fillId="2" borderId="1" xfId="0" applyNumberFormat="1" applyFont="1" applyFill="1" applyBorder="1" applyAlignment="1">
      <alignment horizontal="right" wrapText="1"/>
    </xf>
    <xf numFmtId="0" fontId="1" fillId="2" borderId="1" xfId="0" applyFont="1" applyFill="1" applyBorder="1" applyAlignment="1">
      <alignment horizontal="right" wrapText="1"/>
    </xf>
    <xf numFmtId="8" fontId="1" fillId="2" borderId="1" xfId="0" applyNumberFormat="1" applyFont="1" applyFill="1" applyBorder="1" applyAlignment="1">
      <alignment horizontal="right" wrapText="1"/>
    </xf>
    <xf numFmtId="6" fontId="1" fillId="2" borderId="1" xfId="0" applyNumberFormat="1" applyFont="1" applyFill="1" applyBorder="1" applyAlignment="1">
      <alignment horizontal="right" wrapText="1"/>
    </xf>
    <xf numFmtId="164" fontId="1" fillId="2" borderId="1" xfId="0" applyNumberFormat="1" applyFont="1" applyFill="1" applyBorder="1" applyAlignment="1">
      <alignment horizontal="right" wrapText="1"/>
    </xf>
    <xf numFmtId="0" fontId="1" fillId="0" borderId="0" xfId="0" applyFont="1" applyBorder="1" applyAlignment="1">
      <alignment horizontal="right" wrapText="1"/>
    </xf>
    <xf numFmtId="0" fontId="3" fillId="2" borderId="1" xfId="0" applyFont="1" applyFill="1" applyBorder="1" applyAlignment="1">
      <alignment horizontal="right" wrapText="1"/>
    </xf>
    <xf numFmtId="0" fontId="3" fillId="0" borderId="9" xfId="0" applyFont="1" applyBorder="1" applyAlignment="1">
      <alignment horizontal="center" vertical="center" wrapText="1"/>
    </xf>
    <xf numFmtId="0" fontId="1" fillId="0" borderId="5" xfId="0" applyFont="1" applyBorder="1" applyAlignment="1">
      <alignment horizontal="right" wrapText="1"/>
    </xf>
    <xf numFmtId="0" fontId="1" fillId="0" borderId="2" xfId="0" applyFont="1" applyBorder="1" applyAlignment="1">
      <alignment horizontal="right" wrapText="1"/>
    </xf>
    <xf numFmtId="0" fontId="3"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1" fillId="3" borderId="1" xfId="0" applyFont="1" applyFill="1" applyBorder="1" applyAlignment="1">
      <alignment horizontal="right" wrapText="1"/>
    </xf>
    <xf numFmtId="0" fontId="3" fillId="3" borderId="1" xfId="0" applyFont="1" applyFill="1" applyBorder="1" applyAlignment="1">
      <alignment horizontal="right" wrapText="1"/>
    </xf>
    <xf numFmtId="1" fontId="1" fillId="3" borderId="1" xfId="0" applyNumberFormat="1" applyFont="1" applyFill="1" applyBorder="1" applyAlignment="1">
      <alignment horizontal="right" wrapText="1"/>
    </xf>
    <xf numFmtId="8" fontId="1" fillId="3" borderId="1" xfId="0" applyNumberFormat="1" applyFont="1" applyFill="1" applyBorder="1" applyAlignment="1">
      <alignment horizontal="right" wrapText="1"/>
    </xf>
    <xf numFmtId="6" fontId="1" fillId="3" borderId="1" xfId="0" applyNumberFormat="1" applyFont="1" applyFill="1" applyBorder="1" applyAlignment="1">
      <alignment horizontal="right" wrapText="1"/>
    </xf>
    <xf numFmtId="164" fontId="1" fillId="3" borderId="1" xfId="0" applyNumberFormat="1" applyFont="1" applyFill="1" applyBorder="1" applyAlignment="1">
      <alignment horizontal="right" wrapText="1"/>
    </xf>
    <xf numFmtId="0" fontId="1" fillId="0" borderId="0" xfId="0" applyFont="1" applyFill="1" applyBorder="1" applyAlignment="1">
      <alignment horizontal="right" wrapText="1"/>
    </xf>
    <xf numFmtId="0" fontId="3" fillId="0" borderId="0" xfId="0" applyFont="1" applyFill="1" applyBorder="1" applyAlignment="1">
      <alignment horizontal="right" wrapText="1"/>
    </xf>
    <xf numFmtId="1" fontId="1" fillId="0" borderId="0" xfId="0" applyNumberFormat="1" applyFont="1" applyFill="1" applyBorder="1" applyAlignment="1">
      <alignment horizontal="right" wrapText="1"/>
    </xf>
    <xf numFmtId="8" fontId="1" fillId="0" borderId="0" xfId="0" applyNumberFormat="1" applyFont="1" applyFill="1" applyBorder="1" applyAlignment="1">
      <alignment horizontal="right" wrapText="1"/>
    </xf>
    <xf numFmtId="6" fontId="1" fillId="0" borderId="0" xfId="0" applyNumberFormat="1" applyFont="1" applyFill="1" applyBorder="1" applyAlignment="1">
      <alignment horizontal="right" wrapText="1"/>
    </xf>
    <xf numFmtId="164" fontId="1" fillId="0" borderId="0" xfId="0" applyNumberFormat="1" applyFont="1" applyFill="1" applyBorder="1" applyAlignment="1">
      <alignment horizontal="right" wrapText="1"/>
    </xf>
    <xf numFmtId="0" fontId="1" fillId="0" borderId="0" xfId="0" applyFont="1" applyFill="1" applyBorder="1" applyAlignment="1">
      <alignment horizontal="center" vertical="center" wrapText="1"/>
    </xf>
    <xf numFmtId="0" fontId="1" fillId="0" borderId="7" xfId="0" applyFont="1" applyBorder="1" applyAlignment="1">
      <alignment horizontal="center" vertical="center" wrapText="1"/>
    </xf>
    <xf numFmtId="0" fontId="1"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3" fillId="0" borderId="13" xfId="0" applyFont="1" applyBorder="1" applyAlignment="1">
      <alignment horizontal="center" vertical="center" wrapText="1"/>
    </xf>
    <xf numFmtId="3" fontId="1" fillId="0" borderId="12" xfId="0" applyNumberFormat="1" applyFont="1" applyBorder="1" applyAlignment="1">
      <alignment horizontal="center" vertical="center" wrapText="1"/>
    </xf>
    <xf numFmtId="0" fontId="1" fillId="0" borderId="1" xfId="0" applyFont="1" applyBorder="1" applyAlignment="1">
      <alignment horizontal="left" wrapText="1"/>
    </xf>
    <xf numFmtId="0" fontId="5" fillId="0" borderId="1" xfId="0" applyFont="1" applyFill="1" applyBorder="1" applyAlignment="1">
      <alignment horizontal="center" wrapText="1"/>
    </xf>
    <xf numFmtId="10" fontId="1" fillId="0" borderId="1" xfId="0" applyNumberFormat="1" applyFont="1" applyBorder="1" applyAlignment="1">
      <alignment horizontal="right" wrapText="1"/>
    </xf>
    <xf numFmtId="43" fontId="1" fillId="2" borderId="1" xfId="2" applyFont="1" applyFill="1" applyBorder="1" applyAlignment="1">
      <alignment horizontal="right" wrapText="1"/>
    </xf>
    <xf numFmtId="170" fontId="1" fillId="2" borderId="1" xfId="2" applyNumberFormat="1" applyFont="1" applyFill="1" applyBorder="1" applyAlignment="1">
      <alignment horizontal="right" wrapText="1"/>
    </xf>
    <xf numFmtId="170" fontId="1" fillId="3" borderId="1" xfId="2" applyNumberFormat="1" applyFont="1" applyFill="1" applyBorder="1" applyAlignment="1">
      <alignment horizontal="right" wrapText="1"/>
    </xf>
    <xf numFmtId="37" fontId="1" fillId="0" borderId="1" xfId="2" applyNumberFormat="1" applyFont="1" applyFill="1" applyBorder="1" applyAlignment="1">
      <alignment horizontal="center" vertical="center" wrapText="1"/>
    </xf>
    <xf numFmtId="3" fontId="1" fillId="0" borderId="1" xfId="2" applyNumberFormat="1" applyFont="1" applyFill="1" applyBorder="1" applyAlignment="1">
      <alignment horizontal="center" vertical="center" wrapText="1"/>
    </xf>
    <xf numFmtId="3" fontId="1" fillId="0" borderId="1" xfId="0" applyNumberFormat="1" applyFont="1" applyBorder="1" applyAlignment="1">
      <alignment wrapText="1"/>
    </xf>
    <xf numFmtId="7" fontId="1" fillId="0" borderId="1" xfId="1" applyNumberFormat="1" applyFont="1" applyBorder="1" applyAlignment="1">
      <alignment wrapText="1"/>
    </xf>
    <xf numFmtId="164" fontId="1" fillId="0" borderId="0" xfId="0" applyNumberFormat="1" applyFont="1" applyAlignment="1">
      <alignment wrapText="1"/>
    </xf>
    <xf numFmtId="10" fontId="1" fillId="0" borderId="0" xfId="0" applyNumberFormat="1" applyFont="1" applyAlignment="1">
      <alignment wrapText="1"/>
    </xf>
    <xf numFmtId="171" fontId="1" fillId="0" borderId="0" xfId="0" applyNumberFormat="1" applyFont="1" applyAlignment="1">
      <alignment wrapText="1"/>
    </xf>
    <xf numFmtId="171" fontId="1" fillId="0" borderId="1" xfId="0" applyNumberFormat="1" applyFont="1" applyBorder="1" applyAlignment="1">
      <alignment wrapText="1"/>
    </xf>
  </cellXfs>
  <cellStyles count="3">
    <cellStyle name="Comma" xfId="2" builtinId="3"/>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7"/>
  <sheetViews>
    <sheetView topLeftCell="A10" zoomScale="80" zoomScaleNormal="80" workbookViewId="0">
      <selection activeCell="C27" sqref="C27"/>
    </sheetView>
  </sheetViews>
  <sheetFormatPr defaultColWidth="9.140625" defaultRowHeight="15.75" x14ac:dyDescent="0.25"/>
  <cols>
    <col min="1" max="1" width="51" style="4" customWidth="1"/>
    <col min="2" max="2" width="52.7109375" style="2" bestFit="1" customWidth="1"/>
    <col min="3" max="3" width="17.140625" style="4" bestFit="1" customWidth="1"/>
    <col min="4" max="4" width="16.5703125" style="4" customWidth="1"/>
    <col min="5" max="5" width="17.5703125" style="4" customWidth="1"/>
    <col min="6" max="6" width="15.140625" style="4" customWidth="1"/>
    <col min="7" max="7" width="14.5703125" style="4" customWidth="1"/>
    <col min="8" max="8" width="15.28515625" style="4" customWidth="1"/>
    <col min="9" max="9" width="15" style="4" customWidth="1"/>
    <col min="10" max="10" width="15.28515625" style="4" customWidth="1"/>
    <col min="11" max="16384" width="9.140625" style="4"/>
  </cols>
  <sheetData>
    <row r="1" spans="1:10" ht="31.5" x14ac:dyDescent="0.25">
      <c r="A1" s="1" t="s">
        <v>7</v>
      </c>
      <c r="B1" s="1"/>
      <c r="C1" s="5" t="s">
        <v>6</v>
      </c>
      <c r="D1" s="5" t="s">
        <v>5</v>
      </c>
      <c r="E1" s="5" t="s">
        <v>4</v>
      </c>
      <c r="F1" s="5" t="s">
        <v>1</v>
      </c>
      <c r="G1" s="5" t="s">
        <v>0</v>
      </c>
      <c r="H1" s="5" t="s">
        <v>2</v>
      </c>
      <c r="I1" s="5" t="s">
        <v>3</v>
      </c>
      <c r="J1" s="5" t="s">
        <v>16</v>
      </c>
    </row>
    <row r="2" spans="1:10" s="29" customFormat="1" ht="78.75" x14ac:dyDescent="0.25">
      <c r="A2" s="22" t="s">
        <v>25</v>
      </c>
      <c r="B2" s="23" t="s">
        <v>8</v>
      </c>
      <c r="C2" s="24">
        <v>15</v>
      </c>
      <c r="D2" s="25">
        <v>1</v>
      </c>
      <c r="E2" s="24">
        <f>C2*D2</f>
        <v>15</v>
      </c>
      <c r="F2" s="25">
        <v>4.75</v>
      </c>
      <c r="G2" s="25">
        <f>E2*F2</f>
        <v>71.25</v>
      </c>
      <c r="H2" s="26">
        <f>D31</f>
        <v>80.571010248901899</v>
      </c>
      <c r="I2" s="27">
        <f>G2*H2</f>
        <v>5740.6844802342603</v>
      </c>
      <c r="J2" s="28">
        <v>0</v>
      </c>
    </row>
    <row r="4" spans="1:10" ht="31.5" x14ac:dyDescent="0.25">
      <c r="A4" s="1" t="s">
        <v>7</v>
      </c>
      <c r="B4" s="1"/>
      <c r="C4" s="5" t="s">
        <v>6</v>
      </c>
      <c r="D4" s="5" t="s">
        <v>5</v>
      </c>
      <c r="E4" s="5" t="s">
        <v>4</v>
      </c>
      <c r="F4" s="5" t="s">
        <v>26</v>
      </c>
      <c r="G4" s="5" t="s">
        <v>0</v>
      </c>
      <c r="H4" s="5" t="s">
        <v>2</v>
      </c>
      <c r="I4" s="5" t="s">
        <v>3</v>
      </c>
      <c r="J4" s="5" t="s">
        <v>16</v>
      </c>
    </row>
    <row r="5" spans="1:10" s="29" customFormat="1" ht="31.5" x14ac:dyDescent="0.25">
      <c r="A5" s="32">
        <v>107.80500000000001</v>
      </c>
      <c r="B5" s="23" t="s">
        <v>17</v>
      </c>
      <c r="C5" s="59">
        <v>7130</v>
      </c>
      <c r="D5" s="25">
        <v>1</v>
      </c>
      <c r="E5" s="59">
        <f>C5*D5</f>
        <v>7130</v>
      </c>
      <c r="F5" s="25">
        <v>66.3</v>
      </c>
      <c r="G5" s="58">
        <f>ROUND(E5*(F5/60),2)</f>
        <v>7878.65</v>
      </c>
      <c r="H5" s="26">
        <f>D31</f>
        <v>80.571010248901899</v>
      </c>
      <c r="I5" s="27">
        <f>G5*H5</f>
        <v>634790.7898975109</v>
      </c>
      <c r="J5" s="28">
        <v>0</v>
      </c>
    </row>
    <row r="6" spans="1:10" s="29" customFormat="1" ht="31.5" x14ac:dyDescent="0.25">
      <c r="A6" s="33"/>
      <c r="B6" s="30" t="s">
        <v>11</v>
      </c>
      <c r="C6" s="59">
        <v>3500</v>
      </c>
      <c r="D6" s="25">
        <v>1</v>
      </c>
      <c r="E6" s="59">
        <f>C6*D6</f>
        <v>3500</v>
      </c>
      <c r="F6" s="25">
        <v>51.12</v>
      </c>
      <c r="G6" s="59">
        <f>E6*(F6/60)</f>
        <v>2982</v>
      </c>
      <c r="H6" s="26">
        <f>D31</f>
        <v>80.571010248901899</v>
      </c>
      <c r="I6" s="27">
        <f>G6*H6</f>
        <v>240262.75256222548</v>
      </c>
      <c r="J6" s="28">
        <v>0</v>
      </c>
    </row>
    <row r="7" spans="1:10" x14ac:dyDescent="0.25">
      <c r="A7" s="2"/>
      <c r="C7" s="3"/>
      <c r="D7" s="3"/>
      <c r="E7" s="3"/>
      <c r="F7" s="3"/>
      <c r="G7" s="3"/>
      <c r="H7" s="3"/>
      <c r="I7" s="3"/>
      <c r="J7" s="3"/>
    </row>
    <row r="8" spans="1:10" ht="31.5" x14ac:dyDescent="0.25">
      <c r="A8" s="1" t="s">
        <v>7</v>
      </c>
      <c r="B8" s="1"/>
      <c r="C8" s="5" t="s">
        <v>6</v>
      </c>
      <c r="D8" s="5" t="s">
        <v>5</v>
      </c>
      <c r="E8" s="5" t="s">
        <v>4</v>
      </c>
      <c r="F8" s="5" t="s">
        <v>1</v>
      </c>
      <c r="G8" s="5" t="s">
        <v>0</v>
      </c>
      <c r="H8" s="5" t="s">
        <v>2</v>
      </c>
      <c r="I8" s="5" t="s">
        <v>3</v>
      </c>
      <c r="J8" s="5" t="s">
        <v>16</v>
      </c>
    </row>
    <row r="9" spans="1:10" s="29" customFormat="1" ht="141.75" x14ac:dyDescent="0.25">
      <c r="A9" s="25" t="s">
        <v>24</v>
      </c>
      <c r="B9" s="23" t="s">
        <v>12</v>
      </c>
      <c r="C9" s="25">
        <v>100</v>
      </c>
      <c r="D9" s="25">
        <v>1</v>
      </c>
      <c r="E9" s="24">
        <f>C9*D9</f>
        <v>100</v>
      </c>
      <c r="F9" s="25">
        <v>4.75</v>
      </c>
      <c r="G9" s="25">
        <f>E9*F9</f>
        <v>475</v>
      </c>
      <c r="H9" s="26">
        <f>D31</f>
        <v>80.571010248901899</v>
      </c>
      <c r="I9" s="27">
        <f>G9*H9</f>
        <v>38271.229868228402</v>
      </c>
      <c r="J9" s="28">
        <v>0</v>
      </c>
    </row>
    <row r="10" spans="1:10" x14ac:dyDescent="0.25">
      <c r="B10" s="4"/>
    </row>
    <row r="11" spans="1:10" ht="31.5" x14ac:dyDescent="0.25">
      <c r="A11" s="34" t="s">
        <v>7</v>
      </c>
      <c r="B11" s="34"/>
      <c r="C11" s="35" t="s">
        <v>6</v>
      </c>
      <c r="D11" s="35" t="s">
        <v>5</v>
      </c>
      <c r="E11" s="35" t="s">
        <v>4</v>
      </c>
      <c r="F11" s="35" t="s">
        <v>1</v>
      </c>
      <c r="G11" s="35" t="s">
        <v>0</v>
      </c>
      <c r="H11" s="35" t="s">
        <v>2</v>
      </c>
      <c r="I11" s="35" t="s">
        <v>3</v>
      </c>
      <c r="J11" s="35" t="s">
        <v>16</v>
      </c>
    </row>
    <row r="12" spans="1:10" x14ac:dyDescent="0.25">
      <c r="A12" s="36" t="s">
        <v>27</v>
      </c>
      <c r="B12" s="37" t="s">
        <v>28</v>
      </c>
      <c r="C12" s="36">
        <v>468</v>
      </c>
      <c r="D12" s="36">
        <v>1</v>
      </c>
      <c r="E12" s="38">
        <f t="shared" ref="E12" si="0">C12*D12</f>
        <v>468</v>
      </c>
      <c r="F12" s="36">
        <v>40</v>
      </c>
      <c r="G12" s="60">
        <f t="shared" ref="G12" si="1">E12*F12</f>
        <v>18720</v>
      </c>
      <c r="H12" s="39">
        <f>D31</f>
        <v>80.571010248901899</v>
      </c>
      <c r="I12" s="40">
        <f t="shared" ref="I12" si="2">G12*H12</f>
        <v>1508289.3118594436</v>
      </c>
      <c r="J12" s="41">
        <v>0</v>
      </c>
    </row>
    <row r="13" spans="1:10" s="48" customFormat="1" x14ac:dyDescent="0.25">
      <c r="A13" s="42"/>
      <c r="B13" s="43"/>
      <c r="C13" s="42"/>
      <c r="D13" s="42"/>
      <c r="E13" s="44"/>
      <c r="F13" s="42"/>
      <c r="G13" s="42"/>
      <c r="H13" s="45"/>
      <c r="I13" s="46"/>
      <c r="J13" s="47"/>
    </row>
    <row r="14" spans="1:10" ht="31.5" x14ac:dyDescent="0.25">
      <c r="A14" s="1" t="s">
        <v>7</v>
      </c>
      <c r="B14" s="1"/>
      <c r="C14" s="5" t="s">
        <v>6</v>
      </c>
      <c r="D14" s="5" t="s">
        <v>5</v>
      </c>
      <c r="E14" s="5" t="s">
        <v>4</v>
      </c>
      <c r="F14" s="5" t="s">
        <v>1</v>
      </c>
      <c r="G14" s="5" t="s">
        <v>0</v>
      </c>
      <c r="H14" s="5" t="s">
        <v>2</v>
      </c>
      <c r="I14" s="5" t="s">
        <v>3</v>
      </c>
      <c r="J14" s="5" t="s">
        <v>16</v>
      </c>
    </row>
    <row r="15" spans="1:10" s="29" customFormat="1" ht="63" x14ac:dyDescent="0.25">
      <c r="A15" s="25" t="s">
        <v>23</v>
      </c>
      <c r="B15" s="23" t="s">
        <v>13</v>
      </c>
      <c r="C15" s="24">
        <v>24</v>
      </c>
      <c r="D15" s="25">
        <v>1</v>
      </c>
      <c r="E15" s="24">
        <f>C15*D15</f>
        <v>24</v>
      </c>
      <c r="F15" s="25">
        <v>4.75</v>
      </c>
      <c r="G15" s="25">
        <f>E15*F15</f>
        <v>114</v>
      </c>
      <c r="H15" s="26">
        <f>D31</f>
        <v>80.571010248901899</v>
      </c>
      <c r="I15" s="27">
        <f>G15*H15</f>
        <v>9185.0951683748171</v>
      </c>
      <c r="J15" s="28">
        <v>0</v>
      </c>
    </row>
    <row r="16" spans="1:10" x14ac:dyDescent="0.25">
      <c r="B16" s="4"/>
    </row>
    <row r="17" spans="1:14" ht="31.5" x14ac:dyDescent="0.25">
      <c r="A17" s="1" t="s">
        <v>7</v>
      </c>
      <c r="B17" s="1"/>
      <c r="C17" s="5" t="s">
        <v>6</v>
      </c>
      <c r="D17" s="5" t="s">
        <v>5</v>
      </c>
      <c r="E17" s="5" t="s">
        <v>4</v>
      </c>
      <c r="F17" s="5" t="s">
        <v>1</v>
      </c>
      <c r="G17" s="5" t="s">
        <v>0</v>
      </c>
      <c r="H17" s="5" t="s">
        <v>2</v>
      </c>
      <c r="I17" s="5" t="s">
        <v>3</v>
      </c>
      <c r="J17" s="5" t="s">
        <v>16</v>
      </c>
    </row>
    <row r="18" spans="1:14" s="29" customFormat="1" ht="31.5" x14ac:dyDescent="0.25">
      <c r="A18" s="25" t="s">
        <v>22</v>
      </c>
      <c r="B18" s="23" t="s">
        <v>18</v>
      </c>
      <c r="C18" s="24">
        <v>700</v>
      </c>
      <c r="D18" s="25">
        <v>1</v>
      </c>
      <c r="E18" s="24">
        <f>C18*D18</f>
        <v>700</v>
      </c>
      <c r="F18" s="25">
        <v>4.75</v>
      </c>
      <c r="G18" s="59">
        <f>E18*F18</f>
        <v>3325</v>
      </c>
      <c r="H18" s="26">
        <f>D31</f>
        <v>80.571010248901899</v>
      </c>
      <c r="I18" s="27">
        <f>G18*H18</f>
        <v>267898.60907759884</v>
      </c>
      <c r="J18" s="28">
        <v>0</v>
      </c>
    </row>
    <row r="19" spans="1:14" x14ac:dyDescent="0.25">
      <c r="B19" s="4"/>
    </row>
    <row r="20" spans="1:14" ht="31.5" x14ac:dyDescent="0.25">
      <c r="A20" s="1" t="s">
        <v>7</v>
      </c>
      <c r="B20" s="1"/>
      <c r="C20" s="5" t="s">
        <v>6</v>
      </c>
      <c r="D20" s="5" t="s">
        <v>5</v>
      </c>
      <c r="E20" s="5" t="s">
        <v>4</v>
      </c>
      <c r="F20" s="5" t="s">
        <v>1</v>
      </c>
      <c r="G20" s="5" t="s">
        <v>0</v>
      </c>
      <c r="H20" s="5" t="s">
        <v>2</v>
      </c>
      <c r="I20" s="5" t="s">
        <v>3</v>
      </c>
      <c r="J20" s="5" t="s">
        <v>16</v>
      </c>
    </row>
    <row r="21" spans="1:14" s="29" customFormat="1" ht="31.5" x14ac:dyDescent="0.25">
      <c r="A21" s="25">
        <v>173.64</v>
      </c>
      <c r="B21" s="23" t="s">
        <v>10</v>
      </c>
      <c r="C21" s="59">
        <v>3200</v>
      </c>
      <c r="D21" s="25">
        <v>1</v>
      </c>
      <c r="E21" s="59">
        <f>C21*D21</f>
        <v>3200</v>
      </c>
      <c r="F21" s="25">
        <v>4.75</v>
      </c>
      <c r="G21" s="59">
        <f>E21*F21</f>
        <v>15200</v>
      </c>
      <c r="H21" s="26">
        <f>D31</f>
        <v>80.571010248901899</v>
      </c>
      <c r="I21" s="27">
        <f>G21*H21</f>
        <v>1224679.3557833089</v>
      </c>
      <c r="J21" s="28">
        <v>0</v>
      </c>
    </row>
    <row r="22" spans="1:14" s="2" customFormat="1" x14ac:dyDescent="0.25"/>
    <row r="23" spans="1:14" ht="31.5" x14ac:dyDescent="0.25">
      <c r="A23" s="1" t="s">
        <v>7</v>
      </c>
      <c r="B23" s="1"/>
      <c r="C23" s="5" t="s">
        <v>6</v>
      </c>
      <c r="D23" s="5" t="s">
        <v>5</v>
      </c>
      <c r="E23" s="5" t="s">
        <v>4</v>
      </c>
      <c r="F23" s="5" t="s">
        <v>1</v>
      </c>
      <c r="G23" s="5" t="s">
        <v>0</v>
      </c>
      <c r="H23" s="5" t="s">
        <v>2</v>
      </c>
      <c r="I23" s="5" t="s">
        <v>3</v>
      </c>
      <c r="J23" s="5" t="s">
        <v>16</v>
      </c>
    </row>
    <row r="24" spans="1:14" s="29" customFormat="1" x14ac:dyDescent="0.25">
      <c r="A24" s="22">
        <v>173.196</v>
      </c>
      <c r="B24" s="23" t="s">
        <v>9</v>
      </c>
      <c r="C24" s="25">
        <v>5</v>
      </c>
      <c r="D24" s="25">
        <v>1</v>
      </c>
      <c r="E24" s="24">
        <f t="shared" ref="E24" si="3">C24*D24</f>
        <v>5</v>
      </c>
      <c r="F24" s="25">
        <v>4.75</v>
      </c>
      <c r="G24" s="25">
        <f t="shared" ref="G24" si="4">E24*F24</f>
        <v>23.75</v>
      </c>
      <c r="H24" s="26">
        <f>D31</f>
        <v>80.571010248901899</v>
      </c>
      <c r="I24" s="27">
        <f t="shared" ref="I24" si="5">G24*H24</f>
        <v>1913.5614934114201</v>
      </c>
      <c r="J24" s="28">
        <v>0</v>
      </c>
    </row>
    <row r="25" spans="1:14" x14ac:dyDescent="0.25">
      <c r="B25" s="4"/>
    </row>
    <row r="26" spans="1:14" ht="31.5" x14ac:dyDescent="0.25">
      <c r="A26" s="9"/>
      <c r="B26" s="14"/>
      <c r="C26" s="8" t="s">
        <v>14</v>
      </c>
      <c r="D26" s="8" t="s">
        <v>15</v>
      </c>
      <c r="E26" s="8" t="s">
        <v>0</v>
      </c>
      <c r="F26" s="8" t="s">
        <v>3</v>
      </c>
      <c r="G26" s="8" t="s">
        <v>16</v>
      </c>
      <c r="H26" s="15"/>
      <c r="I26" s="9"/>
      <c r="J26" s="9"/>
      <c r="K26" s="9"/>
      <c r="L26" s="9"/>
      <c r="M26" s="9"/>
    </row>
    <row r="27" spans="1:14" x14ac:dyDescent="0.25">
      <c r="A27" s="10"/>
      <c r="B27" s="11"/>
      <c r="C27" s="61">
        <f>SUM(C2:C25)</f>
        <v>15142</v>
      </c>
      <c r="D27" s="61">
        <f>SUM(E2:E25)</f>
        <v>15142</v>
      </c>
      <c r="E27" s="62">
        <f>ROUND(SUM(G2:G25),0)</f>
        <v>48790</v>
      </c>
      <c r="F27" s="6">
        <f>SUM(I2:I25)</f>
        <v>3931031.3901903364</v>
      </c>
      <c r="G27" s="7">
        <f>SUM(J2:J25)</f>
        <v>0</v>
      </c>
      <c r="H27" s="16"/>
      <c r="I27" s="9"/>
      <c r="J27" s="9"/>
      <c r="K27" s="9"/>
      <c r="L27" s="9"/>
      <c r="M27" s="9"/>
    </row>
    <row r="28" spans="1:14" x14ac:dyDescent="0.25">
      <c r="A28" s="10"/>
      <c r="B28" s="11"/>
      <c r="C28" s="17"/>
      <c r="D28" s="17"/>
      <c r="E28" s="17"/>
      <c r="F28" s="17"/>
      <c r="G28" s="18"/>
      <c r="H28" s="10"/>
      <c r="I28" s="10"/>
      <c r="J28" s="10"/>
      <c r="K28" s="9"/>
      <c r="L28" s="9"/>
      <c r="M28" s="9"/>
      <c r="N28" s="15"/>
    </row>
    <row r="29" spans="1:14" x14ac:dyDescent="0.25">
      <c r="A29" s="52"/>
      <c r="B29" s="31"/>
      <c r="C29" s="54"/>
      <c r="D29" s="54"/>
      <c r="E29" s="12"/>
      <c r="F29" s="13"/>
      <c r="G29" s="14"/>
      <c r="H29" s="9"/>
      <c r="I29" s="9"/>
      <c r="J29" s="9"/>
      <c r="K29" s="9"/>
      <c r="L29" s="9"/>
      <c r="M29" s="9"/>
      <c r="N29" s="15"/>
    </row>
    <row r="30" spans="1:14" ht="29.25" x14ac:dyDescent="0.25">
      <c r="A30" s="22"/>
      <c r="B30" s="56" t="s">
        <v>30</v>
      </c>
      <c r="C30" s="56" t="s">
        <v>31</v>
      </c>
      <c r="D30" s="56" t="s">
        <v>32</v>
      </c>
      <c r="F30" s="9"/>
      <c r="G30" s="9"/>
      <c r="H30" s="9"/>
      <c r="I30" s="9"/>
      <c r="J30" s="9"/>
      <c r="K30" s="9"/>
      <c r="L30" s="9"/>
      <c r="M30" s="9"/>
      <c r="N30" s="9"/>
    </row>
    <row r="31" spans="1:14" ht="173.25" x14ac:dyDescent="0.25">
      <c r="A31" s="55" t="s">
        <v>29</v>
      </c>
      <c r="B31" s="22">
        <v>55.03</v>
      </c>
      <c r="C31" s="57">
        <v>0.68300000000000005</v>
      </c>
      <c r="D31" s="26">
        <f>B31/C31</f>
        <v>80.571010248901899</v>
      </c>
      <c r="E31" s="9"/>
      <c r="F31" s="9"/>
      <c r="G31" s="9"/>
      <c r="H31" s="9"/>
      <c r="I31" s="9"/>
      <c r="J31" s="9"/>
      <c r="K31" s="9"/>
      <c r="L31" s="9"/>
      <c r="M31" s="9"/>
      <c r="N31" s="9"/>
    </row>
    <row r="32" spans="1:14" x14ac:dyDescent="0.25">
      <c r="B32" s="53"/>
      <c r="C32" s="49"/>
      <c r="D32" s="49"/>
      <c r="E32" s="9"/>
      <c r="F32" s="9"/>
      <c r="G32" s="9"/>
      <c r="H32" s="9"/>
      <c r="I32" s="9"/>
      <c r="J32" s="9"/>
      <c r="K32" s="9"/>
      <c r="L32" s="9"/>
      <c r="M32" s="9"/>
      <c r="N32" s="9"/>
    </row>
    <row r="33" spans="2:14" x14ac:dyDescent="0.25">
      <c r="C33" s="9"/>
      <c r="D33" s="9"/>
      <c r="E33" s="9"/>
      <c r="F33" s="9"/>
      <c r="G33" s="9"/>
      <c r="H33" s="9"/>
      <c r="I33" s="9"/>
      <c r="J33" s="9"/>
      <c r="K33" s="9"/>
      <c r="L33" s="9"/>
      <c r="M33" s="9"/>
      <c r="N33" s="9"/>
    </row>
    <row r="34" spans="2:14" x14ac:dyDescent="0.25">
      <c r="C34" s="50"/>
      <c r="D34" s="9"/>
      <c r="E34" s="9"/>
      <c r="F34" s="9"/>
      <c r="G34" s="9"/>
      <c r="H34" s="9"/>
      <c r="I34" s="9"/>
      <c r="J34" s="9"/>
      <c r="K34" s="9"/>
      <c r="L34" s="9"/>
      <c r="M34" s="9"/>
      <c r="N34" s="9"/>
    </row>
    <row r="35" spans="2:14" x14ac:dyDescent="0.25">
      <c r="C35" s="49"/>
      <c r="D35" s="9"/>
      <c r="E35" s="9"/>
      <c r="F35" s="9"/>
      <c r="G35" s="9"/>
      <c r="H35" s="9"/>
      <c r="I35" s="9"/>
      <c r="J35" s="9"/>
      <c r="K35" s="9"/>
      <c r="L35" s="9"/>
      <c r="M35" s="9"/>
      <c r="N35" s="9"/>
    </row>
    <row r="36" spans="2:14" x14ac:dyDescent="0.25">
      <c r="C36" s="9"/>
      <c r="D36" s="9"/>
      <c r="E36" s="9"/>
      <c r="F36" s="9"/>
      <c r="G36" s="9"/>
      <c r="H36" s="9"/>
      <c r="I36" s="9"/>
      <c r="J36" s="9"/>
      <c r="K36" s="9"/>
      <c r="L36" s="9"/>
      <c r="M36" s="9"/>
      <c r="N36" s="9"/>
    </row>
    <row r="37" spans="2:14" x14ac:dyDescent="0.25">
      <c r="B37" s="51"/>
    </row>
  </sheetData>
  <mergeCells count="1">
    <mergeCell ref="A5:A6"/>
  </mergeCells>
  <pageMargins left="0.7" right="0.7" top="0.75" bottom="0.75" header="0.3" footer="0.3"/>
  <pageSetup scale="7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F8"/>
  <sheetViews>
    <sheetView tabSelected="1" workbookViewId="0">
      <selection activeCell="A8" sqref="A8"/>
    </sheetView>
  </sheetViews>
  <sheetFormatPr defaultColWidth="9.140625" defaultRowHeight="15.75" x14ac:dyDescent="0.25"/>
  <cols>
    <col min="1" max="1" width="40.5703125" style="20" customWidth="1"/>
    <col min="2" max="2" width="12.7109375" style="20" customWidth="1"/>
    <col min="3" max="3" width="18.42578125" style="20" customWidth="1"/>
    <col min="4" max="4" width="17.140625" style="20" customWidth="1"/>
    <col min="5" max="5" width="14" style="20" customWidth="1"/>
    <col min="6" max="6" width="21.140625" style="20" customWidth="1"/>
    <col min="7" max="16384" width="9.140625" style="20"/>
  </cols>
  <sheetData>
    <row r="4" spans="1:6" ht="47.25" x14ac:dyDescent="0.25">
      <c r="B4" s="21" t="s">
        <v>19</v>
      </c>
      <c r="C4" s="21" t="s">
        <v>20</v>
      </c>
      <c r="D4" s="21" t="s">
        <v>21</v>
      </c>
      <c r="E4" s="21" t="s">
        <v>2</v>
      </c>
      <c r="F4" s="21" t="s">
        <v>3</v>
      </c>
    </row>
    <row r="5" spans="1:6" x14ac:dyDescent="0.25">
      <c r="B5" s="63">
        <f>Sheet1!D27</f>
        <v>15142</v>
      </c>
      <c r="C5" s="19">
        <v>30</v>
      </c>
      <c r="D5" s="63">
        <f>B5*(C5/60)</f>
        <v>7571</v>
      </c>
      <c r="E5" s="68">
        <f>D8</f>
        <v>64.841040000000007</v>
      </c>
      <c r="F5" s="64">
        <f>D5*E5</f>
        <v>490911.51384000003</v>
      </c>
    </row>
    <row r="8" spans="1:6" ht="173.25" x14ac:dyDescent="0.25">
      <c r="A8" s="20" t="s">
        <v>33</v>
      </c>
      <c r="B8" s="65">
        <v>47.52</v>
      </c>
      <c r="C8" s="66">
        <v>0.36449999999999999</v>
      </c>
      <c r="D8" s="67">
        <f>B8*(100%+C8)</f>
        <v>64.841040000000007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Federal Employee Cost</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Geller, Shelby (PHMSA)</dc:creator>
  <cp:lastModifiedBy>Shelby Geller</cp:lastModifiedBy>
  <cp:lastPrinted>2018-03-23T18:04:49Z</cp:lastPrinted>
  <dcterms:created xsi:type="dcterms:W3CDTF">2017-10-30T20:20:31Z</dcterms:created>
  <dcterms:modified xsi:type="dcterms:W3CDTF">2019-08-26T20:12:39Z</dcterms:modified>
</cp:coreProperties>
</file>