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M:\OMB\0581-NEW NOP (SOE)  Strengthening Organic Enforcement 5-13-19\Proposed Rule 5-21-2020\"/>
    </mc:Choice>
  </mc:AlternateContent>
  <xr:revisionPtr revIDLastSave="0" documentId="8_{96E01526-2C49-46AD-A75C-5EBEEECFDB14}" xr6:coauthVersionLast="44" xr6:coauthVersionMax="44" xr10:uidLastSave="{00000000-0000-0000-0000-000000000000}"/>
  <bookViews>
    <workbookView xWindow="1185" yWindow="690" windowWidth="18705" windowHeight="10200" xr2:uid="{B0B46F45-61F5-451B-9232-B18B8FFA56ED}"/>
  </bookViews>
  <sheets>
    <sheet name="SOE Grid" sheetId="1" r:id="rId1"/>
    <sheet name="Q 15 Breakout" sheetId="11" r:id="rId2"/>
    <sheet name="Table of Responders" sheetId="4" r:id="rId3"/>
    <sheet name="PRA Section Tables" sheetId="12" r:id="rId4"/>
    <sheet name="Supporting Statement Tables" sheetId="14" r:id="rId5"/>
  </sheets>
  <externalReferences>
    <externalReference r:id="rId6"/>
    <externalReference r:id="rId7"/>
  </externalReferences>
  <definedNames>
    <definedName name="Inflate">[1]Product!$BM$6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 i="4" l="1"/>
  <c r="G6" i="4"/>
  <c r="D32" i="11"/>
  <c r="E21" i="11"/>
  <c r="D21" i="11"/>
  <c r="D22" i="11"/>
  <c r="E22" i="11"/>
  <c r="H48" i="1" l="1"/>
  <c r="J48" i="1" s="1"/>
  <c r="L48" i="1" s="1"/>
  <c r="G42" i="12" l="1"/>
  <c r="F42" i="12"/>
  <c r="B42" i="12"/>
  <c r="E41" i="12"/>
  <c r="E40" i="12"/>
  <c r="B57" i="12" l="1"/>
  <c r="D32" i="12"/>
  <c r="D29" i="12"/>
  <c r="B50" i="12"/>
  <c r="G57" i="12"/>
  <c r="F57" i="12"/>
  <c r="G50" i="12"/>
  <c r="F50" i="12"/>
  <c r="G32" i="12" l="1"/>
  <c r="F32" i="12"/>
  <c r="G29" i="12"/>
  <c r="G33" i="12" s="1"/>
  <c r="G35" i="12" s="1"/>
  <c r="F29" i="12" l="1"/>
  <c r="F33" i="12" s="1"/>
  <c r="F35" i="12" s="1"/>
  <c r="AA3" i="14" l="1"/>
  <c r="AA4" i="14" s="1"/>
  <c r="AJ3" i="14"/>
  <c r="B4" i="14"/>
  <c r="C4" i="14"/>
  <c r="E4" i="14" s="1"/>
  <c r="D4" i="14"/>
  <c r="F4" i="14"/>
  <c r="G4" i="14"/>
  <c r="H4" i="14"/>
  <c r="H18" i="14" s="1"/>
  <c r="I4" i="14"/>
  <c r="I18" i="14" s="1"/>
  <c r="J4" i="14"/>
  <c r="K4" i="14"/>
  <c r="W4" i="14"/>
  <c r="B5" i="14"/>
  <c r="C5" i="14"/>
  <c r="D5" i="14"/>
  <c r="E5" i="14"/>
  <c r="F5" i="14"/>
  <c r="J5" i="14"/>
  <c r="K5" i="14"/>
  <c r="P5" i="14"/>
  <c r="Q5" i="14" s="1"/>
  <c r="F6" i="14"/>
  <c r="G6" i="14"/>
  <c r="F7" i="14"/>
  <c r="G7" i="14"/>
  <c r="L18" i="14"/>
  <c r="B22" i="14"/>
  <c r="B25" i="14" s="1"/>
  <c r="C22" i="14"/>
  <c r="E22" i="14"/>
  <c r="E25" i="14" s="1"/>
  <c r="F22" i="14"/>
  <c r="C23" i="14"/>
  <c r="P28" i="14"/>
  <c r="B31" i="14"/>
  <c r="B35" i="14" s="1"/>
  <c r="D31" i="14"/>
  <c r="E31" i="14"/>
  <c r="H31" i="14"/>
  <c r="J31" i="14"/>
  <c r="K31" i="14"/>
  <c r="E32" i="14"/>
  <c r="E34" i="14" s="1"/>
  <c r="E35" i="14" s="1"/>
  <c r="B34" i="14"/>
  <c r="D34" i="14"/>
  <c r="D35" i="14" s="1"/>
  <c r="H34" i="14"/>
  <c r="H35" i="14" s="1"/>
  <c r="J34" i="14"/>
  <c r="J35" i="14" s="1"/>
  <c r="K34" i="14"/>
  <c r="K35" i="14"/>
  <c r="D41" i="14"/>
  <c r="E41" i="14"/>
  <c r="J41" i="14"/>
  <c r="K41" i="14"/>
  <c r="D44" i="14"/>
  <c r="E44" i="14"/>
  <c r="J44" i="14"/>
  <c r="J45" i="14" s="1"/>
  <c r="J47" i="14" s="1"/>
  <c r="K44" i="14"/>
  <c r="K45" i="14"/>
  <c r="K47" i="14" s="1"/>
  <c r="K59" i="14" s="1"/>
  <c r="B47" i="14"/>
  <c r="H47" i="14"/>
  <c r="D53" i="14"/>
  <c r="E53" i="14"/>
  <c r="J53" i="14"/>
  <c r="D18" i="14" l="1"/>
  <c r="B59" i="14"/>
  <c r="N6" i="14"/>
  <c r="E45" i="14"/>
  <c r="E47" i="14" s="1"/>
  <c r="D45" i="14"/>
  <c r="D47" i="14" s="1"/>
  <c r="G18" i="14"/>
  <c r="F18" i="14"/>
  <c r="E18" i="14"/>
  <c r="B18" i="14"/>
  <c r="P6" i="14"/>
  <c r="Q6" i="14" s="1"/>
  <c r="K18" i="14"/>
  <c r="J18" i="14"/>
  <c r="C25" i="14"/>
  <c r="E59" i="14"/>
  <c r="E62" i="14" s="1"/>
  <c r="J59" i="14"/>
  <c r="D59" i="14"/>
  <c r="D62" i="14" s="1"/>
  <c r="C18" i="14"/>
  <c r="J18" i="1" l="1"/>
  <c r="L18" i="1" s="1"/>
  <c r="J17" i="1"/>
  <c r="L17" i="1" s="1"/>
  <c r="M17" i="1"/>
  <c r="O17" i="1" s="1"/>
  <c r="E31" i="12" l="1"/>
  <c r="E30" i="12"/>
  <c r="E28" i="12"/>
  <c r="E27" i="12"/>
  <c r="J6" i="12"/>
  <c r="J5" i="12"/>
  <c r="J90" i="1" l="1"/>
  <c r="L90" i="1" s="1"/>
  <c r="L91" i="1" s="1"/>
  <c r="M90" i="1"/>
  <c r="O90" i="1" s="1"/>
  <c r="O91" i="1" s="1"/>
  <c r="H91" i="1"/>
  <c r="J71" i="1"/>
  <c r="L71" i="1" s="1"/>
  <c r="M44" i="1"/>
  <c r="O44" i="1" s="1"/>
  <c r="H46" i="1"/>
  <c r="J46" i="1" s="1"/>
  <c r="L46" i="1" s="1"/>
  <c r="H47" i="1"/>
  <c r="J47" i="1" s="1"/>
  <c r="L47" i="1" s="1"/>
  <c r="N25" i="1"/>
  <c r="J91" i="1" l="1"/>
  <c r="M91" i="1"/>
  <c r="E55" i="12" l="1"/>
  <c r="E49" i="12"/>
  <c r="E48" i="12"/>
  <c r="N33" i="12"/>
  <c r="L33" i="12"/>
  <c r="L32" i="12"/>
  <c r="E32" i="12"/>
  <c r="E29" i="12"/>
  <c r="F17" i="12"/>
  <c r="D17" i="12"/>
  <c r="E16" i="12"/>
  <c r="E15" i="12"/>
  <c r="E14" i="12"/>
  <c r="E13" i="12"/>
  <c r="E12" i="12"/>
  <c r="E11" i="12"/>
  <c r="E10" i="12"/>
  <c r="E9" i="12"/>
  <c r="E8" i="12"/>
  <c r="E7" i="12"/>
  <c r="E6" i="12"/>
  <c r="E5" i="12"/>
  <c r="L38" i="4"/>
  <c r="M38" i="4" s="1"/>
  <c r="J38" i="4"/>
  <c r="E17" i="12" l="1"/>
  <c r="E33" i="12"/>
  <c r="L47" i="12"/>
  <c r="E26" i="11" l="1"/>
  <c r="C32" i="11"/>
  <c r="J54" i="1" l="1"/>
  <c r="I54" i="1" s="1"/>
  <c r="J53" i="1"/>
  <c r="I53" i="1" s="1"/>
  <c r="J55" i="1" l="1"/>
  <c r="I55" i="1" s="1"/>
  <c r="L55" i="1" l="1"/>
  <c r="P40" i="4"/>
  <c r="I4" i="4" l="1"/>
  <c r="D29" i="11"/>
  <c r="E29" i="11" s="1"/>
  <c r="D28" i="11"/>
  <c r="E28" i="11" s="1"/>
  <c r="B30" i="4"/>
  <c r="B32" i="4" s="1"/>
  <c r="B66" i="4" l="1"/>
  <c r="D36" i="4"/>
  <c r="E36" i="4" s="1"/>
  <c r="E40" i="4"/>
  <c r="E39" i="4"/>
  <c r="E35" i="4"/>
  <c r="E34" i="4" l="1"/>
  <c r="I36" i="4" l="1"/>
  <c r="I18" i="4"/>
  <c r="F40" i="4" s="1"/>
  <c r="G40" i="4" s="1"/>
  <c r="K40" i="4" l="1"/>
  <c r="L40" i="4" s="1"/>
  <c r="M40" i="4" s="1"/>
  <c r="I40" i="4"/>
  <c r="J40" i="4" s="1"/>
  <c r="E33" i="4" l="1"/>
  <c r="B35" i="4" l="1"/>
  <c r="H35" i="4"/>
  <c r="I35" i="4" s="1"/>
  <c r="L18" i="4"/>
  <c r="B63" i="4" l="1"/>
  <c r="B62" i="4"/>
  <c r="I22" i="1"/>
  <c r="I21" i="1"/>
  <c r="I24" i="1" s="1"/>
  <c r="B33" i="4" l="1"/>
  <c r="C85" i="4"/>
  <c r="B86" i="4"/>
  <c r="C86" i="4" s="1"/>
  <c r="D86" i="4"/>
  <c r="H25" i="1"/>
  <c r="E85" i="4"/>
  <c r="E84" i="4"/>
  <c r="H85" i="4"/>
  <c r="I85" i="4" s="1"/>
  <c r="H84" i="4"/>
  <c r="I84" i="4" s="1"/>
  <c r="I43" i="1" l="1"/>
  <c r="J43" i="1" s="1"/>
  <c r="B29" i="4"/>
  <c r="P5" i="4"/>
  <c r="Q5" i="4" s="1"/>
  <c r="E86" i="4"/>
  <c r="H86" i="4"/>
  <c r="I86" i="4" s="1"/>
  <c r="B87" i="4"/>
  <c r="B88" i="4" s="1"/>
  <c r="D87" i="4"/>
  <c r="D88" i="4" s="1"/>
  <c r="L43" i="1" l="1"/>
  <c r="I70" i="1"/>
  <c r="J70" i="1" s="1"/>
  <c r="L70" i="1" s="1"/>
  <c r="L72" i="1" s="1"/>
  <c r="B52" i="4"/>
  <c r="T4" i="4"/>
  <c r="B53" i="4" l="1"/>
  <c r="T65" i="12" s="1"/>
  <c r="T64" i="12"/>
  <c r="J72" i="1"/>
  <c r="B54" i="4"/>
  <c r="T66" i="12" s="1"/>
  <c r="E37" i="4"/>
  <c r="E29" i="4"/>
  <c r="M56" i="1" l="1"/>
  <c r="C23" i="4" l="1"/>
  <c r="B65" i="4"/>
  <c r="D18" i="11" l="1"/>
  <c r="E18" i="11" s="1"/>
  <c r="O56" i="1"/>
  <c r="C22" i="4" s="1"/>
  <c r="F22" i="4"/>
  <c r="E22" i="4" l="1"/>
  <c r="E25" i="4" s="1"/>
  <c r="H39" i="4" s="1"/>
  <c r="I39" i="4" s="1"/>
  <c r="D31" i="11"/>
  <c r="E31" i="11" s="1"/>
  <c r="H24" i="1"/>
  <c r="H23" i="1" l="1"/>
  <c r="J50" i="1" l="1"/>
  <c r="L50" i="1" s="1"/>
  <c r="D23" i="11" s="1"/>
  <c r="E23" i="11" s="1"/>
  <c r="B60" i="4"/>
  <c r="D4" i="11" l="1"/>
  <c r="E4" i="11" s="1"/>
  <c r="M15" i="1"/>
  <c r="D20" i="11"/>
  <c r="E20" i="11" s="1"/>
  <c r="D24" i="11"/>
  <c r="E24" i="11" s="1"/>
  <c r="D6" i="11" l="1"/>
  <c r="E6" i="11" s="1"/>
  <c r="C76" i="4"/>
  <c r="E76" i="4" s="1"/>
  <c r="H30" i="4"/>
  <c r="K5" i="4"/>
  <c r="J5" i="4"/>
  <c r="D30" i="11" l="1"/>
  <c r="E30" i="11" s="1"/>
  <c r="H4" i="4"/>
  <c r="H18" i="4" s="1"/>
  <c r="F39" i="4" s="1"/>
  <c r="K39" i="4" s="1"/>
  <c r="L39" i="4" s="1"/>
  <c r="M39" i="4" s="1"/>
  <c r="J24" i="1"/>
  <c r="G39" i="4" l="1"/>
  <c r="J39" i="4" s="1"/>
  <c r="L24" i="1"/>
  <c r="D13" i="11" l="1"/>
  <c r="E13" i="11" s="1"/>
  <c r="D5" i="4"/>
  <c r="L54" i="1"/>
  <c r="L53" i="1"/>
  <c r="D27" i="11" s="1"/>
  <c r="E27" i="11" s="1"/>
  <c r="G7" i="4" l="1"/>
  <c r="F7" i="4"/>
  <c r="AG3" i="4" l="1"/>
  <c r="X3" i="4"/>
  <c r="X4" i="4" s="1"/>
  <c r="L21" i="1" l="1"/>
  <c r="D10" i="11" s="1"/>
  <c r="E10" i="11" s="1"/>
  <c r="J23" i="1"/>
  <c r="L22" i="1"/>
  <c r="D11" i="11" s="1"/>
  <c r="E11" i="11" s="1"/>
  <c r="J19" i="1"/>
  <c r="O15" i="1"/>
  <c r="J15" i="1"/>
  <c r="J25" i="1" l="1"/>
  <c r="C5" i="4"/>
  <c r="L23" i="1"/>
  <c r="D7" i="11"/>
  <c r="E7" i="11" s="1"/>
  <c r="D3" i="11"/>
  <c r="E5" i="4"/>
  <c r="H31" i="4"/>
  <c r="I31" i="4" s="1"/>
  <c r="H29" i="4"/>
  <c r="B74" i="4"/>
  <c r="D76" i="4" s="1"/>
  <c r="C4" i="4"/>
  <c r="P12" i="4" s="1"/>
  <c r="H32" i="4"/>
  <c r="I32" i="4" s="1"/>
  <c r="L19" i="1"/>
  <c r="B31" i="4"/>
  <c r="J21" i="4" s="1"/>
  <c r="K21" i="4" s="1"/>
  <c r="L15" i="1"/>
  <c r="L25" i="1" l="1"/>
  <c r="B44" i="4"/>
  <c r="T61" i="12" s="1"/>
  <c r="T69" i="12" s="1"/>
  <c r="P30" i="4"/>
  <c r="B5" i="4"/>
  <c r="D12" i="11"/>
  <c r="E12" i="11" s="1"/>
  <c r="D8" i="11"/>
  <c r="E8" i="11" s="1"/>
  <c r="D4" i="4"/>
  <c r="B4" i="4"/>
  <c r="E3" i="11"/>
  <c r="B41" i="4"/>
  <c r="A57" i="4"/>
  <c r="C18" i="4"/>
  <c r="F30" i="4" s="1"/>
  <c r="G30" i="4" s="1"/>
  <c r="E4" i="4"/>
  <c r="E18" i="4" s="1"/>
  <c r="F32" i="4" s="1"/>
  <c r="I30" i="4"/>
  <c r="B43" i="4" l="1"/>
  <c r="T62" i="12" s="1"/>
  <c r="T70" i="12" s="1"/>
  <c r="T60" i="12"/>
  <c r="T68" i="12" s="1"/>
  <c r="D18" i="4"/>
  <c r="F31" i="4" s="1"/>
  <c r="K31" i="4" s="1"/>
  <c r="J30" i="4"/>
  <c r="K30" i="4"/>
  <c r="G32" i="4"/>
  <c r="J32" i="4" s="1"/>
  <c r="K32" i="4"/>
  <c r="L32" i="4" s="1"/>
  <c r="M32" i="4" s="1"/>
  <c r="H56" i="1"/>
  <c r="H26" i="1" s="1"/>
  <c r="B69" i="4"/>
  <c r="H49" i="1"/>
  <c r="J49" i="1" s="1"/>
  <c r="L49" i="1" l="1"/>
  <c r="J56" i="1"/>
  <c r="O25" i="1"/>
  <c r="B22" i="4" s="1"/>
  <c r="B25" i="4" s="1"/>
  <c r="M25" i="1"/>
  <c r="G49" i="4" s="1"/>
  <c r="I49" i="4" s="1"/>
  <c r="J49" i="4" s="1"/>
  <c r="L31" i="4"/>
  <c r="M31" i="4" s="1"/>
  <c r="N31" i="4" s="1"/>
  <c r="L30" i="4"/>
  <c r="G31" i="4"/>
  <c r="J31" i="4" s="1"/>
  <c r="I29" i="4"/>
  <c r="C54" i="4" l="1"/>
  <c r="B47" i="4"/>
  <c r="F61" i="4"/>
  <c r="M30" i="4"/>
  <c r="D19" i="11"/>
  <c r="E19" i="11" s="1"/>
  <c r="G4" i="4"/>
  <c r="D15" i="11"/>
  <c r="F4" i="4"/>
  <c r="F34" i="4" s="1"/>
  <c r="G34" i="4" s="1"/>
  <c r="L52" i="1"/>
  <c r="L56" i="1" l="1"/>
  <c r="L26" i="1" s="1"/>
  <c r="E15" i="11"/>
  <c r="K34" i="4"/>
  <c r="L34" i="4" s="1"/>
  <c r="F36" i="4"/>
  <c r="P6" i="4"/>
  <c r="Q6" i="4" s="1"/>
  <c r="J4" i="4" l="1"/>
  <c r="J18" i="4" s="1"/>
  <c r="F37" i="4" s="1"/>
  <c r="K37" i="4" s="1"/>
  <c r="L37" i="4" s="1"/>
  <c r="D16" i="11"/>
  <c r="K4" i="4"/>
  <c r="K18" i="4" s="1"/>
  <c r="K36" i="4"/>
  <c r="G36" i="4"/>
  <c r="J36" i="4" s="1"/>
  <c r="M34" i="4"/>
  <c r="G37" i="4" l="1"/>
  <c r="J37" i="4" s="1"/>
  <c r="L36" i="4"/>
  <c r="M36" i="4" s="1"/>
  <c r="E16" i="11"/>
  <c r="E32" i="11" s="1"/>
  <c r="P39" i="4"/>
  <c r="Q40" i="4" s="1"/>
  <c r="M37" i="4"/>
  <c r="O37" i="4"/>
  <c r="O41" i="4" s="1"/>
  <c r="B18" i="4" l="1"/>
  <c r="B75" i="4" s="1"/>
  <c r="J76" i="4" s="1"/>
  <c r="F29" i="4" l="1"/>
  <c r="D77" i="4"/>
  <c r="I34" i="4"/>
  <c r="J34" i="4" s="1"/>
  <c r="G29" i="4" l="1"/>
  <c r="K29" i="4"/>
  <c r="L29" i="4" l="1"/>
  <c r="P29" i="4"/>
  <c r="Q30" i="4" s="1"/>
  <c r="J29" i="4"/>
  <c r="M29" i="4" l="1"/>
  <c r="N29" i="4" s="1"/>
  <c r="G18" i="4"/>
  <c r="F35" i="4" s="1"/>
  <c r="F18" i="4"/>
  <c r="F33" i="4" s="1"/>
  <c r="F41" i="4" l="1"/>
  <c r="F27" i="4"/>
  <c r="G33" i="4"/>
  <c r="F52" i="4"/>
  <c r="R65" i="12" s="1"/>
  <c r="R69" i="12" s="1"/>
  <c r="G35" i="4"/>
  <c r="J35" i="4" s="1"/>
  <c r="K35" i="4"/>
  <c r="L35" i="4" s="1"/>
  <c r="M35" i="4" s="1"/>
  <c r="N36" i="4" s="1"/>
  <c r="N6" i="4"/>
  <c r="G52" i="4" l="1"/>
  <c r="S65" i="12" s="1"/>
  <c r="S69" i="12" s="1"/>
  <c r="G41" i="4"/>
  <c r="G42" i="4" s="1"/>
  <c r="G27" i="4"/>
  <c r="G61" i="4"/>
  <c r="I59" i="4" s="1"/>
  <c r="C25" i="4"/>
  <c r="H33" i="4" s="1"/>
  <c r="K33" i="4" l="1"/>
  <c r="D61" i="4"/>
  <c r="E61" i="4" s="1"/>
  <c r="I60" i="4" s="1"/>
  <c r="I33" i="4"/>
  <c r="H27" i="4"/>
  <c r="H41" i="4"/>
  <c r="H42" i="4" s="1"/>
  <c r="H52" i="4"/>
  <c r="R66" i="12" s="1"/>
  <c r="D54" i="4" l="1"/>
  <c r="F53" i="4"/>
  <c r="K52" i="4"/>
  <c r="D51" i="4"/>
  <c r="J33" i="4"/>
  <c r="I27" i="4"/>
  <c r="I41" i="4"/>
  <c r="I42" i="4" s="1"/>
  <c r="I52" i="4"/>
  <c r="K41" i="4"/>
  <c r="R60" i="12" s="1"/>
  <c r="L33" i="4"/>
  <c r="K27" i="4"/>
  <c r="L27" i="4" s="1"/>
  <c r="J52" i="4" l="1"/>
  <c r="S64" i="12" s="1"/>
  <c r="S66" i="12"/>
  <c r="S70" i="12" s="1"/>
  <c r="P35" i="4"/>
  <c r="J41" i="4"/>
  <c r="S60" i="12" s="1"/>
  <c r="C45" i="4"/>
  <c r="R64" i="12"/>
  <c r="R70" i="12"/>
  <c r="R68" i="12"/>
  <c r="J27" i="4"/>
  <c r="M27" i="4" s="1"/>
  <c r="L41" i="4"/>
  <c r="M33" i="4"/>
  <c r="N33" i="4" s="1"/>
  <c r="J26" i="1"/>
  <c r="S68" i="12" l="1"/>
  <c r="G48" i="4"/>
  <c r="I48" i="4" s="1"/>
  <c r="C53" i="4" s="1"/>
  <c r="B46" i="4" l="1"/>
  <c r="F42" i="4"/>
  <c r="D53" i="4" l="1"/>
  <c r="M26" i="1"/>
  <c r="J27" i="1" s="1"/>
  <c r="G47" i="4" l="1"/>
  <c r="D71" i="4"/>
  <c r="I47" i="4" l="1"/>
  <c r="C52" i="4" s="1"/>
  <c r="F44" i="4"/>
  <c r="B45" i="4"/>
  <c r="D52" i="4" l="1"/>
  <c r="O26" i="1"/>
  <c r="L27" i="1" s="1"/>
</calcChain>
</file>

<file path=xl/sharedStrings.xml><?xml version="1.0" encoding="utf-8"?>
<sst xmlns="http://schemas.openxmlformats.org/spreadsheetml/2006/main" count="866" uniqueCount="418">
  <si>
    <r>
      <t xml:space="preserve">INSTRUCTIONS:  </t>
    </r>
    <r>
      <rPr>
        <sz val="8"/>
        <rFont val="Times New Roman"/>
        <family val="1"/>
      </rPr>
      <t xml:space="preserve">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
</t>
    </r>
    <r>
      <rPr>
        <b/>
        <sz val="8"/>
        <rFont val="Times New Roman"/>
        <family val="1"/>
      </rPr>
      <t xml:space="preserve">NOTE:  </t>
    </r>
    <r>
      <rPr>
        <sz val="8"/>
        <rFont val="Times New Roman"/>
        <family val="1"/>
      </rPr>
      <t xml:space="preserve">The columns will calculate automatically.  If Col. E's response is something other than annually, i.e., 1/6 years, list as "1/6" &amp; decimal will display. </t>
    </r>
    <r>
      <rPr>
        <b/>
        <sz val="8"/>
        <rFont val="Times New Roman"/>
        <family val="1"/>
      </rPr>
      <t xml:space="preserve">   </t>
    </r>
  </si>
  <si>
    <t>TITLE OF INFORMATION COLLECTION DOCUMENT</t>
  </si>
  <si>
    <t>OMB NO.</t>
  </si>
  <si>
    <t>DATE PREPARED</t>
  </si>
  <si>
    <t>IDENTIFICATION OF REPORTING OR RECORDKEEPING REQUIREMENT</t>
  </si>
  <si>
    <t>ANNUAL BURDEN</t>
  </si>
  <si>
    <t>REPORTS</t>
  </si>
  <si>
    <t>RECORDS</t>
  </si>
  <si>
    <t>TOTAL</t>
  </si>
  <si>
    <t>FORMS NO (S)</t>
  </si>
  <si>
    <t>NO. OF</t>
  </si>
  <si>
    <t>NO OF</t>
  </si>
  <si>
    <t>TOTAL ANNUAL</t>
  </si>
  <si>
    <t>HOURS</t>
  </si>
  <si>
    <t xml:space="preserve">TOTAL </t>
  </si>
  <si>
    <t xml:space="preserve">NO. OF </t>
  </si>
  <si>
    <t xml:space="preserve">ANNUAL </t>
  </si>
  <si>
    <t>RECORD-</t>
  </si>
  <si>
    <t>SECTION OF</t>
  </si>
  <si>
    <t>DESCRIPTION</t>
  </si>
  <si>
    <t>(If "none"</t>
  </si>
  <si>
    <t>RESPONDENTS</t>
  </si>
  <si>
    <t>RESPONSES</t>
  </si>
  <si>
    <t xml:space="preserve">PER  </t>
  </si>
  <si>
    <t>HOURS PER</t>
  </si>
  <si>
    <t>KEEPING HOURS</t>
  </si>
  <si>
    <t>REGS.</t>
  </si>
  <si>
    <t>so state)</t>
  </si>
  <si>
    <t xml:space="preserve">PER </t>
  </si>
  <si>
    <t>(Col. D x E)</t>
  </si>
  <si>
    <t>RESPONSE</t>
  </si>
  <si>
    <t>(Col. F x G)</t>
  </si>
  <si>
    <t>KEEPERS</t>
  </si>
  <si>
    <t>(Col. I x J)</t>
  </si>
  <si>
    <t>RESPONDENT</t>
  </si>
  <si>
    <t>KEEPER</t>
  </si>
  <si>
    <t>(A)</t>
  </si>
  <si>
    <t>(B)</t>
  </si>
  <si>
    <t>(C)</t>
  </si>
  <si>
    <t>(D)</t>
  </si>
  <si>
    <t>(E)</t>
  </si>
  <si>
    <t>(F)</t>
  </si>
  <si>
    <t>(G)</t>
  </si>
  <si>
    <t>(H)</t>
  </si>
  <si>
    <t>(I)</t>
  </si>
  <si>
    <t>(J)</t>
  </si>
  <si>
    <t>(K)</t>
  </si>
  <si>
    <t>None</t>
  </si>
  <si>
    <t>205.103</t>
  </si>
  <si>
    <t>205.400(b)  205.406(a)(1)(i); 205.201(a)(1) - (6), 205.401d           205.406(a)(3)</t>
  </si>
  <si>
    <t>205.400(b)  205.406(a)(1)(i), 205.201(a)(1) - (6), 205.401d           205.406(a)(3)</t>
  </si>
  <si>
    <t>SUBTOTAL</t>
  </si>
  <si>
    <t>TOTAL OF ALL PAGES</t>
  </si>
  <si>
    <t>TOTAL -  "F30" = OMB 831, 13 b;  "H30" = OMB 831, 13c</t>
  </si>
  <si>
    <t xml:space="preserve">205.300(c) </t>
  </si>
  <si>
    <t xml:space="preserve">(5) Upon receipt of the shipment, the organic importer of record must ensure the shipment is accompanied by a verified  NOP Import Certificate, </t>
  </si>
  <si>
    <t>205.404(b)   205.406(d)</t>
  </si>
  <si>
    <t xml:space="preserve">205.501 (a)(2-4), (6-7), (11)(v), (15) &amp; (20-21);  205.503 (a -b), (d)(1-2) &amp; (c-e); 205.504(a -e); 205.510(a)(1-2), and 205.642 </t>
  </si>
  <si>
    <t>TM-10CG</t>
  </si>
  <si>
    <t>205.500(c)(2)</t>
  </si>
  <si>
    <t>NOP 2110-1</t>
  </si>
  <si>
    <t>0581-new</t>
  </si>
  <si>
    <t>205.511 (a)-(e)</t>
  </si>
  <si>
    <t>Supplemental Sheets</t>
  </si>
  <si>
    <t>REPORTING HOURS</t>
  </si>
  <si>
    <t>total operations</t>
  </si>
  <si>
    <t>total handlers domestic</t>
  </si>
  <si>
    <t>total handlers international</t>
  </si>
  <si>
    <t xml:space="preserve">Domestic </t>
  </si>
  <si>
    <t>Internataional</t>
  </si>
  <si>
    <t>Producers</t>
  </si>
  <si>
    <t>Certifiers</t>
  </si>
  <si>
    <t>Inspectors</t>
  </si>
  <si>
    <t>Misc. (Petit-ioners)</t>
  </si>
  <si>
    <t>New Excluded Handlers</t>
  </si>
  <si>
    <t>developing a benchmark approach</t>
  </si>
  <si>
    <t>exempt operations - 11.5% of total - NASS</t>
  </si>
  <si>
    <t>Import Certificate # of shipments</t>
  </si>
  <si>
    <t>fas website database - need link</t>
  </si>
  <si>
    <t>% compromised shipments</t>
  </si>
  <si>
    <t>need a rationale</t>
  </si>
  <si>
    <t># of foreign nonusda certifying agents</t>
  </si>
  <si>
    <t xml:space="preserve">certifiers accredited by other organic standards </t>
  </si>
  <si>
    <t>export certificates (fas webpage)</t>
  </si>
  <si>
    <t>2.01 billion imported into us</t>
  </si>
  <si>
    <t>us organic exports represent 27% of oranic import sales  - export shipments = 27% of import certifcates (67023) = 18,384 export certificates</t>
  </si>
  <si>
    <t>new nonretail  label</t>
  </si>
  <si>
    <t>number of us handlers plus new formerly excluded handlers &amp; private label handlers</t>
  </si>
  <si>
    <t>1 hour per label</t>
  </si>
  <si>
    <t>20 labels</t>
  </si>
  <si>
    <t>private labels</t>
  </si>
  <si>
    <t>not yet determined</t>
  </si>
  <si>
    <t>unannounced inspections</t>
  </si>
  <si>
    <t xml:space="preserve">2.5% meet full inspection criteria </t>
  </si>
  <si>
    <t>2.5% are focused on specific issues and can include the trace back audits - will be additional inspections above the 100% annual</t>
  </si>
  <si>
    <t>qualifications &amp; training</t>
  </si>
  <si>
    <t>inspectors &amp; employees</t>
  </si>
  <si>
    <t>500 - 250 contract inspectors plus 250 employee reviewers</t>
  </si>
  <si>
    <t>20 hours</t>
  </si>
  <si>
    <t>equivalency</t>
  </si>
  <si>
    <t>go with accreditation model of 60 hours per year</t>
  </si>
  <si>
    <t>appeals</t>
  </si>
  <si>
    <t>no new requirements</t>
  </si>
  <si>
    <t>traceability</t>
  </si>
  <si>
    <t>counted among the unnannounced audits above</t>
  </si>
  <si>
    <t>traceback audits</t>
  </si>
  <si>
    <t>Total</t>
  </si>
  <si>
    <t>RECORDKEEPING HOURS</t>
  </si>
  <si>
    <t>Misc.</t>
  </si>
  <si>
    <t>SUMMARY TABLE</t>
  </si>
  <si>
    <t>Respondent Categories</t>
  </si>
  <si>
    <t>Number of Respondents</t>
  </si>
  <si>
    <t>Wage Category</t>
  </si>
  <si>
    <t>Total Reporting Hours</t>
  </si>
  <si>
    <t>Total Reporting Costs</t>
  </si>
  <si>
    <t xml:space="preserve">Total Record keeping Hours </t>
  </si>
  <si>
    <t>Total Record Keeping Costs</t>
  </si>
  <si>
    <t>11-9013 Farmers, Ranchers, and other Agricultural Managers</t>
  </si>
  <si>
    <t>45-2011 Agricultural Inspectors</t>
  </si>
  <si>
    <t>State Certifier Breakout for OMB 81-I question #13</t>
  </si>
  <si>
    <t xml:space="preserve">Total State Certifier Burden Hours </t>
  </si>
  <si>
    <t>Total responses of certifying agents</t>
  </si>
  <si>
    <t xml:space="preserve">Total State Certifier Responses </t>
  </si>
  <si>
    <t>Number of Responders</t>
  </si>
  <si>
    <t>State Certifiers</t>
  </si>
  <si>
    <t># of responses per state in one year</t>
  </si>
  <si>
    <t>hours per response for states</t>
  </si>
  <si>
    <t>Petitioners</t>
  </si>
  <si>
    <t>Total Responses #13b</t>
  </si>
  <si>
    <t>50,000 organic UPCs manufactured by 17140 currently certified handlers and 30% or 15,000 labels manufactured by  30% or 5142 handlers will need to be relabeled by to show correct certifying agent. All labels are modified within 42 months so 25% of 1286 handlers or 3750 labels per year will be modified per year to accommodate this change at that time</t>
  </si>
  <si>
    <t>the numbers are correlated to the new revised grid</t>
  </si>
  <si>
    <t>labeling of bulk nonretail containers - domestic products</t>
  </si>
  <si>
    <t>labeling of bulk nonretail containers -international products</t>
  </si>
  <si>
    <t xml:space="preserve">205.403(a)(3)     </t>
  </si>
  <si>
    <t>205.501 (a)(4)-(a)(6)</t>
  </si>
  <si>
    <t>205.501(a)(10-13)</t>
  </si>
  <si>
    <t>Certifying agents develop fraud prevention and reporting procedures</t>
  </si>
  <si>
    <t>Foreign Governments</t>
  </si>
  <si>
    <r>
      <rPr>
        <b/>
        <sz val="9"/>
        <rFont val="Arial"/>
        <family val="2"/>
      </rPr>
      <t>Recognition and Equivalence of foreign governments</t>
    </r>
    <r>
      <rPr>
        <sz val="9"/>
        <rFont val="Arial"/>
        <family val="2"/>
      </rPr>
      <t>: AMS establishes arrangements with foreign governments accrediting their certifying agents to facilitate the international trade of organic products per 205.500(c)-(d) and shall conduct peer reviews of each trade arrangement on a two-year cycle, beginning at the close of the prior review, to assess the effectiveness of the other government’s organic control system.   AMS will reassess arrangements every five years to verify that the foreign government’s technical requirements and conformity assessment system, as applicable, continue to be at least equivalent to the requirements of the Act, and will determine whether the arrangement should be continued.</t>
    </r>
  </si>
  <si>
    <t>Foreign Govt</t>
  </si>
  <si>
    <t>REGS</t>
  </si>
  <si>
    <t xml:space="preserve">Review of Application  </t>
  </si>
  <si>
    <t>Certifying agents develop procedures to demonstrate that they are sufficiently staffed and that all persons who perform certification review activities and on-site inspections (inspectors) are qualified.</t>
  </si>
  <si>
    <t>REG Text</t>
  </si>
  <si>
    <t>Difference Between New and Previous Burden</t>
  </si>
  <si>
    <t>Type of Change</t>
  </si>
  <si>
    <t>Subpart C &amp; E - Production &amp; Handling -- Operators submit initial application or update existing Organic System Plan (OSP)</t>
  </si>
  <si>
    <t xml:space="preserve">ADJ </t>
  </si>
  <si>
    <r>
      <rPr>
        <b/>
        <sz val="9"/>
        <rFont val="Arial"/>
        <family val="2"/>
      </rPr>
      <t>Subpart F - Accreditation of Certifying Agents Application, Evidence of Expertise, and Annual Updates</t>
    </r>
    <r>
      <rPr>
        <sz val="9"/>
        <rFont val="Arial"/>
        <family val="2"/>
      </rPr>
      <t xml:space="preserve">   </t>
    </r>
  </si>
  <si>
    <t>0</t>
  </si>
  <si>
    <t>New Burden</t>
  </si>
  <si>
    <t>205.307</t>
  </si>
  <si>
    <t>Exempt Producers</t>
  </si>
  <si>
    <t>New Trade Facilitators, Foreign &amp; Domestic</t>
  </si>
  <si>
    <t xml:space="preserve">Wage + 31.7% Benefits </t>
  </si>
  <si>
    <t>New producers &amp; handlers</t>
  </si>
  <si>
    <t>Just Current Producers</t>
  </si>
  <si>
    <t>Just current Handlers</t>
  </si>
  <si>
    <r>
      <rPr>
        <b/>
        <sz val="9"/>
        <rFont val="Arial"/>
        <family val="2"/>
      </rPr>
      <t>Inspectors</t>
    </r>
    <r>
      <rPr>
        <sz val="9"/>
        <rFont val="Arial"/>
        <family val="2"/>
      </rPr>
      <t xml:space="preserve"> - unannounced inspections conducted on 5% of operations - 50% of those will count as full complete annual inspections. 50% are partial inspections focused on following up on specific concerns, so they are over and above the annual inspection. These unnannounced inspections include the new requirement for trace back and mass balance audits. The inspections are calculated to take half the time as would be required of a full inspection.</t>
    </r>
  </si>
  <si>
    <t xml:space="preserve">Organic products produced in a foreign country and exported for sale in the United States must ... arrive in the United States accompanied by a valid NOP Import Certificate (Form NOP 2110-1), or equivalent from a certifying agent accredited by a foreign country with whom we have an equivalence agreement.  Persons wishing to export organic products to the US must obtain a NOP Import Certificate or equivalent through their certifying agent. </t>
  </si>
  <si>
    <t>Total cost per respondent type</t>
  </si>
  <si>
    <t>Total hours per respondent</t>
  </si>
  <si>
    <t xml:space="preserve">Table 2 </t>
  </si>
  <si>
    <t>Excluded Handlers</t>
  </si>
  <si>
    <t xml:space="preserve">Reporting </t>
  </si>
  <si>
    <t>Record-Keeping</t>
  </si>
  <si>
    <t>Domestic</t>
  </si>
  <si>
    <t>International</t>
  </si>
  <si>
    <t>Currently Certified Operations</t>
  </si>
  <si>
    <t>Farmers</t>
  </si>
  <si>
    <t>Handlers</t>
  </si>
  <si>
    <t>All Operations</t>
  </si>
  <si>
    <t>Certified farms</t>
  </si>
  <si>
    <t>All</t>
  </si>
  <si>
    <t>All Certified</t>
  </si>
  <si>
    <t>Organic Integrity Database 04/03/2019</t>
  </si>
  <si>
    <t>Certified handlers</t>
  </si>
  <si>
    <t>double certified</t>
  </si>
  <si>
    <t>united states</t>
  </si>
  <si>
    <t>international</t>
  </si>
  <si>
    <t>%</t>
  </si>
  <si>
    <t>reporting</t>
  </si>
  <si>
    <t>recordkeeping</t>
  </si>
  <si>
    <t xml:space="preserve">reporting </t>
  </si>
  <si>
    <t>subtracted the double</t>
  </si>
  <si>
    <t>from handlers</t>
  </si>
  <si>
    <t>USDA Certifiers</t>
  </si>
  <si>
    <t>Domestic Based with Foreign Ops</t>
  </si>
  <si>
    <t>USDA Accredited Foreign Based Certifying Agents</t>
  </si>
  <si>
    <t>US Based Certifiers</t>
  </si>
  <si>
    <t>Domestic Based with only domestic ops with no involvement in imports</t>
  </si>
  <si>
    <t>% Domestic Certifiers</t>
  </si>
  <si>
    <t>% USDA Foreign Certifiers</t>
  </si>
  <si>
    <t xml:space="preserve">USDA Accredited Domestic Based Certifying Agents with only domestic ops that do not import certificates </t>
  </si>
  <si>
    <t xml:space="preserve">USDA Accredited Domestic Based Certifying Agents that handle 8% of Foreign Operations certified under USDA </t>
  </si>
  <si>
    <t>USDA Accredited Foreign Based Certifying Agents  with 92% of foreign operations certified under USDA</t>
  </si>
  <si>
    <t>US Foreign-Based Certifiers</t>
  </si>
  <si>
    <t>US Foreign Based Certifiers</t>
  </si>
  <si>
    <t>Foreign Accredited Foreign Certifiers</t>
  </si>
  <si>
    <t>US For Certifiers</t>
  </si>
  <si>
    <t>Foreign Cert</t>
  </si>
  <si>
    <t>Foreign Accredited Certifiers</t>
  </si>
  <si>
    <t xml:space="preserve"> 13-1041 Compliance Officers</t>
  </si>
  <si>
    <t>US Based Certifiers- data entry</t>
  </si>
  <si>
    <t>US Foreign-Based Certifiers-data entry</t>
  </si>
  <si>
    <t>43-9199 Office &amp; Admin Support Workers</t>
  </si>
  <si>
    <t>World Bank OECD Wage rates</t>
  </si>
  <si>
    <t>Total All Costs</t>
  </si>
  <si>
    <t>Total All Hours</t>
  </si>
  <si>
    <t>US Benefits</t>
  </si>
  <si>
    <t>Internat'l Benefits</t>
  </si>
  <si>
    <t>total cost for US Based Certifiers</t>
  </si>
  <si>
    <t>foreign USDA certifiers</t>
  </si>
  <si>
    <t>total all USDA certifiers domestic and foreign</t>
  </si>
  <si>
    <t>Foreign Accred Certifiers</t>
  </si>
  <si>
    <t>Total  US Certifiers Burden Hours</t>
  </si>
  <si>
    <t>Wage Rates      May 2018</t>
  </si>
  <si>
    <t>Certifying agents must demonstrate that all persons (500/78 = 6*2=12/3=4) who perform on-site inspections (inspectors) are observed performing on-site inspections at least once every three  years (2)</t>
  </si>
  <si>
    <t>US Operations - New and Existing Normal</t>
  </si>
  <si>
    <t>Foreign Ops -  - New and Existing Normal</t>
  </si>
  <si>
    <t>US Operations - formerly excluded</t>
  </si>
  <si>
    <t>Foreign Operations - formerly excluded</t>
  </si>
  <si>
    <t>Certified Producers &amp; Handlers - New and Existing Domestic</t>
  </si>
  <si>
    <t>Formerly Excluded Handlers - Domestic</t>
  </si>
  <si>
    <t>Certified Producers &amp; Handlers - New and Existing Foreign</t>
  </si>
  <si>
    <t>Formerly Excluded Handlers - Foreign</t>
  </si>
  <si>
    <t>Total cost for US Based Operations</t>
  </si>
  <si>
    <t>Total cost for foreign based operations</t>
  </si>
  <si>
    <t>Inspectors &amp; Inspecting staff</t>
  </si>
  <si>
    <t>Domestic Inspectors</t>
  </si>
  <si>
    <t>Foreign Inspectors</t>
  </si>
  <si>
    <t>US based Inspectors</t>
  </si>
  <si>
    <t>Foreign based inspectors</t>
  </si>
  <si>
    <t>just domestic</t>
  </si>
  <si>
    <t>Just Domestic</t>
  </si>
  <si>
    <t>Foreign Accredited Foreign Based Certifying Agents  with foreign operations that export to the U.S.</t>
  </si>
  <si>
    <t>Inspectors - unannounced inspections conducted on 5% of operations - 50% of those will count as full complete annual inspections. 50% are partial inspections focused on following up on specific concerns, so they are over and above the annual inspection. These unnannounced inspections include the new requirement for trace back and mass balance audits. The inspections are calculated to take half the time as would be required of a full inspection.</t>
  </si>
  <si>
    <t>205.507</t>
  </si>
  <si>
    <t xml:space="preserve">Estimate of number of imports coming into the United States in 2017: 67,023. Data Source: USDA Foreign Agricultural Service (FAS) Global Agricultural Trade System (GATS). Select:  Partners, World Total, Product Type, Imports - General, Products: All Aggregates; Product Groups: Organic - Selected: https://apps.fas.usda.gov/gats/default.aspx. AMS estimates 30 minutes for foreign accredited certifiers to work with their foreign based operations to prepare the NOP Import Certificate (Form NOP 2110-1) for 46% of 67,023 annual shipments. </t>
  </si>
  <si>
    <t>10 hours of annual mandatory training for 250 inspectors. Certifers are already offering 10 hours annually voluntarily, so new burden hours are 10.</t>
  </si>
  <si>
    <t>10 hours of annual mandatory training for 250 certification review staff. Certifers are already offering 10 hours annually voluntarily, so new burden hours are 10.</t>
  </si>
  <si>
    <t xml:space="preserve">Overestimated that certifying agents will observe 4 inspections annually. Each observation is expected to require 7.5 hours to observe the actual inspection, debrief the inspector, and draft the report. </t>
  </si>
  <si>
    <t xml:space="preserve">Certifying agents must demonstrate that all persons who perform on-site inspections (inspectors) are observed performing on-site inspections at least once every three  years </t>
  </si>
  <si>
    <t>AMS assumes one hour to draft staff qualification evaluation procedures.</t>
  </si>
  <si>
    <t>AMS assumes one hour to draft fraud and reporting procedures.</t>
  </si>
  <si>
    <t>This provides for new annual recordkeeping burden for certifying agents addressing new procedures and requirements in this proposed rule.</t>
  </si>
  <si>
    <r>
      <t xml:space="preserve">Accreditation of Certifying Agents -  </t>
    </r>
    <r>
      <rPr>
        <b/>
        <sz val="9"/>
        <rFont val="Arial"/>
        <family val="2"/>
      </rPr>
      <t xml:space="preserve">Form TM-10CG </t>
    </r>
    <r>
      <rPr>
        <sz val="9"/>
        <rFont val="Arial"/>
        <family val="2"/>
      </rPr>
      <t>- Provide Policies, Procedures, Evidence of Expertise and Ability,  describe organizational units, primary location, areas of certification (crops, livestock, &amp; handling), States &amp; foreign countries where they operate, lists of currently certified operations, conduct &amp; provide results of performance evaluations of personnel &amp; inspectors, conduct program evaluations of their certification activities,  provide procedures for  residue testing, and other information that will assist in evaluating their application, and comply with any other requirements. Consolidated Accreditation application activities &amp; 100% annual updating activity common to all certifying agents</t>
    </r>
  </si>
  <si>
    <t>AMS assumes that 2.5% of 46682 of operations will received targeted 5 hour unannounced inspections by 250 inspectors.</t>
  </si>
  <si>
    <t>AMS assumes that certifiers will need 30 minutes on everage to upload remaining data pertaining to certified operations into INTEGRITY for the first time</t>
  </si>
  <si>
    <t xml:space="preserve">Agents upload all data for each operation into Organic Integrity Database using federated organic certificate template in Integrity for the first time. </t>
  </si>
  <si>
    <t xml:space="preserve">Labeling Nonretail containers. Based on number of foreign shipments 67,023 divided number of new foreign traders in FAS GATS (see above). AMS assumes new information added to each nonretail label will take .1 hours (6 minutes). </t>
  </si>
  <si>
    <t xml:space="preserve">Labeling Nonretail containers. New burden due to new requirements. 45,271 (existing, new, and domestic traders) certified operations will be modifying how they label nonretail shipments of products. 6.13 average products per the 42,259 existing certified operations in Organic Integrity Database on April 3, 2019. AMS assumes new information added to each nonretail label will take .1 hours (6 minutes). </t>
  </si>
  <si>
    <t xml:space="preserve">(5) Upon receipt of the shipment, the organic importer of record must ensure the shipment is accompanied by a verified  NOP Import Certificate, and complies with organic regulations. </t>
  </si>
  <si>
    <t>ADJ</t>
  </si>
  <si>
    <t xml:space="preserve">New burden on foreign traders due to the mandatory use of the NOP Import Certificates (Form NOP 2110-1). The Traders will work with their certifiers to prepare the form.  Estimate of number of imports coming into the United States in 2017: 67,023. Data Source: USDA Foreign Agricultural Service (FAS) Global Agricultural Trade System (GATS). Select:  Partners, World Total, Product Type, Imports - General, Products: All Aggregates; Product Groups: Organic - Selected: https://apps.fas.usda.gov/gats/default.aspx. AMS estimates 30 minutes for the 961 foreign traders to work with their certifier to prepare the NOP Import Certificate (Form NOP 2110-1) for 67,023 annual shipments. </t>
  </si>
  <si>
    <t>Subpart D - Labels and Labeling</t>
  </si>
  <si>
    <r>
      <rPr>
        <b/>
        <sz val="9"/>
        <rFont val="Arial"/>
        <family val="2"/>
      </rPr>
      <t>ADJ</t>
    </r>
    <r>
      <rPr>
        <sz val="9"/>
        <rFont val="Arial"/>
        <family val="2"/>
      </rPr>
      <t xml:space="preserve"> </t>
    </r>
  </si>
  <si>
    <t xml:space="preserve">These are the currently certified operations that will be updating their OSP this year. The new burden accounts for the one time only new requirement to write their fraud prevention procedures as a part of their OSP. </t>
  </si>
  <si>
    <r>
      <rPr>
        <b/>
        <sz val="9"/>
        <rFont val="Arial"/>
        <family val="2"/>
      </rPr>
      <t>Annual Update:</t>
    </r>
    <r>
      <rPr>
        <sz val="9"/>
        <rFont val="Arial"/>
        <family val="2"/>
      </rPr>
      <t xml:space="preserve"> Current certified operators (farmer and handlers) submit updated Organic System Plan (OSP) - current operators must include a description of the new monitoring practices and procedures to verify suppliers in the supply chain and organic status of products received, and to prevent organic fraud, as appropriate to the operation’s activities.</t>
    </r>
  </si>
  <si>
    <t>205.201(a)(1) - (6),205.400(b),  205.401d,  205.406(a)(1)(i)           205.406(a)(3)</t>
  </si>
  <si>
    <t xml:space="preserve">2018 Farm Bill mandates traders and brokers must become certified. AMS estimates 961 or nine (9) percent of the 3846 operations in NAICS code 425 which defines a broker, trader or facilitator of transactions of agricultural products domestically (see RIA).   To estimate the number of foreign operations impacted, AMS benchmarked them as equal in number to the 961 domestic operations affected since total domestic organic sales nearly equals foreign organic sales.  AMS estimates 1922 new handlers in this category, and estimates reporting at 40 hours for the preparation of their first OSP and 20 hours for updating in subsequent years. </t>
  </si>
  <si>
    <r>
      <rPr>
        <b/>
        <sz val="9"/>
        <rFont val="Arial"/>
        <family val="2"/>
      </rPr>
      <t xml:space="preserve">New previously exempted Handling Operators </t>
    </r>
    <r>
      <rPr>
        <sz val="9"/>
        <rFont val="Arial"/>
        <family val="2"/>
      </rPr>
      <t>that faciliate the trade of, but do not directly produce, process, manufacture, or physically store agricultural products, submit initial Organic System Plan (OSP) -  Handling operations that conduct any activity that affects the status or ownership of an agricultural product after production as it moves from production source through the supply chain, including, but not limited to: distributing, selling, representing, trading, facilitating sale or trade of, brokering, processing, packaging, repackaging, labeling, combining, containerizing, storing, receiving, or loading. (application)</t>
    </r>
  </si>
  <si>
    <r>
      <rPr>
        <b/>
        <sz val="9"/>
        <rFont val="Arial"/>
        <family val="2"/>
      </rPr>
      <t xml:space="preserve">Initial Application consists of: </t>
    </r>
    <r>
      <rPr>
        <sz val="9"/>
        <rFont val="Arial"/>
        <family val="2"/>
      </rPr>
      <t>Operators list practices and procedures to be performed and maintained, substances used, monitoring practices &amp; procedures,  describe recordkeeping systems, practices to prevent commingling &amp; contact with prohibited substances, and other information as necessary</t>
    </r>
  </si>
  <si>
    <t xml:space="preserve">2018 Farm Bill mandates traders and brokers must become certified. AMS estimates 961 or nine (9) percent of the 3846 operations in NAICS code 425 which defines a broker, trader or facilitator of transactions of agricultural products domestically (see RIA).   To estimate the number of foreign operations impacted, AMS benchmarked them as equal in number to the 961 domestic operations affected since total domestic organic sales nearly equals foreign organic sales.  AMS estimates 1922 new handlers in this category, and estimates recordkeeping at 10 hours annually. </t>
  </si>
  <si>
    <t>Previously exempted Handling Operators that faciliate the trade of, but do not directly produce, process, manufacture, or physically store agricultural products, submit initial Organic System Plan (OSP) -  Handling operations that conduct any activity that affects the status or ownership of an agricultural product after production as it moves from production source through the supply chain, including, but not limited to: distributing, selling, representing, trading, facilitating sale or trade of, brokering, processing, packaging, repackaging, labeling, combining, containerizing, storing, receiving, or loading. (application)</t>
  </si>
  <si>
    <t xml:space="preserve">This shows the new recordkeeping burden due to the proposed changes only - this is not the total recordkeeping burden for  currently certified operations. </t>
  </si>
  <si>
    <t>Reason For Change</t>
  </si>
  <si>
    <t>Previous Approved Burden</t>
  </si>
  <si>
    <t xml:space="preserve">2019 INFORMATION COLLECTION -                                                                                                                                                                                        Strengthening Organic Enforcement (SOE) 
	OMB NO. 0581-NEW                                                                                                                                          </t>
  </si>
  <si>
    <t>Certifying agent reviewing staff must have 20 hours of training per year. Certifiers already offering at least 10 hours, so new burden hours are 10.  Calculated as two (2) 5 hour trainings</t>
  </si>
  <si>
    <t>Inspectors must have 20 hours of training per year. Certifiers already offering at least 10 hours, so new burden hours are 10.  Calculated as two (2) 5 hour trainings.</t>
  </si>
  <si>
    <t>total all responses</t>
  </si>
  <si>
    <t>average reporting hours per response</t>
  </si>
  <si>
    <t>average recordkeeping hours per response</t>
  </si>
  <si>
    <t>reporting responses</t>
  </si>
  <si>
    <t>recordkeeping responses</t>
  </si>
  <si>
    <t>all responses per all respondents</t>
  </si>
  <si>
    <t>all reporting respondents plus exempt operations</t>
  </si>
  <si>
    <t>reporting responses per reporting respondents</t>
  </si>
  <si>
    <t>all reporting &amp; recordkeeping respondents</t>
  </si>
  <si>
    <t>hours per response</t>
  </si>
  <si>
    <t>all domestic hours</t>
  </si>
  <si>
    <t>responses per respondents</t>
  </si>
  <si>
    <t>recordkeeping responses per recordkeeping respondents</t>
  </si>
  <si>
    <t>Recordkeeping respondents (less foreign agents &amp; inspectors)</t>
  </si>
  <si>
    <t xml:space="preserve">just reporters </t>
  </si>
  <si>
    <t>recordkeepers</t>
  </si>
  <si>
    <t>Domestic Only</t>
  </si>
  <si>
    <t># of respondents</t>
  </si>
  <si>
    <t>Recognition and Equivalence of foreign governments: AMS establishes arrangements with foreign governments accrediting their certifying agents to facilitate the international trade of organic products per 205.500(c)-(d) and shall conduct peer reviews of each trade arrangement on a two-year cycle, beginning at the close of the prior review, to assess the effectiveness of the other government’s organic control system.   AMS will reassess arrangements every five years to verify that the foreign government’s technical requirements and conformity assessment system, as applicable, continue to be at least equivalent to the requirements of the Act, and will determine whether the arrangement should be continued.</t>
  </si>
  <si>
    <r>
      <rPr>
        <b/>
        <sz val="9"/>
        <rFont val="Arial"/>
        <family val="2"/>
      </rPr>
      <t>Subpart B -- APPLICABILITY</t>
    </r>
    <r>
      <rPr>
        <sz val="9"/>
        <rFont val="Arial"/>
        <family val="2"/>
      </rPr>
      <t xml:space="preserve"> Certified operators document compliance maintain records for not less than 5 years</t>
    </r>
  </si>
  <si>
    <t>Domestic &amp; Foreign</t>
  </si>
  <si>
    <t>The USDA has negotiated and approved trade arrangements with eight foreign governments to facilitate the international trade of organic products.    The proposed rule describes the use of trade arrangements in more detail; this creates a new type of PRA respondent category. The proposed rule would  require periodic assessment of trade arrangements. AMS expects these periodic peer review assessments would be similar in depth and frequency to the audits of accrediting certifying agents under USDA organic regulations and estimates a comparable level of reporting of 60 hours annually by foreign governments with whom AMS has negotiated trade arrangements.</t>
  </si>
  <si>
    <t xml:space="preserve">The USDA has negotiated and approved trade arrangements with eight foreign governments to facilitate the international trade of organic products.    The proposed rule describes the use of trade arrangements in more detail; this creates a new type of PRA respondent category. The proposed rule would  require periodic assessment of trade arrangements. AMS expects these periodic peer review assessments would be similar in depth and frequency to the audits of accrediting certifying agents under USDA organic regulations and estimates a comparable level of recordkeeping burden of 10 hours annually by foreign governments with whom AMS has negotiated trade arrangements. </t>
  </si>
  <si>
    <t>Tables for Proposed Rule By Certified Operation Types</t>
  </si>
  <si>
    <t>Rounded Numbers</t>
  </si>
  <si>
    <t xml:space="preserve">Wages +  Benefits </t>
  </si>
  <si>
    <t>less inspectors</t>
  </si>
  <si>
    <t>total reporting hours per all respondents</t>
  </si>
  <si>
    <t>total record keeping hours per all less inspectors</t>
  </si>
  <si>
    <t xml:space="preserve"> Respondent Categories </t>
  </si>
  <si>
    <t xml:space="preserve"> Number of Respondents </t>
  </si>
  <si>
    <t>Hours per respondent</t>
  </si>
  <si>
    <t>Cost per respondent type</t>
  </si>
  <si>
    <t>USDA US based Inspectors</t>
  </si>
  <si>
    <t>USDA Foreign based inspectors</t>
  </si>
  <si>
    <t>Total USDA Accredited Certifying Agents</t>
  </si>
  <si>
    <t>Foreign Accredited Certifying Agents</t>
  </si>
  <si>
    <t>SUMMARY TABLE: Certified Organic Operations and New Applicants</t>
  </si>
  <si>
    <t xml:space="preserve">SUMMARY TABLE: Trade Facilitators &amp; Brokers </t>
  </si>
  <si>
    <t xml:space="preserve"> USDA Certified Operations Reporting Burden</t>
  </si>
  <si>
    <t>USDA Certified Operations Recordkeeping Burden</t>
  </si>
  <si>
    <t xml:space="preserve">Wage + Benefits </t>
  </si>
  <si>
    <t>USDA Certified Producers &amp; Handlers - New and Existing Domestic</t>
  </si>
  <si>
    <t>USDA Certified Producers &amp; Handlers - New and Existing Foreign</t>
  </si>
  <si>
    <t>USDA Certified Producers &amp; Handlers - New and Existing - All</t>
  </si>
  <si>
    <t>USDA Formerly Excluded Handlers - Domestic</t>
  </si>
  <si>
    <t>USDA Formerly Excluded Handlers - Foreign</t>
  </si>
  <si>
    <t>USDA Formerly Excluded Handlers - All</t>
  </si>
  <si>
    <t>USDA Organic Operations - All</t>
  </si>
  <si>
    <t xml:space="preserve"> Reporting Burden</t>
  </si>
  <si>
    <t>USDA Certifying Agents Recordkeeping Burden</t>
  </si>
  <si>
    <t>USDA U.S.-Based Certifiers</t>
  </si>
  <si>
    <t>USDA U.S.-Based Certifiers- data entry</t>
  </si>
  <si>
    <t>Total USDA U.S.- Based Certifiers</t>
  </si>
  <si>
    <t>USDA Foreign-Based Certifiers</t>
  </si>
  <si>
    <t>USDA Foreign-Based Certifiers-data entry</t>
  </si>
  <si>
    <t>Total USDA Foreign-Based Certifiers</t>
  </si>
  <si>
    <t>Total USDA Certifiers - All</t>
  </si>
  <si>
    <t>Total Certifiers - All</t>
  </si>
  <si>
    <t>Total  Certifiers - All</t>
  </si>
  <si>
    <t>SUMMARY TABLE Cont'd</t>
  </si>
  <si>
    <t>Recordkeeping Burden</t>
  </si>
  <si>
    <t>USDA U.S.- based Inspectors</t>
  </si>
  <si>
    <t>USDA Inspectors</t>
  </si>
  <si>
    <t xml:space="preserve">SUMMARY TABLE </t>
  </si>
  <si>
    <t>All Respondents - Reporting Burden</t>
  </si>
  <si>
    <t>All Respondents - Recordkeeping Burden</t>
  </si>
  <si>
    <t>Reporting hours</t>
  </si>
  <si>
    <t>Reporting Costs</t>
  </si>
  <si>
    <t>recordkeeping hours</t>
  </si>
  <si>
    <t>Recordkeeping costs</t>
  </si>
  <si>
    <t>Total Costs</t>
  </si>
  <si>
    <t>Domestic &amp; Foreign Responses</t>
  </si>
  <si>
    <t>total reporting &amp; recordkeeping respondents</t>
  </si>
  <si>
    <t>average all reporting and recordkeeping hours per response  hours per response</t>
  </si>
  <si>
    <t>total all domestic hours</t>
  </si>
  <si>
    <t xml:space="preserve">National Organic Program: Strengthening Organic Enforcement Proposed Rule                                                                                                                                                                                                                                                                                                                                                                                                                                                                                                      </t>
  </si>
  <si>
    <t>Agents upload all data for each operation into Organic Integrity Database and issue certificates of organic operation using federated organic certificate template for the first time.</t>
  </si>
  <si>
    <t>205.402</t>
  </si>
  <si>
    <r>
      <t>Subpart E - Review of Application - Certifying agents</t>
    </r>
    <r>
      <rPr>
        <sz val="9"/>
        <rFont val="Arial"/>
        <family val="2"/>
      </rPr>
      <t xml:space="preserve">
</t>
    </r>
  </si>
  <si>
    <r>
      <rPr>
        <b/>
        <sz val="8"/>
        <rFont val="Times New Roman"/>
        <family val="1"/>
      </rPr>
      <t xml:space="preserve">INSTRUCTIONS: </t>
    </r>
    <r>
      <rPr>
        <sz val="8"/>
        <rFont val="Times New Roman"/>
        <family val="1"/>
      </rPr>
      <t xml:space="preserve"> 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
</t>
    </r>
    <r>
      <rPr>
        <b/>
        <sz val="8"/>
        <rFont val="Times New Roman"/>
        <family val="1"/>
      </rPr>
      <t xml:space="preserve">NOTE: </t>
    </r>
    <r>
      <rPr>
        <sz val="8"/>
        <rFont val="Times New Roman"/>
        <family val="1"/>
      </rPr>
      <t xml:space="preserve"> The columns will calculate automatically.  If Col. E's response is something other than annually, i.e., 1/6 years, list as "1/6" &amp; decimal will display.    </t>
    </r>
  </si>
  <si>
    <r>
      <t xml:space="preserve">INSTRUCTIONS: </t>
    </r>
    <r>
      <rPr>
        <sz val="8"/>
        <rFont val="Times New Roman"/>
        <family val="1"/>
      </rPr>
      <t xml:space="preserve"> 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t>
    </r>
    <r>
      <rPr>
        <b/>
        <sz val="8"/>
        <rFont val="Times New Roman"/>
        <family val="1"/>
      </rPr>
      <t xml:space="preserve">
NOTE:  </t>
    </r>
    <r>
      <rPr>
        <sz val="8"/>
        <rFont val="Times New Roman"/>
        <family val="1"/>
      </rPr>
      <t xml:space="preserve">The columns will calculate automatically.  If Col. E's response is something other than annually, i.e., 1/6 years, list as "1/6" &amp; decimal will display.    </t>
    </r>
  </si>
  <si>
    <r>
      <t xml:space="preserve">INSTRUCTIONS:  </t>
    </r>
    <r>
      <rPr>
        <sz val="8"/>
        <rFont val="Times New Roman"/>
        <family val="1"/>
      </rPr>
      <t>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t>
    </r>
    <r>
      <rPr>
        <b/>
        <sz val="8"/>
        <rFont val="Times New Roman"/>
        <family val="1"/>
      </rPr>
      <t xml:space="preserve">
NOTE:  </t>
    </r>
    <r>
      <rPr>
        <sz val="8"/>
        <rFont val="Times New Roman"/>
        <family val="1"/>
      </rPr>
      <t xml:space="preserve">The columns will calculate automatically.  If Col. E's response is something other than annually, i.e., 1/6 years, list as "1/6" &amp; decimal will display.    </t>
    </r>
  </si>
  <si>
    <t xml:space="preserve"> PRODUCERS and HANDLERS SUBTOTAL</t>
  </si>
  <si>
    <t>205.400</t>
  </si>
  <si>
    <r>
      <rPr>
        <b/>
        <sz val="9"/>
        <rFont val="Arial"/>
        <family val="2"/>
      </rPr>
      <t xml:space="preserve">Labeling of bulk nonretail containers </t>
    </r>
    <r>
      <rPr>
        <sz val="9"/>
        <rFont val="Arial"/>
        <family val="2"/>
      </rPr>
      <t>- domestic products</t>
    </r>
  </si>
  <si>
    <r>
      <rPr>
        <b/>
        <sz val="9"/>
        <rFont val="Arial"/>
        <family val="2"/>
      </rPr>
      <t>Labeling of bulk nonretail containers</t>
    </r>
    <r>
      <rPr>
        <sz val="9"/>
        <rFont val="Arial"/>
        <family val="2"/>
      </rPr>
      <t xml:space="preserve"> -international products</t>
    </r>
  </si>
  <si>
    <t xml:space="preserve">Subpart D - Labels,  Labeling, and Market Information </t>
  </si>
  <si>
    <t xml:space="preserve">Accredited Certifying Agents </t>
  </si>
  <si>
    <t>Certifying agents develop procedures</t>
  </si>
  <si>
    <t>Producers and Handlers (Operations)</t>
  </si>
  <si>
    <t xml:space="preserve">Subpart E --Certification    </t>
  </si>
  <si>
    <r>
      <rPr>
        <b/>
        <sz val="9"/>
        <rFont val="Arial"/>
        <family val="2"/>
      </rPr>
      <t>Subpart B -- Applicability -</t>
    </r>
    <r>
      <rPr>
        <sz val="9"/>
        <rFont val="Arial"/>
        <family val="2"/>
      </rPr>
      <t xml:space="preserve"> certified operators  maintain records for not less than 5 years</t>
    </r>
  </si>
  <si>
    <r>
      <rPr>
        <b/>
        <sz val="9"/>
        <rFont val="Arial"/>
        <family val="2"/>
      </rPr>
      <t xml:space="preserve">Subpart F - Accreditation of Certifying Agents                                                                                                                                                                                                                                                                                                                                                                         </t>
    </r>
    <r>
      <rPr>
        <sz val="9"/>
        <rFont val="Arial"/>
        <family val="2"/>
      </rPr>
      <t xml:space="preserve">                                                         </t>
    </r>
    <r>
      <rPr>
        <b/>
        <sz val="9"/>
        <rFont val="Arial"/>
        <family val="2"/>
      </rPr>
      <t xml:space="preserve">                                                                                                                                                                                                                                                                                                                    An NOP Import Certificate, NOP 2110-1, or equivalent,</t>
    </r>
    <r>
      <rPr>
        <sz val="9"/>
        <rFont val="Arial"/>
        <family val="2"/>
      </rPr>
      <t xml:space="preserve"> must be associated with all imports entering the US. NOP accredited domestic and foreign certifying agents (46) or foreign accredited certifiers (32), must verify the quantities of product being exported to and imported into the US.  The NOP Import Certificate is electronic and generated on Customs and Border Protection's ACE system. </t>
    </r>
  </si>
  <si>
    <t>See below</t>
  </si>
  <si>
    <r>
      <t xml:space="preserve">Subpart F - Accreditation of Certifying Agents -  Form TM-10CG - </t>
    </r>
    <r>
      <rPr>
        <sz val="9"/>
        <rFont val="Arial"/>
        <family val="2"/>
      </rPr>
      <t>Provide Policies, Procedures, Evidence of Expertise and Ability certification activities: New one hour of recordkeeping for new procedures &amp; activities related to this rule</t>
    </r>
    <r>
      <rPr>
        <b/>
        <sz val="9"/>
        <rFont val="Arial"/>
        <family val="2"/>
      </rPr>
      <t xml:space="preserve"> </t>
    </r>
    <r>
      <rPr>
        <sz val="9"/>
        <rFont val="Arial"/>
        <family val="2"/>
      </rPr>
      <t>(Form currently approved 0581-0191)</t>
    </r>
  </si>
  <si>
    <r>
      <rPr>
        <b/>
        <sz val="9"/>
        <rFont val="Arial"/>
        <family val="2"/>
      </rPr>
      <t xml:space="preserve">New operations that are required to be certified under current rules </t>
    </r>
    <r>
      <rPr>
        <sz val="9"/>
        <rFont val="Arial"/>
        <family val="2"/>
      </rPr>
      <t>must now include a description of the new monitoring practices and procedures to verify suppliers in the supply chain and organic status of products received to prevent organic fraud in their initial Organic System Plan (OSP)</t>
    </r>
  </si>
  <si>
    <r>
      <rPr>
        <b/>
        <sz val="9"/>
        <rFont val="Arial"/>
        <family val="2"/>
      </rPr>
      <t xml:space="preserve">Currently certified operations (farmer and handlers) </t>
    </r>
    <r>
      <rPr>
        <sz val="9"/>
        <rFont val="Arial"/>
        <family val="2"/>
      </rPr>
      <t>must now include a description of the new monitoring practices and procedures to verify suppliers in the supply chain and organic status of products received to prevent organic fraud when they update their OSP</t>
    </r>
  </si>
  <si>
    <r>
      <rPr>
        <b/>
        <sz val="9"/>
        <rFont val="Arial"/>
        <family val="2"/>
      </rPr>
      <t xml:space="preserve">New Group of Handlers that were previously excluded from certification must get certified. </t>
    </r>
    <r>
      <rPr>
        <sz val="9"/>
        <rFont val="Arial"/>
        <family val="2"/>
      </rPr>
      <t xml:space="preserve">Traders and brokers of organic products that faciliate the trade of, but do not directly produce, process, or manufacture agricultural products, are now required to be certified as organic and must submit initial Organic System Plan (OSP). </t>
    </r>
  </si>
  <si>
    <t xml:space="preserve">These are the new operations seeking certification for the first time based on existing rules. Over the next 12 months, AMS expects 2,501 operations will seek organic certification as required under current rules, based on the 5.9% rate of growth in number of operations observed in the last 12 months. The new burden accounts for the one time only new requirement to write their fraud prevention procedures as a part of their Organic System Plan (OSP). </t>
  </si>
  <si>
    <t xml:space="preserve"> </t>
  </si>
  <si>
    <t xml:space="preserve">New burden on the new domestic traders due to the new requirements to verify the organic compliance of imported shipments via the NOP Import Certificate prepared by the exporter. AMS is assuming that the 961 formerly excluded domestic  handlers that are required to be certified are the same organic handlers that will need to verify the compliance of the 67,023 imported shipments. AMS estimates verification regarding compliance of shipments will take 6 minutes. </t>
  </si>
  <si>
    <r>
      <rPr>
        <b/>
        <sz val="9"/>
        <rFont val="Arial"/>
        <family val="2"/>
      </rPr>
      <t xml:space="preserve">Subpart F - Accreditation of Certifying Agents      </t>
    </r>
    <r>
      <rPr>
        <sz val="9"/>
        <rFont val="Arial"/>
        <family val="2"/>
      </rPr>
      <t xml:space="preserve">                                                         </t>
    </r>
    <r>
      <rPr>
        <b/>
        <sz val="9"/>
        <rFont val="Arial"/>
        <family val="2"/>
      </rPr>
      <t xml:space="preserve"> An NOP Import Certificate, or equivalent,</t>
    </r>
    <r>
      <rPr>
        <sz val="9"/>
        <rFont val="Arial"/>
        <family val="2"/>
      </rPr>
      <t xml:space="preserve"> must be associated with all imports entering the US. NOP accredited domestic and foreign certifying agents (46) or foreign accredited certifiers (32), must verify the quantities of product being exported to and imported into the US.  The NOP Import Certificate is electronic and generated on Customs and Border Protection's ACE system. (Form Approved  0581-0191)</t>
    </r>
  </si>
  <si>
    <t>Subtotal U.S.-Based USDA Certifying Agents</t>
  </si>
  <si>
    <t>Foreign-Based USDA Certifying Agents</t>
  </si>
  <si>
    <t xml:space="preserve"> Foreign-Based USDA Certifying Agents-data entry</t>
  </si>
  <si>
    <t xml:space="preserve">Respondent Categories </t>
  </si>
  <si>
    <t>US Based USDA Certifying Agents</t>
  </si>
  <si>
    <t>US Based USDA Certifying Agents- data entry</t>
  </si>
  <si>
    <t>Subtotal Foreign-Based USDA Certifying Agents</t>
  </si>
  <si>
    <t>All Certifying Agents</t>
  </si>
  <si>
    <t>All New and Existing Producers &amp; Hamdlers</t>
  </si>
  <si>
    <r>
      <t xml:space="preserve">SUMMARY TABLE 2: </t>
    </r>
    <r>
      <rPr>
        <b/>
        <i/>
        <sz val="10"/>
        <color rgb="FF000000"/>
        <rFont val="Times New Roman"/>
        <family val="1"/>
      </rPr>
      <t>Inspectors</t>
    </r>
  </si>
  <si>
    <r>
      <t xml:space="preserve">SUMMARY TABLE 1: </t>
    </r>
    <r>
      <rPr>
        <b/>
        <i/>
        <sz val="10"/>
        <color rgb="FF000000"/>
        <rFont val="Times New Roman"/>
        <family val="1"/>
      </rPr>
      <t>Certifying Agents</t>
    </r>
  </si>
  <si>
    <t>All USDA Inspectors</t>
  </si>
  <si>
    <t>All Uncertified Handlers</t>
  </si>
  <si>
    <t>Hours</t>
  </si>
  <si>
    <t>Costs</t>
  </si>
  <si>
    <t>All Reporting</t>
  </si>
  <si>
    <t>All Recordkeeping</t>
  </si>
  <si>
    <t># of Respondents</t>
  </si>
  <si>
    <t>Just Domestic Reporting</t>
  </si>
  <si>
    <t>Just Domestic Recordkeeping</t>
  </si>
  <si>
    <t>Just Foreign Reporitng</t>
  </si>
  <si>
    <t>Just Foreign Recordkeeping</t>
  </si>
  <si>
    <r>
      <t xml:space="preserve">Summary Table 4: </t>
    </r>
    <r>
      <rPr>
        <b/>
        <i/>
        <sz val="11"/>
        <color theme="1"/>
        <rFont val="Calibri"/>
        <family val="2"/>
        <scheme val="minor"/>
      </rPr>
      <t>All Hours and Costs, All Domestic Hours and Costs, and All Foreign Hours and Costs</t>
    </r>
  </si>
  <si>
    <t>Certifying agents, certified operations, inspectors, and foreign governments</t>
  </si>
  <si>
    <t>Certifying agents, certified operations, and foreign governments.</t>
  </si>
  <si>
    <t xml:space="preserve">Certifying agents, certified operations, and inspectors </t>
  </si>
  <si>
    <t>Certifying agents, certified operations, and inspectors</t>
  </si>
  <si>
    <t xml:space="preserve">Certifying agents and certified operations </t>
  </si>
  <si>
    <t>Certifying agents, certified operations, and foreign governments</t>
  </si>
  <si>
    <t>Respondent Types</t>
  </si>
  <si>
    <t>Total for All (Reporting &amp; Recordkeeping)</t>
  </si>
  <si>
    <t>Just Domestic-All (Reporting &amp; Recordkeeping)</t>
  </si>
  <si>
    <t>Just Foreign-All (Reporting &amp; Recordkeeping)</t>
  </si>
  <si>
    <t xml:space="preserve">Estimate of number of organic  imports coming into the United States in 2017: 67,023. Data Source: USDA Foreign Agricultural Service (FAS) Global Agricultural Trade System (GATS). Select:  Partners, World Total, Product Type, Imports - General, Products: All Aggregates; Product Groups: Organic - Selected: https://apps.fas.usda.gov/gats/default.aspx. AMS estimates 30 minutes for certifiers to work with their foreign based operations to prepare the NOP Import Certificate (Form NOP 2110-1) for 8% of 67,023 annual shipments. </t>
  </si>
  <si>
    <t xml:space="preserve">Estimate of number of organic imports coming into the United States in 2017: 67,023. Data Source: USDA Foreign Agricultural Service (FAS) Global Agricultural Trade System (GATS). Select:  Partners, World Total, Product Type, Imports - General, Products: All Aggregates; Product Groups: Organic - Selected: https://apps.fas.usda.gov/gats/default.aspx. AMS estimates 30 minutes for foreign-based USDA certifiers to work with their foreign based operations to prepare the NOP Import Certificate (Form NOP 2110-1) for 46% of 67,023 annual shipments. </t>
  </si>
  <si>
    <t xml:space="preserve">USDA Accredited Domestic Based Certifying Agents with 8% of Foreign Operations certified under USDA </t>
  </si>
  <si>
    <t xml:space="preserve">USDA Accredited Domestic Based Certifying Agents with only domestic ops that do not import foreign produced product.  </t>
  </si>
  <si>
    <t>USDA Accredited Foreign Based Certifying Agents with 92% of foreign operations certified under USDA</t>
  </si>
  <si>
    <t>205.663</t>
  </si>
  <si>
    <t>Certifying agents develop mediation procedures as per §205.504(b)</t>
  </si>
  <si>
    <t>AMS assumes one hour to draft mediation procedures</t>
  </si>
  <si>
    <t>US Foreign-Based Certifiers  -data entry</t>
  </si>
  <si>
    <t>US Based Certifiers  - data entry</t>
  </si>
  <si>
    <r>
      <rPr>
        <b/>
        <sz val="9"/>
        <rFont val="Arial"/>
        <family val="2"/>
      </rPr>
      <t xml:space="preserve">NOP Import Certificates: </t>
    </r>
    <r>
      <rPr>
        <sz val="9"/>
        <rFont val="Arial"/>
        <family val="2"/>
      </rPr>
      <t xml:space="preserve">Organic products produced in a foreign country and exported for sale in the United States must ... arrive in the United States accompanied by a valid NOP Import Certificate (Form NOP 2110-1, approved under 0581-0191), or equivalent from a certifying agent accredited by a foreign country with whom we have an equivalence agreement.  Persons wishing to export organic products to the US must obtain a NOP Import Certificate or equivalent through their certifying agent.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</si>
</sst>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mmmm\ d\,\ yyyy"/>
    <numFmt numFmtId="165" formatCode="&quot;$&quot;#,##0.00"/>
    <numFmt numFmtId="166" formatCode="0.0000"/>
    <numFmt numFmtId="167" formatCode="&quot;$&quot;#,##0"/>
  </numFmts>
  <fonts count="52" x14ac:knownFonts="1">
    <font>
      <sz val="11"/>
      <color theme="1"/>
      <name val="Calibri"/>
      <family val="2"/>
      <scheme val="minor"/>
    </font>
    <font>
      <b/>
      <sz val="11"/>
      <color theme="1"/>
      <name val="Calibri"/>
      <family val="2"/>
      <scheme val="minor"/>
    </font>
    <font>
      <b/>
      <sz val="8"/>
      <name val="Times New Roman"/>
      <family val="1"/>
    </font>
    <font>
      <sz val="8"/>
      <name val="Times New Roman"/>
      <family val="1"/>
    </font>
    <font>
      <sz val="10"/>
      <name val="Arial"/>
      <family val="2"/>
    </font>
    <font>
      <b/>
      <sz val="8"/>
      <name val="Arial"/>
      <family val="2"/>
    </font>
    <font>
      <sz val="6"/>
      <name val="Times New Roman"/>
      <family val="1"/>
    </font>
    <font>
      <sz val="10"/>
      <name val="Times New Roman"/>
      <family val="1"/>
    </font>
    <font>
      <sz val="9"/>
      <name val="Arial"/>
      <family val="2"/>
    </font>
    <font>
      <b/>
      <sz val="9"/>
      <name val="Arial"/>
      <family val="2"/>
    </font>
    <font>
      <b/>
      <sz val="7.5"/>
      <name val="Arial"/>
      <family val="2"/>
    </font>
    <font>
      <b/>
      <sz val="6"/>
      <name val="Arial"/>
      <family val="2"/>
    </font>
    <font>
      <b/>
      <sz val="6"/>
      <name val="Times New Roman"/>
      <family val="1"/>
    </font>
    <font>
      <b/>
      <sz val="7"/>
      <name val="Arial"/>
      <family val="2"/>
    </font>
    <font>
      <sz val="6"/>
      <name val="Arial"/>
      <family val="2"/>
    </font>
    <font>
      <b/>
      <sz val="10"/>
      <name val="Times New Roman"/>
      <family val="1"/>
    </font>
    <font>
      <sz val="11"/>
      <name val="Calibri"/>
      <family val="2"/>
    </font>
    <font>
      <b/>
      <sz val="9"/>
      <name val="Times New Roman"/>
      <family val="1"/>
    </font>
    <font>
      <sz val="8.75"/>
      <name val="Arial"/>
      <family val="2"/>
    </font>
    <font>
      <sz val="11"/>
      <name val="Calibri"/>
      <family val="2"/>
      <scheme val="minor"/>
    </font>
    <font>
      <sz val="11"/>
      <name val="Times New Roman"/>
      <family val="1"/>
    </font>
    <font>
      <b/>
      <sz val="12"/>
      <color theme="1"/>
      <name val="Calibri"/>
      <family val="2"/>
      <scheme val="minor"/>
    </font>
    <font>
      <sz val="10"/>
      <color theme="1"/>
      <name val="Calibri"/>
      <family val="2"/>
      <scheme val="minor"/>
    </font>
    <font>
      <sz val="11"/>
      <color theme="1"/>
      <name val="Calibri"/>
      <family val="2"/>
      <scheme val="minor"/>
    </font>
    <font>
      <b/>
      <i/>
      <sz val="11"/>
      <color rgb="FFFF0000"/>
      <name val="Calibri"/>
      <family val="2"/>
      <scheme val="minor"/>
    </font>
    <font>
      <sz val="9"/>
      <color rgb="FF000000"/>
      <name val="Calibri"/>
      <family val="2"/>
      <scheme val="minor"/>
    </font>
    <font>
      <b/>
      <sz val="9"/>
      <color theme="1"/>
      <name val="Calibri"/>
      <family val="2"/>
      <scheme val="minor"/>
    </font>
    <font>
      <sz val="9"/>
      <color theme="1"/>
      <name val="Calibri"/>
      <family val="2"/>
      <scheme val="minor"/>
    </font>
    <font>
      <b/>
      <sz val="10"/>
      <color theme="1"/>
      <name val="Calibri"/>
      <family val="2"/>
      <scheme val="minor"/>
    </font>
    <font>
      <b/>
      <sz val="11"/>
      <name val="Calibri"/>
      <family val="2"/>
      <scheme val="minor"/>
    </font>
    <font>
      <b/>
      <i/>
      <sz val="14"/>
      <name val="Arial"/>
      <family val="2"/>
    </font>
    <font>
      <b/>
      <sz val="10"/>
      <name val="Arial"/>
      <family val="2"/>
    </font>
    <font>
      <b/>
      <sz val="11"/>
      <name val="Arial"/>
      <family val="2"/>
    </font>
    <font>
      <sz val="11"/>
      <name val="Arial"/>
      <family val="2"/>
    </font>
    <font>
      <sz val="11"/>
      <color rgb="FF000000"/>
      <name val="Calibri"/>
      <family val="2"/>
      <scheme val="minor"/>
    </font>
    <font>
      <sz val="11"/>
      <color rgb="FFC00000"/>
      <name val="Calibri"/>
      <family val="2"/>
      <scheme val="minor"/>
    </font>
    <font>
      <sz val="11"/>
      <color theme="1"/>
      <name val="Times New Roman"/>
      <family val="1"/>
    </font>
    <font>
      <sz val="9"/>
      <color theme="1"/>
      <name val="Arial"/>
      <family val="2"/>
    </font>
    <font>
      <b/>
      <sz val="10"/>
      <color rgb="FF000000"/>
      <name val="Times New Roman"/>
      <family val="1"/>
    </font>
    <font>
      <b/>
      <i/>
      <sz val="10"/>
      <color rgb="FF000000"/>
      <name val="Times New Roman"/>
      <family val="1"/>
    </font>
    <font>
      <sz val="10"/>
      <color theme="1"/>
      <name val="Times New Roman"/>
      <family val="1"/>
    </font>
    <font>
      <sz val="12"/>
      <color theme="1"/>
      <name val="Times New Roman"/>
      <family val="1"/>
    </font>
    <font>
      <b/>
      <sz val="10"/>
      <color theme="1"/>
      <name val="Times New Roman"/>
      <family val="1"/>
    </font>
    <font>
      <i/>
      <sz val="10"/>
      <color theme="1"/>
      <name val="Calibri"/>
      <family val="2"/>
      <scheme val="minor"/>
    </font>
    <font>
      <b/>
      <i/>
      <sz val="10"/>
      <color theme="1"/>
      <name val="Calibri"/>
      <family val="2"/>
      <scheme val="minor"/>
    </font>
    <font>
      <b/>
      <sz val="9"/>
      <name val="Calibri"/>
      <family val="2"/>
      <scheme val="minor"/>
    </font>
    <font>
      <b/>
      <sz val="12"/>
      <name val="Arial"/>
      <family val="2"/>
    </font>
    <font>
      <sz val="10"/>
      <name val="Calibri"/>
      <family val="2"/>
    </font>
    <font>
      <sz val="9"/>
      <color rgb="FF000000"/>
      <name val="Times New Roman"/>
      <family val="1"/>
    </font>
    <font>
      <b/>
      <sz val="9"/>
      <color rgb="FF000000"/>
      <name val="Times New Roman"/>
      <family val="1"/>
    </font>
    <font>
      <b/>
      <i/>
      <sz val="9"/>
      <color rgb="FF000000"/>
      <name val="Times New Roman"/>
      <family val="1"/>
    </font>
    <font>
      <b/>
      <i/>
      <sz val="11"/>
      <color theme="1"/>
      <name val="Calibri"/>
      <family val="2"/>
      <scheme val="minor"/>
    </font>
  </fonts>
  <fills count="11">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7"/>
        <bgColor indexed="64"/>
      </patternFill>
    </fill>
    <fill>
      <patternFill patternType="solid">
        <fgColor theme="3" tint="0.59999389629810485"/>
        <bgColor indexed="64"/>
      </patternFill>
    </fill>
    <fill>
      <patternFill patternType="solid">
        <fgColor theme="9" tint="0.79998168889431442"/>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ck">
        <color rgb="FFFF0000"/>
      </left>
      <right style="thick">
        <color rgb="FFFF0000"/>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indexed="64"/>
      </left>
      <right style="thick">
        <color rgb="FFFF0000"/>
      </right>
      <top style="thick">
        <color rgb="FFFF0000"/>
      </top>
      <bottom/>
      <diagonal/>
    </border>
    <border>
      <left style="thick">
        <color rgb="FFFF0000"/>
      </left>
      <right style="thick">
        <color rgb="FFFF0000"/>
      </right>
      <top style="thick">
        <color rgb="FFFF0000"/>
      </top>
      <bottom/>
      <diagonal/>
    </border>
    <border>
      <left style="thin">
        <color indexed="64"/>
      </left>
      <right style="thick">
        <color rgb="FFFF0000"/>
      </right>
      <top/>
      <bottom style="thick">
        <color rgb="FFFF0000"/>
      </bottom>
      <diagonal/>
    </border>
    <border>
      <left style="thick">
        <color rgb="FFFF0000"/>
      </left>
      <right style="thick">
        <color rgb="FFFF0000"/>
      </right>
      <top/>
      <bottom style="thick">
        <color rgb="FFFF0000"/>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ck">
        <color indexed="64"/>
      </right>
      <top style="medium">
        <color indexed="64"/>
      </top>
      <bottom style="medium">
        <color indexed="64"/>
      </bottom>
      <diagonal/>
    </border>
    <border>
      <left style="thin">
        <color indexed="64"/>
      </left>
      <right style="thick">
        <color indexed="64"/>
      </right>
      <top/>
      <bottom style="thick">
        <color indexed="64"/>
      </bottom>
      <diagonal/>
    </border>
    <border>
      <left style="thick">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style="thick">
        <color indexed="64"/>
      </right>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s>
  <cellStyleXfs count="5">
    <xf numFmtId="0" fontId="0" fillId="0" borderId="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9" fontId="23" fillId="0" borderId="0" applyFont="0" applyFill="0" applyBorder="0" applyAlignment="0" applyProtection="0"/>
  </cellStyleXfs>
  <cellXfs count="900">
    <xf numFmtId="0" fontId="0" fillId="0" borderId="0" xfId="0"/>
    <xf numFmtId="0" fontId="6" fillId="0" borderId="0" xfId="0" applyFont="1" applyFill="1"/>
    <xf numFmtId="2" fontId="6" fillId="0" borderId="5" xfId="0" applyNumberFormat="1" applyFont="1" applyFill="1" applyBorder="1" applyProtection="1"/>
    <xf numFmtId="0" fontId="6" fillId="0" borderId="4" xfId="0" applyFont="1" applyFill="1" applyBorder="1" applyAlignment="1" applyProtection="1">
      <alignment wrapText="1"/>
    </xf>
    <xf numFmtId="0" fontId="6" fillId="0" borderId="0" xfId="0" applyFont="1" applyFill="1" applyBorder="1" applyProtection="1"/>
    <xf numFmtId="0" fontId="6" fillId="0" borderId="5" xfId="0" applyFont="1" applyFill="1" applyBorder="1" applyProtection="1"/>
    <xf numFmtId="0" fontId="0" fillId="0" borderId="0" xfId="0" applyAlignment="1">
      <alignment wrapText="1"/>
    </xf>
    <xf numFmtId="0" fontId="6" fillId="0" borderId="10" xfId="0" applyFont="1" applyFill="1" applyBorder="1" applyAlignment="1" applyProtection="1">
      <alignment horizontal="center" wrapText="1"/>
    </xf>
    <xf numFmtId="2" fontId="6" fillId="0" borderId="3" xfId="0" applyNumberFormat="1" applyFont="1" applyFill="1" applyBorder="1" applyProtection="1"/>
    <xf numFmtId="2" fontId="6" fillId="0" borderId="9" xfId="0" applyNumberFormat="1" applyFont="1" applyFill="1" applyBorder="1" applyProtection="1"/>
    <xf numFmtId="43" fontId="6" fillId="0" borderId="9" xfId="0" applyNumberFormat="1" applyFont="1" applyFill="1" applyBorder="1" applyProtection="1"/>
    <xf numFmtId="2" fontId="14" fillId="0" borderId="5" xfId="0" applyNumberFormat="1" applyFont="1" applyFill="1" applyBorder="1" applyAlignment="1" applyProtection="1">
      <alignment horizontal="center"/>
    </xf>
    <xf numFmtId="0" fontId="14" fillId="0" borderId="10" xfId="0" applyFont="1" applyFill="1" applyBorder="1" applyAlignment="1" applyProtection="1">
      <alignment horizontal="center" wrapText="1"/>
    </xf>
    <xf numFmtId="2" fontId="14" fillId="0" borderId="10" xfId="0" applyNumberFormat="1" applyFont="1" applyFill="1" applyBorder="1" applyAlignment="1" applyProtection="1">
      <alignment horizontal="center"/>
    </xf>
    <xf numFmtId="43" fontId="14" fillId="0" borderId="10" xfId="0" applyNumberFormat="1" applyFont="1" applyFill="1" applyBorder="1" applyAlignment="1" applyProtection="1">
      <alignment horizontal="center"/>
    </xf>
    <xf numFmtId="0" fontId="6" fillId="0" borderId="10" xfId="0" applyFont="1" applyFill="1" applyBorder="1" applyAlignment="1" applyProtection="1">
      <alignment wrapText="1"/>
    </xf>
    <xf numFmtId="0" fontId="11" fillId="0" borderId="11" xfId="0" applyFont="1" applyFill="1" applyBorder="1" applyAlignment="1" applyProtection="1">
      <alignment horizontal="center" wrapText="1"/>
    </xf>
    <xf numFmtId="2" fontId="11" fillId="0" borderId="7" xfId="0" applyNumberFormat="1" applyFont="1" applyFill="1" applyBorder="1" applyAlignment="1" applyProtection="1">
      <alignment horizontal="center"/>
    </xf>
    <xf numFmtId="2" fontId="11" fillId="0" borderId="11" xfId="0" applyNumberFormat="1" applyFont="1" applyFill="1" applyBorder="1" applyAlignment="1" applyProtection="1">
      <alignment horizontal="center"/>
    </xf>
    <xf numFmtId="43" fontId="11" fillId="0" borderId="11" xfId="0" applyNumberFormat="1" applyFont="1" applyFill="1" applyBorder="1" applyAlignment="1" applyProtection="1">
      <alignment horizontal="center"/>
    </xf>
    <xf numFmtId="49" fontId="7" fillId="0" borderId="5" xfId="0" applyNumberFormat="1" applyFont="1" applyFill="1" applyBorder="1" applyAlignment="1" applyProtection="1">
      <alignment horizontal="left" vertical="center" wrapText="1"/>
      <protection locked="0"/>
    </xf>
    <xf numFmtId="2" fontId="7" fillId="0" borderId="5" xfId="0" applyNumberFormat="1" applyFont="1" applyFill="1" applyBorder="1" applyAlignment="1" applyProtection="1">
      <alignment vertical="center"/>
      <protection locked="0"/>
    </xf>
    <xf numFmtId="2" fontId="7" fillId="0" borderId="10" xfId="0" applyNumberFormat="1" applyFont="1" applyFill="1" applyBorder="1" applyAlignment="1" applyProtection="1">
      <alignment vertical="center"/>
      <protection locked="0"/>
    </xf>
    <xf numFmtId="2" fontId="7" fillId="0" borderId="0" xfId="0" applyNumberFormat="1" applyFont="1" applyFill="1" applyBorder="1" applyAlignment="1" applyProtection="1">
      <alignment vertical="center"/>
    </xf>
    <xf numFmtId="43" fontId="7" fillId="0" borderId="10" xfId="0" applyNumberFormat="1" applyFont="1" applyFill="1" applyBorder="1" applyAlignment="1" applyProtection="1">
      <alignment vertical="center"/>
      <protection locked="0"/>
    </xf>
    <xf numFmtId="49" fontId="7" fillId="0" borderId="7" xfId="0" applyNumberFormat="1" applyFont="1" applyFill="1" applyBorder="1" applyAlignment="1" applyProtection="1">
      <alignment horizontal="left" vertical="center" wrapText="1"/>
      <protection locked="0"/>
    </xf>
    <xf numFmtId="2" fontId="7" fillId="0" borderId="7" xfId="0" applyNumberFormat="1" applyFont="1" applyFill="1" applyBorder="1" applyAlignment="1" applyProtection="1">
      <alignment vertical="center"/>
      <protection locked="0"/>
    </xf>
    <xf numFmtId="2" fontId="7" fillId="0" borderId="11" xfId="0" applyNumberFormat="1" applyFont="1" applyFill="1" applyBorder="1" applyAlignment="1" applyProtection="1">
      <alignment vertical="center"/>
      <protection locked="0"/>
    </xf>
    <xf numFmtId="2" fontId="7" fillId="0" borderId="6" xfId="0" applyNumberFormat="1" applyFont="1" applyFill="1" applyBorder="1" applyAlignment="1" applyProtection="1">
      <alignment vertical="center"/>
    </xf>
    <xf numFmtId="43" fontId="7" fillId="0" borderId="11" xfId="0" applyNumberFormat="1" applyFont="1" applyFill="1" applyBorder="1" applyAlignment="1" applyProtection="1">
      <alignment vertical="center"/>
      <protection locked="0"/>
    </xf>
    <xf numFmtId="0" fontId="7" fillId="0" borderId="0" xfId="0" applyFont="1" applyFill="1"/>
    <xf numFmtId="49" fontId="7" fillId="2" borderId="5" xfId="0" applyNumberFormat="1" applyFont="1" applyFill="1" applyBorder="1" applyAlignment="1" applyProtection="1">
      <alignment horizontal="left" vertical="center" wrapText="1"/>
      <protection locked="0"/>
    </xf>
    <xf numFmtId="2" fontId="7" fillId="2" borderId="10" xfId="0" applyNumberFormat="1" applyFont="1" applyFill="1" applyBorder="1" applyAlignment="1" applyProtection="1">
      <alignment vertical="center"/>
      <protection locked="0"/>
    </xf>
    <xf numFmtId="2" fontId="7" fillId="2" borderId="0" xfId="0" applyNumberFormat="1" applyFont="1" applyFill="1" applyBorder="1" applyAlignment="1" applyProtection="1">
      <alignment vertical="center"/>
    </xf>
    <xf numFmtId="43" fontId="7" fillId="2" borderId="10" xfId="0" applyNumberFormat="1" applyFont="1" applyFill="1" applyBorder="1" applyAlignment="1" applyProtection="1">
      <alignment vertical="center"/>
      <protection locked="0"/>
    </xf>
    <xf numFmtId="49" fontId="7" fillId="0" borderId="9" xfId="0" applyNumberFormat="1" applyFont="1" applyFill="1" applyBorder="1" applyAlignment="1" applyProtection="1">
      <alignment horizontal="left" vertical="center" wrapText="1"/>
    </xf>
    <xf numFmtId="2" fontId="7" fillId="0" borderId="9" xfId="0" applyNumberFormat="1" applyFont="1" applyFill="1" applyBorder="1" applyAlignment="1" applyProtection="1">
      <alignment vertical="center"/>
    </xf>
    <xf numFmtId="43" fontId="7" fillId="0" borderId="9" xfId="0" applyNumberFormat="1" applyFont="1" applyFill="1" applyBorder="1" applyAlignment="1" applyProtection="1">
      <alignment vertical="center"/>
    </xf>
    <xf numFmtId="49" fontId="7" fillId="0" borderId="15" xfId="0" applyNumberFormat="1" applyFont="1" applyFill="1" applyBorder="1" applyAlignment="1" applyProtection="1">
      <alignment horizontal="left" vertical="center" wrapText="1"/>
    </xf>
    <xf numFmtId="2" fontId="7" fillId="0" borderId="18" xfId="0" applyNumberFormat="1" applyFont="1" applyFill="1" applyBorder="1" applyAlignment="1" applyProtection="1">
      <alignment vertical="center"/>
    </xf>
    <xf numFmtId="2" fontId="7" fillId="0" borderId="15" xfId="0" applyNumberFormat="1" applyFont="1" applyFill="1" applyBorder="1" applyAlignment="1" applyProtection="1">
      <alignment vertical="center"/>
    </xf>
    <xf numFmtId="43" fontId="15" fillId="0" borderId="15" xfId="0" applyNumberFormat="1" applyFont="1" applyFill="1" applyBorder="1" applyAlignment="1" applyProtection="1">
      <alignment vertical="center"/>
    </xf>
    <xf numFmtId="43" fontId="7" fillId="0" borderId="15" xfId="0" applyNumberFormat="1" applyFont="1" applyFill="1" applyBorder="1" applyAlignment="1" applyProtection="1">
      <alignment vertical="center"/>
    </xf>
    <xf numFmtId="43" fontId="17" fillId="0" borderId="15" xfId="0" applyNumberFormat="1" applyFont="1" applyFill="1" applyBorder="1" applyAlignment="1" applyProtection="1">
      <alignment vertical="center"/>
    </xf>
    <xf numFmtId="0" fontId="7" fillId="0" borderId="0" xfId="0" applyFont="1" applyFill="1" applyBorder="1"/>
    <xf numFmtId="1" fontId="7" fillId="0" borderId="0" xfId="0" applyNumberFormat="1" applyFont="1" applyFill="1" applyBorder="1" applyAlignment="1" applyProtection="1">
      <alignment horizontal="left" vertical="center"/>
    </xf>
    <xf numFmtId="49" fontId="15"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49" fontId="7" fillId="0" borderId="0" xfId="0" applyNumberFormat="1" applyFont="1" applyFill="1" applyBorder="1" applyAlignment="1" applyProtection="1">
      <alignment horizontal="left" vertical="center" wrapText="1"/>
    </xf>
    <xf numFmtId="43" fontId="7" fillId="0" borderId="0" xfId="0" applyNumberFormat="1" applyFont="1" applyFill="1" applyBorder="1" applyAlignment="1" applyProtection="1">
      <alignment vertical="center"/>
    </xf>
    <xf numFmtId="49" fontId="15" fillId="0" borderId="5" xfId="0" applyNumberFormat="1" applyFont="1" applyFill="1" applyBorder="1" applyAlignment="1" applyProtection="1">
      <alignment horizontal="left" vertical="center" wrapText="1"/>
      <protection locked="0"/>
    </xf>
    <xf numFmtId="49" fontId="9" fillId="0" borderId="5" xfId="0" applyNumberFormat="1" applyFont="1" applyFill="1" applyBorder="1" applyAlignment="1" applyProtection="1">
      <alignment vertical="center" wrapText="1"/>
      <protection locked="0"/>
    </xf>
    <xf numFmtId="2" fontId="19" fillId="0" borderId="5" xfId="0" applyNumberFormat="1" applyFont="1" applyFill="1" applyBorder="1" applyAlignment="1" applyProtection="1">
      <alignment vertical="center"/>
      <protection locked="0"/>
    </xf>
    <xf numFmtId="0" fontId="4" fillId="0" borderId="0" xfId="0" applyFont="1" applyFill="1"/>
    <xf numFmtId="0" fontId="0" fillId="0" borderId="0" xfId="0" applyAlignment="1">
      <alignment vertical="top" wrapText="1"/>
    </xf>
    <xf numFmtId="0" fontId="1" fillId="0" borderId="0" xfId="0" applyFont="1"/>
    <xf numFmtId="0" fontId="0" fillId="0" borderId="0" xfId="0" applyAlignment="1">
      <alignment horizontal="right"/>
    </xf>
    <xf numFmtId="0" fontId="0" fillId="0" borderId="0" xfId="0" applyAlignment="1">
      <alignment vertical="center"/>
    </xf>
    <xf numFmtId="2" fontId="0" fillId="0" borderId="0" xfId="0" applyNumberFormat="1"/>
    <xf numFmtId="0" fontId="0" fillId="0" borderId="23" xfId="0" applyBorder="1" applyAlignment="1">
      <alignment horizontal="left" vertical="top" wrapText="1"/>
    </xf>
    <xf numFmtId="4" fontId="4" fillId="0" borderId="0" xfId="0" applyNumberFormat="1" applyFont="1" applyFill="1" applyBorder="1" applyAlignment="1" applyProtection="1">
      <alignment wrapText="1"/>
    </xf>
    <xf numFmtId="4" fontId="6" fillId="0" borderId="9" xfId="0" applyNumberFormat="1" applyFont="1" applyFill="1" applyBorder="1" applyAlignment="1" applyProtection="1">
      <alignment horizontal="center"/>
    </xf>
    <xf numFmtId="4" fontId="14" fillId="0" borderId="10" xfId="0" applyNumberFormat="1" applyFont="1" applyFill="1" applyBorder="1" applyAlignment="1" applyProtection="1">
      <alignment horizontal="center"/>
    </xf>
    <xf numFmtId="4" fontId="11" fillId="0" borderId="11" xfId="0" applyNumberFormat="1" applyFont="1" applyFill="1" applyBorder="1" applyAlignment="1" applyProtection="1">
      <alignment horizontal="center"/>
    </xf>
    <xf numFmtId="4" fontId="7" fillId="0" borderId="10" xfId="0" applyNumberFormat="1" applyFont="1" applyFill="1" applyBorder="1" applyAlignment="1">
      <alignment vertical="center"/>
    </xf>
    <xf numFmtId="4" fontId="7" fillId="0" borderId="11" xfId="0" applyNumberFormat="1" applyFont="1" applyFill="1" applyBorder="1" applyAlignment="1">
      <alignment vertical="center"/>
    </xf>
    <xf numFmtId="4" fontId="7" fillId="2" borderId="10" xfId="0" applyNumberFormat="1" applyFont="1" applyFill="1" applyBorder="1" applyAlignment="1">
      <alignment vertical="center"/>
    </xf>
    <xf numFmtId="4" fontId="17" fillId="0" borderId="15" xfId="0" applyNumberFormat="1" applyFont="1" applyFill="1" applyBorder="1" applyAlignment="1" applyProtection="1">
      <alignment vertical="center"/>
    </xf>
    <xf numFmtId="4" fontId="7" fillId="0" borderId="0" xfId="0" applyNumberFormat="1" applyFont="1" applyFill="1" applyBorder="1" applyAlignment="1" applyProtection="1">
      <alignment vertical="center"/>
    </xf>
    <xf numFmtId="4" fontId="0" fillId="0" borderId="0" xfId="0" applyNumberFormat="1"/>
    <xf numFmtId="4" fontId="6" fillId="0" borderId="0" xfId="0" applyNumberFormat="1" applyFont="1" applyFill="1"/>
    <xf numFmtId="43" fontId="0" fillId="0" borderId="0" xfId="0" applyNumberFormat="1"/>
    <xf numFmtId="0" fontId="21" fillId="0" borderId="0" xfId="0" applyFont="1"/>
    <xf numFmtId="2" fontId="24" fillId="0" borderId="0" xfId="0" applyNumberFormat="1" applyFont="1"/>
    <xf numFmtId="0" fontId="1" fillId="0" borderId="0" xfId="0" applyFont="1" applyAlignment="1">
      <alignment wrapText="1"/>
    </xf>
    <xf numFmtId="0" fontId="1" fillId="0" borderId="23" xfId="0" applyFont="1" applyBorder="1" applyAlignment="1">
      <alignment wrapText="1"/>
    </xf>
    <xf numFmtId="0" fontId="0" fillId="0" borderId="23" xfId="0" applyBorder="1"/>
    <xf numFmtId="2" fontId="1" fillId="0" borderId="23" xfId="0" applyNumberFormat="1" applyFont="1" applyBorder="1"/>
    <xf numFmtId="0" fontId="1" fillId="0" borderId="23" xfId="0" applyFont="1" applyBorder="1"/>
    <xf numFmtId="0" fontId="1" fillId="0" borderId="23" xfId="0" applyFont="1" applyBorder="1" applyAlignment="1">
      <alignment horizontal="left" vertical="top" wrapText="1"/>
    </xf>
    <xf numFmtId="0" fontId="0" fillId="0" borderId="23" xfId="0" applyBorder="1" applyAlignment="1">
      <alignment horizontal="left" vertical="top"/>
    </xf>
    <xf numFmtId="43" fontId="0" fillId="0" borderId="23" xfId="2" applyFont="1" applyBorder="1"/>
    <xf numFmtId="43" fontId="1" fillId="0" borderId="23" xfId="2" applyFont="1" applyBorder="1" applyAlignment="1">
      <alignment wrapText="1"/>
    </xf>
    <xf numFmtId="43" fontId="19" fillId="0" borderId="23" xfId="2" applyFont="1" applyBorder="1"/>
    <xf numFmtId="0" fontId="22" fillId="0" borderId="23" xfId="0" applyFont="1" applyBorder="1" applyAlignment="1">
      <alignment horizontal="left" vertical="top"/>
    </xf>
    <xf numFmtId="2" fontId="0" fillId="0" borderId="23" xfId="0" applyNumberFormat="1" applyBorder="1"/>
    <xf numFmtId="0" fontId="16" fillId="0" borderId="23" xfId="0" applyFont="1" applyFill="1" applyBorder="1" applyAlignment="1">
      <alignment horizontal="left" vertical="top"/>
    </xf>
    <xf numFmtId="0" fontId="7" fillId="0" borderId="23" xfId="0" applyFont="1" applyFill="1" applyBorder="1" applyAlignment="1">
      <alignment horizontal="left" vertical="top"/>
    </xf>
    <xf numFmtId="9" fontId="20" fillId="0" borderId="23" xfId="0" applyNumberFormat="1" applyFont="1" applyFill="1" applyBorder="1" applyAlignment="1">
      <alignment horizontal="left" vertical="top"/>
    </xf>
    <xf numFmtId="10" fontId="20" fillId="0" borderId="23" xfId="0" applyNumberFormat="1" applyFont="1" applyFill="1" applyBorder="1" applyAlignment="1">
      <alignment horizontal="left" vertical="top" wrapText="1"/>
    </xf>
    <xf numFmtId="0" fontId="7" fillId="0" borderId="23" xfId="0" applyFont="1" applyFill="1" applyBorder="1" applyAlignment="1">
      <alignment horizontal="left" vertical="top" wrapText="1"/>
    </xf>
    <xf numFmtId="43" fontId="7" fillId="0" borderId="23" xfId="2" applyFont="1" applyFill="1" applyBorder="1" applyAlignment="1" applyProtection="1">
      <alignment horizontal="left" vertical="top"/>
    </xf>
    <xf numFmtId="0" fontId="7" fillId="0" borderId="23" xfId="0" applyFont="1" applyFill="1" applyBorder="1" applyAlignment="1" applyProtection="1">
      <alignment horizontal="left" vertical="top"/>
    </xf>
    <xf numFmtId="43" fontId="7" fillId="0" borderId="23" xfId="0" applyNumberFormat="1" applyFont="1" applyFill="1" applyBorder="1" applyAlignment="1" applyProtection="1">
      <alignment horizontal="left" vertical="top"/>
    </xf>
    <xf numFmtId="0" fontId="7" fillId="0" borderId="23" xfId="0" applyFont="1" applyFill="1" applyBorder="1" applyAlignment="1" applyProtection="1">
      <alignment horizontal="left" vertical="top" wrapText="1"/>
    </xf>
    <xf numFmtId="43" fontId="0" fillId="0" borderId="23" xfId="0" applyNumberFormat="1" applyBorder="1" applyAlignment="1">
      <alignment horizontal="left" vertical="top" wrapText="1"/>
    </xf>
    <xf numFmtId="43" fontId="1" fillId="0" borderId="0" xfId="2" applyFont="1"/>
    <xf numFmtId="43" fontId="1" fillId="0" borderId="0" xfId="2" applyFont="1" applyFill="1" applyAlignment="1">
      <alignment wrapText="1"/>
    </xf>
    <xf numFmtId="0" fontId="0" fillId="0" borderId="0" xfId="0" applyNumberFormat="1"/>
    <xf numFmtId="0" fontId="1" fillId="0" borderId="0" xfId="0" applyFont="1" applyFill="1" applyAlignment="1">
      <alignment wrapText="1"/>
    </xf>
    <xf numFmtId="2" fontId="1" fillId="0" borderId="0" xfId="0" applyNumberFormat="1" applyFont="1"/>
    <xf numFmtId="43" fontId="1" fillId="0" borderId="0" xfId="0" applyNumberFormat="1" applyFont="1" applyFill="1" applyAlignment="1">
      <alignment wrapText="1"/>
    </xf>
    <xf numFmtId="4" fontId="1" fillId="0" borderId="0" xfId="0" applyNumberFormat="1" applyFont="1" applyAlignment="1">
      <alignment wrapText="1"/>
    </xf>
    <xf numFmtId="43" fontId="1" fillId="0" borderId="23" xfId="2" applyFont="1" applyBorder="1" applyAlignment="1">
      <alignment vertical="top" wrapText="1"/>
    </xf>
    <xf numFmtId="165" fontId="0" fillId="0" borderId="23" xfId="0" applyNumberFormat="1" applyBorder="1" applyAlignment="1">
      <alignment horizontal="center" vertical="center"/>
    </xf>
    <xf numFmtId="0" fontId="0" fillId="0" borderId="0" xfId="0" applyFont="1"/>
    <xf numFmtId="0" fontId="1" fillId="0" borderId="1" xfId="0" applyFont="1" applyBorder="1"/>
    <xf numFmtId="0" fontId="1" fillId="0" borderId="8" xfId="0" applyFont="1" applyBorder="1"/>
    <xf numFmtId="43" fontId="0" fillId="0" borderId="0" xfId="0" applyNumberFormat="1" applyAlignment="1">
      <alignment vertical="top" wrapText="1"/>
    </xf>
    <xf numFmtId="2" fontId="0" fillId="0" borderId="20" xfId="0" applyNumberFormat="1" applyBorder="1"/>
    <xf numFmtId="0" fontId="0" fillId="0" borderId="23" xfId="0" applyFont="1" applyBorder="1"/>
    <xf numFmtId="43" fontId="0" fillId="0" borderId="23" xfId="0" applyNumberFormat="1" applyFont="1" applyBorder="1"/>
    <xf numFmtId="43" fontId="20" fillId="0" borderId="23" xfId="0" applyNumberFormat="1" applyFont="1" applyFill="1" applyBorder="1"/>
    <xf numFmtId="43" fontId="1" fillId="0" borderId="0" xfId="0" applyNumberFormat="1" applyFont="1"/>
    <xf numFmtId="165" fontId="0" fillId="0" borderId="0" xfId="0" applyNumberFormat="1"/>
    <xf numFmtId="49" fontId="7" fillId="3" borderId="5" xfId="0" applyNumberFormat="1" applyFont="1" applyFill="1" applyBorder="1" applyAlignment="1" applyProtection="1">
      <alignment horizontal="left" vertical="top" wrapText="1"/>
      <protection locked="0"/>
    </xf>
    <xf numFmtId="2" fontId="7" fillId="3" borderId="5" xfId="0" applyNumberFormat="1" applyFont="1" applyFill="1" applyBorder="1" applyAlignment="1" applyProtection="1">
      <alignment vertical="top"/>
      <protection locked="0"/>
    </xf>
    <xf numFmtId="2" fontId="7" fillId="3" borderId="10" xfId="0" applyNumberFormat="1" applyFont="1" applyFill="1" applyBorder="1" applyAlignment="1" applyProtection="1">
      <alignment vertical="top"/>
      <protection locked="0"/>
    </xf>
    <xf numFmtId="4" fontId="7" fillId="3" borderId="10" xfId="0" applyNumberFormat="1" applyFont="1" applyFill="1" applyBorder="1" applyAlignment="1">
      <alignment vertical="top"/>
    </xf>
    <xf numFmtId="43" fontId="7" fillId="3" borderId="10" xfId="0" applyNumberFormat="1" applyFont="1" applyFill="1" applyBorder="1" applyAlignment="1" applyProtection="1">
      <alignment vertical="top"/>
      <protection locked="0"/>
    </xf>
    <xf numFmtId="0" fontId="0" fillId="0" borderId="0" xfId="0" applyAlignment="1">
      <alignment vertical="top"/>
    </xf>
    <xf numFmtId="0" fontId="0" fillId="0" borderId="0" xfId="0" applyBorder="1"/>
    <xf numFmtId="0" fontId="0" fillId="0" borderId="0" xfId="0" applyFont="1" applyBorder="1"/>
    <xf numFmtId="43" fontId="0" fillId="0" borderId="0" xfId="0" applyNumberFormat="1" applyFont="1" applyBorder="1"/>
    <xf numFmtId="43" fontId="20" fillId="0" borderId="0" xfId="0" applyNumberFormat="1" applyFont="1" applyFill="1" applyBorder="1"/>
    <xf numFmtId="0" fontId="4" fillId="0" borderId="0" xfId="0" applyFont="1" applyFill="1" applyBorder="1"/>
    <xf numFmtId="0" fontId="8" fillId="0" borderId="0" xfId="0" applyFont="1" applyFill="1" applyBorder="1"/>
    <xf numFmtId="43" fontId="0" fillId="0" borderId="23" xfId="2" applyFont="1" applyBorder="1" applyAlignment="1">
      <alignment vertical="center" wrapText="1"/>
    </xf>
    <xf numFmtId="2" fontId="0" fillId="0" borderId="23" xfId="0" applyNumberFormat="1" applyFont="1" applyBorder="1" applyAlignment="1">
      <alignment vertical="center" wrapText="1"/>
    </xf>
    <xf numFmtId="43" fontId="0" fillId="0" borderId="0" xfId="0" applyNumberFormat="1" applyAlignment="1">
      <alignment vertical="top"/>
    </xf>
    <xf numFmtId="0" fontId="0" fillId="0" borderId="0" xfId="0" applyFont="1" applyAlignment="1">
      <alignment vertical="top"/>
    </xf>
    <xf numFmtId="43" fontId="1" fillId="0" borderId="23" xfId="2" applyFont="1" applyBorder="1" applyAlignment="1">
      <alignment horizontal="center" vertical="top" wrapText="1"/>
    </xf>
    <xf numFmtId="0" fontId="1" fillId="0" borderId="23" xfId="0" applyFont="1" applyBorder="1" applyAlignment="1">
      <alignment horizontal="center" vertical="top" wrapText="1"/>
    </xf>
    <xf numFmtId="0" fontId="0" fillId="0" borderId="0" xfId="0" applyAlignment="1">
      <alignment horizontal="left" wrapText="1"/>
    </xf>
    <xf numFmtId="0" fontId="0" fillId="0" borderId="0" xfId="0" applyAlignment="1">
      <alignment horizontal="left" wrapText="1"/>
    </xf>
    <xf numFmtId="1" fontId="0" fillId="0" borderId="20" xfId="0" applyNumberFormat="1" applyBorder="1" applyAlignment="1">
      <alignment horizontal="center" vertical="center"/>
    </xf>
    <xf numFmtId="1" fontId="0" fillId="0" borderId="23" xfId="0" applyNumberFormat="1" applyBorder="1" applyAlignment="1">
      <alignment horizontal="center" vertical="center"/>
    </xf>
    <xf numFmtId="43" fontId="1" fillId="4" borderId="23" xfId="0" applyNumberFormat="1" applyFont="1" applyFill="1" applyBorder="1" applyAlignment="1">
      <alignment horizontal="center" vertical="top" wrapText="1"/>
    </xf>
    <xf numFmtId="165" fontId="26" fillId="4" borderId="23" xfId="2" applyNumberFormat="1" applyFont="1" applyFill="1" applyBorder="1" applyAlignment="1">
      <alignment horizontal="center" vertical="center" wrapText="1"/>
    </xf>
    <xf numFmtId="0" fontId="1" fillId="4" borderId="20" xfId="0" applyFont="1" applyFill="1" applyBorder="1" applyAlignment="1">
      <alignment horizontal="center" vertical="top" wrapText="1"/>
    </xf>
    <xf numFmtId="165" fontId="27" fillId="4" borderId="23" xfId="2" applyNumberFormat="1" applyFont="1" applyFill="1" applyBorder="1" applyAlignment="1">
      <alignment horizontal="center" vertical="center"/>
    </xf>
    <xf numFmtId="165" fontId="27" fillId="6" borderId="8" xfId="2" applyNumberFormat="1" applyFont="1" applyFill="1" applyBorder="1" applyAlignment="1">
      <alignment horizontal="center" vertical="center"/>
    </xf>
    <xf numFmtId="165" fontId="27" fillId="6" borderId="20" xfId="2" applyNumberFormat="1" applyFont="1" applyFill="1" applyBorder="1" applyAlignment="1">
      <alignment horizontal="center" vertical="center"/>
    </xf>
    <xf numFmtId="0" fontId="1" fillId="7" borderId="23" xfId="0" applyFont="1" applyFill="1" applyBorder="1" applyAlignment="1">
      <alignment horizontal="center" vertical="top" wrapText="1"/>
    </xf>
    <xf numFmtId="165" fontId="0" fillId="7" borderId="23" xfId="0" applyNumberFormat="1" applyFill="1" applyBorder="1" applyAlignment="1">
      <alignment horizontal="center" vertical="center"/>
    </xf>
    <xf numFmtId="0" fontId="0" fillId="5" borderId="0" xfId="0" applyFill="1"/>
    <xf numFmtId="0" fontId="0" fillId="0" borderId="0" xfId="0" applyFill="1"/>
    <xf numFmtId="0" fontId="0" fillId="0" borderId="23" xfId="0" applyBorder="1" applyAlignment="1">
      <alignment horizontal="right"/>
    </xf>
    <xf numFmtId="0" fontId="0" fillId="0" borderId="23" xfId="0" applyFill="1" applyBorder="1" applyAlignment="1">
      <alignment horizontal="right"/>
    </xf>
    <xf numFmtId="0" fontId="0" fillId="0" borderId="0" xfId="0" applyAlignment="1">
      <alignment horizontal="left" wrapText="1"/>
    </xf>
    <xf numFmtId="165" fontId="0" fillId="0" borderId="0" xfId="0" applyNumberFormat="1" applyFont="1" applyBorder="1"/>
    <xf numFmtId="0" fontId="0" fillId="0" borderId="23" xfId="0" applyBorder="1" applyAlignment="1">
      <alignment horizontal="right" wrapText="1"/>
    </xf>
    <xf numFmtId="0" fontId="6" fillId="0" borderId="10" xfId="0" applyFont="1" applyFill="1" applyBorder="1"/>
    <xf numFmtId="4" fontId="7" fillId="0" borderId="0" xfId="0" applyNumberFormat="1" applyFont="1" applyFill="1" applyBorder="1" applyAlignment="1">
      <alignment vertical="center"/>
    </xf>
    <xf numFmtId="43" fontId="1" fillId="8" borderId="0" xfId="0" applyNumberFormat="1" applyFont="1" applyFill="1" applyAlignment="1">
      <alignment wrapText="1"/>
    </xf>
    <xf numFmtId="0" fontId="1" fillId="0" borderId="0" xfId="0" applyFont="1" applyFill="1" applyBorder="1" applyAlignment="1">
      <alignment horizontal="center" vertical="top" wrapText="1"/>
    </xf>
    <xf numFmtId="165" fontId="0" fillId="0" borderId="0" xfId="0" applyNumberFormat="1" applyFill="1" applyBorder="1" applyAlignment="1">
      <alignment horizontal="center" vertical="center"/>
    </xf>
    <xf numFmtId="0" fontId="0" fillId="0" borderId="0" xfId="0" applyFill="1" applyBorder="1"/>
    <xf numFmtId="0" fontId="1" fillId="6" borderId="23" xfId="0" applyFont="1" applyFill="1" applyBorder="1" applyAlignment="1">
      <alignment horizontal="center" vertical="top"/>
    </xf>
    <xf numFmtId="0" fontId="0" fillId="0" borderId="0" xfId="0" applyAlignment="1">
      <alignment horizontal="left" wrapText="1"/>
    </xf>
    <xf numFmtId="0" fontId="1" fillId="9" borderId="23" xfId="0" applyFont="1" applyFill="1" applyBorder="1" applyAlignment="1">
      <alignment horizontal="center" vertical="top" wrapText="1"/>
    </xf>
    <xf numFmtId="39" fontId="26" fillId="9" borderId="23" xfId="2" applyNumberFormat="1" applyFont="1" applyFill="1" applyBorder="1" applyAlignment="1">
      <alignment horizontal="center" vertical="center" wrapText="1"/>
    </xf>
    <xf numFmtId="43" fontId="1" fillId="9" borderId="9" xfId="0" applyNumberFormat="1" applyFont="1" applyFill="1" applyBorder="1" applyAlignment="1">
      <alignment horizontal="center" wrapText="1"/>
    </xf>
    <xf numFmtId="43" fontId="19" fillId="5" borderId="23" xfId="2" applyFont="1" applyFill="1" applyBorder="1"/>
    <xf numFmtId="2" fontId="0" fillId="0" borderId="23" xfId="0" applyNumberFormat="1" applyFont="1" applyBorder="1" applyAlignment="1">
      <alignment horizontal="right" vertical="center" wrapText="1"/>
    </xf>
    <xf numFmtId="0" fontId="1" fillId="0" borderId="23" xfId="0" applyFont="1" applyBorder="1" applyAlignment="1">
      <alignment horizontal="center" vertical="center" wrapText="1"/>
    </xf>
    <xf numFmtId="0" fontId="25" fillId="0" borderId="23" xfId="0" applyFont="1" applyBorder="1" applyAlignment="1">
      <alignment horizontal="center" vertical="center" wrapText="1"/>
    </xf>
    <xf numFmtId="165" fontId="1" fillId="8" borderId="0" xfId="0" applyNumberFormat="1" applyFont="1" applyFill="1" applyAlignment="1">
      <alignment wrapText="1"/>
    </xf>
    <xf numFmtId="2" fontId="23" fillId="7" borderId="23" xfId="2" applyNumberFormat="1" applyFont="1" applyFill="1" applyBorder="1" applyAlignment="1">
      <alignment horizontal="center" vertical="center"/>
    </xf>
    <xf numFmtId="43" fontId="29" fillId="8" borderId="0" xfId="0" applyNumberFormat="1" applyFont="1" applyFill="1" applyAlignment="1">
      <alignment wrapText="1"/>
    </xf>
    <xf numFmtId="0" fontId="35" fillId="0" borderId="0" xfId="0" applyFont="1" applyFill="1" applyAlignment="1">
      <alignment vertical="top"/>
    </xf>
    <xf numFmtId="4" fontId="1" fillId="8" borderId="0" xfId="0" applyNumberFormat="1" applyFont="1" applyFill="1" applyAlignment="1">
      <alignment wrapText="1"/>
    </xf>
    <xf numFmtId="44" fontId="29" fillId="8" borderId="0" xfId="3" applyFont="1" applyFill="1" applyAlignment="1">
      <alignment wrapText="1"/>
    </xf>
    <xf numFmtId="165" fontId="0" fillId="0" borderId="4" xfId="0" applyNumberFormat="1" applyFill="1" applyBorder="1" applyAlignment="1">
      <alignment horizontal="center" vertical="center"/>
    </xf>
    <xf numFmtId="165" fontId="1" fillId="0" borderId="23" xfId="0" applyNumberFormat="1" applyFont="1" applyFill="1" applyBorder="1" applyAlignment="1">
      <alignment horizontal="center" vertical="center"/>
    </xf>
    <xf numFmtId="0" fontId="0" fillId="0" borderId="23" xfId="0" applyBorder="1" applyAlignment="1">
      <alignment vertical="center" wrapText="1"/>
    </xf>
    <xf numFmtId="43" fontId="1" fillId="0" borderId="0" xfId="0" applyNumberFormat="1" applyFont="1" applyAlignment="1">
      <alignment horizontal="center" vertical="center" wrapText="1"/>
    </xf>
    <xf numFmtId="10" fontId="1" fillId="0" borderId="0" xfId="4" applyNumberFormat="1" applyFont="1" applyAlignment="1">
      <alignment horizontal="center" vertical="center" wrapText="1"/>
    </xf>
    <xf numFmtId="10" fontId="1" fillId="0" borderId="0" xfId="0" applyNumberFormat="1" applyFont="1" applyFill="1" applyAlignment="1">
      <alignment horizontal="center" vertical="center" wrapText="1"/>
    </xf>
    <xf numFmtId="0" fontId="1" fillId="0" borderId="0" xfId="0" applyFont="1" applyAlignment="1">
      <alignment horizontal="center" vertical="center" wrapText="1"/>
    </xf>
    <xf numFmtId="2" fontId="0" fillId="0" borderId="23" xfId="0" applyNumberFormat="1" applyFont="1" applyBorder="1"/>
    <xf numFmtId="0" fontId="0" fillId="0" borderId="0" xfId="0" applyAlignment="1">
      <alignment horizontal="center" vertical="top" wrapText="1"/>
    </xf>
    <xf numFmtId="2" fontId="1" fillId="0" borderId="23" xfId="0" applyNumberFormat="1" applyFont="1" applyBorder="1" applyAlignment="1">
      <alignment vertical="top" wrapText="1"/>
    </xf>
    <xf numFmtId="165" fontId="34" fillId="0" borderId="23" xfId="3" applyNumberFormat="1" applyFont="1" applyBorder="1" applyAlignment="1">
      <alignment horizontal="center" vertical="center" wrapText="1"/>
    </xf>
    <xf numFmtId="165" fontId="0" fillId="0" borderId="23" xfId="0" applyNumberFormat="1" applyBorder="1" applyAlignment="1">
      <alignment horizontal="center" vertical="center" wrapText="1"/>
    </xf>
    <xf numFmtId="0" fontId="0" fillId="0" borderId="23" xfId="0" applyBorder="1" applyAlignment="1">
      <alignment horizontal="center" vertical="center" wrapText="1"/>
    </xf>
    <xf numFmtId="165" fontId="0" fillId="5" borderId="29" xfId="0" applyNumberFormat="1" applyFill="1" applyBorder="1" applyAlignment="1">
      <alignment horizontal="center" vertical="center"/>
    </xf>
    <xf numFmtId="0" fontId="0" fillId="5" borderId="28" xfId="0" applyFill="1" applyBorder="1" applyAlignment="1">
      <alignment horizontal="center" vertical="center" wrapText="1"/>
    </xf>
    <xf numFmtId="0" fontId="0" fillId="0" borderId="0" xfId="0" applyBorder="1" applyAlignment="1">
      <alignment vertical="center"/>
    </xf>
    <xf numFmtId="2" fontId="1" fillId="0" borderId="23" xfId="0" applyNumberFormat="1" applyFont="1" applyBorder="1" applyAlignment="1">
      <alignment vertical="top"/>
    </xf>
    <xf numFmtId="0" fontId="1" fillId="0" borderId="23" xfId="0" applyFont="1" applyBorder="1" applyAlignment="1">
      <alignment vertical="top" wrapText="1"/>
    </xf>
    <xf numFmtId="2" fontId="23" fillId="7" borderId="20" xfId="2" applyNumberFormat="1" applyFont="1" applyFill="1" applyBorder="1" applyAlignment="1">
      <alignment horizontal="center" vertical="center"/>
    </xf>
    <xf numFmtId="165" fontId="0" fillId="7" borderId="9" xfId="0" applyNumberFormat="1" applyFill="1" applyBorder="1" applyAlignment="1">
      <alignment horizontal="center" vertical="center"/>
    </xf>
    <xf numFmtId="165" fontId="0" fillId="7" borderId="11" xfId="0" applyNumberFormat="1" applyFill="1" applyBorder="1" applyAlignment="1">
      <alignment horizontal="center" vertical="center"/>
    </xf>
    <xf numFmtId="165" fontId="0" fillId="5" borderId="28" xfId="0" applyNumberFormat="1" applyFill="1" applyBorder="1" applyAlignment="1">
      <alignment horizontal="center" vertical="center"/>
    </xf>
    <xf numFmtId="2" fontId="0" fillId="0" borderId="0" xfId="0" applyNumberFormat="1" applyAlignment="1">
      <alignment horizontal="center" vertical="center"/>
    </xf>
    <xf numFmtId="1" fontId="0" fillId="0" borderId="0" xfId="0" applyNumberFormat="1"/>
    <xf numFmtId="39" fontId="0" fillId="0" borderId="0" xfId="0" applyNumberFormat="1" applyFont="1"/>
    <xf numFmtId="0" fontId="1" fillId="0" borderId="0" xfId="0" applyFont="1" applyFill="1" applyBorder="1" applyAlignment="1">
      <alignment horizontal="center" wrapText="1"/>
    </xf>
    <xf numFmtId="0" fontId="0" fillId="10" borderId="23" xfId="0" applyFill="1" applyBorder="1"/>
    <xf numFmtId="39" fontId="1" fillId="10" borderId="23" xfId="0" applyNumberFormat="1" applyFont="1" applyFill="1" applyBorder="1" applyAlignment="1">
      <alignment horizontal="center" wrapText="1"/>
    </xf>
    <xf numFmtId="44" fontId="1" fillId="10" borderId="23" xfId="3" applyFont="1" applyFill="1" applyBorder="1" applyAlignment="1">
      <alignment horizontal="center" wrapText="1"/>
    </xf>
    <xf numFmtId="0" fontId="1" fillId="10" borderId="23" xfId="0" applyFont="1" applyFill="1" applyBorder="1" applyAlignment="1">
      <alignment horizontal="center" wrapText="1"/>
    </xf>
    <xf numFmtId="44" fontId="1" fillId="10" borderId="23" xfId="0" applyNumberFormat="1" applyFont="1" applyFill="1" applyBorder="1" applyAlignment="1">
      <alignment horizontal="center" wrapText="1"/>
    </xf>
    <xf numFmtId="44" fontId="1" fillId="10" borderId="23" xfId="0" applyNumberFormat="1" applyFont="1" applyFill="1" applyBorder="1"/>
    <xf numFmtId="2" fontId="20" fillId="0" borderId="5" xfId="0" applyNumberFormat="1" applyFont="1" applyFill="1" applyBorder="1" applyAlignment="1" applyProtection="1">
      <alignment vertical="center"/>
      <protection locked="0"/>
    </xf>
    <xf numFmtId="2" fontId="4" fillId="0" borderId="0" xfId="0" applyNumberFormat="1" applyFont="1" applyFill="1" applyBorder="1" applyAlignment="1" applyProtection="1">
      <alignment wrapText="1"/>
    </xf>
    <xf numFmtId="2" fontId="4" fillId="0" borderId="5" xfId="0" applyNumberFormat="1" applyFont="1" applyFill="1" applyBorder="1" applyAlignment="1" applyProtection="1">
      <alignment wrapText="1"/>
    </xf>
    <xf numFmtId="2" fontId="4" fillId="0" borderId="4" xfId="0" applyNumberFormat="1" applyFont="1" applyFill="1" applyBorder="1" applyAlignment="1" applyProtection="1">
      <alignment wrapText="1"/>
    </xf>
    <xf numFmtId="4" fontId="0" fillId="0" borderId="0" xfId="2" applyNumberFormat="1" applyFont="1" applyAlignment="1">
      <alignment horizontal="center" vertical="center"/>
    </xf>
    <xf numFmtId="0" fontId="0" fillId="0" borderId="0" xfId="0" applyAlignment="1">
      <alignment horizontal="center"/>
    </xf>
    <xf numFmtId="0" fontId="0" fillId="0" borderId="0" xfId="0" applyAlignment="1">
      <alignment vertical="center" wrapText="1"/>
    </xf>
    <xf numFmtId="4" fontId="0" fillId="0" borderId="0" xfId="0" applyNumberFormat="1" applyBorder="1" applyAlignment="1">
      <alignment horizontal="center" vertical="center"/>
    </xf>
    <xf numFmtId="4" fontId="4" fillId="0" borderId="0" xfId="2" applyNumberFormat="1" applyFont="1" applyFill="1" applyBorder="1" applyAlignment="1">
      <alignment horizontal="center" vertical="center"/>
    </xf>
    <xf numFmtId="4" fontId="4" fillId="0" borderId="0" xfId="0" applyNumberFormat="1" applyFont="1" applyFill="1" applyBorder="1" applyAlignment="1">
      <alignment horizontal="center" vertical="center"/>
    </xf>
    <xf numFmtId="4" fontId="32" fillId="0" borderId="0" xfId="2" applyNumberFormat="1" applyFont="1" applyFill="1" applyBorder="1" applyAlignment="1">
      <alignment horizontal="center" vertical="center"/>
    </xf>
    <xf numFmtId="4" fontId="32" fillId="0" borderId="0" xfId="0" applyNumberFormat="1" applyFont="1" applyFill="1" applyBorder="1" applyAlignment="1">
      <alignment horizontal="center" vertical="center"/>
    </xf>
    <xf numFmtId="0" fontId="0" fillId="0" borderId="37" xfId="0" applyBorder="1" applyAlignment="1">
      <alignment vertical="center" wrapText="1"/>
    </xf>
    <xf numFmtId="4" fontId="9" fillId="0" borderId="19" xfId="0" applyNumberFormat="1" applyFont="1" applyFill="1" applyBorder="1" applyAlignment="1">
      <alignment horizontal="left" vertical="center" wrapText="1"/>
    </xf>
    <xf numFmtId="4" fontId="9" fillId="0" borderId="19" xfId="0" applyNumberFormat="1" applyFont="1" applyFill="1" applyBorder="1" applyAlignment="1">
      <alignment horizontal="center" vertical="center"/>
    </xf>
    <xf numFmtId="4" fontId="32" fillId="0" borderId="19" xfId="0" applyNumberFormat="1" applyFont="1" applyFill="1" applyBorder="1" applyAlignment="1">
      <alignment horizontal="center" vertical="center"/>
    </xf>
    <xf numFmtId="0" fontId="33" fillId="0" borderId="19" xfId="0" applyFont="1" applyFill="1" applyBorder="1" applyAlignment="1">
      <alignment horizontal="left" vertical="center" wrapText="1"/>
    </xf>
    <xf numFmtId="0" fontId="32" fillId="0" borderId="38"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37" fillId="0" borderId="23" xfId="0" applyFont="1" applyBorder="1" applyAlignment="1">
      <alignment horizontal="left" vertical="center" wrapText="1"/>
    </xf>
    <xf numFmtId="4" fontId="8" fillId="0" borderId="23" xfId="0" applyNumberFormat="1" applyFont="1" applyFill="1" applyBorder="1" applyAlignment="1" applyProtection="1">
      <alignment horizontal="left" vertical="center" wrapText="1"/>
      <protection locked="0"/>
    </xf>
    <xf numFmtId="4" fontId="0" fillId="0" borderId="23" xfId="0" applyNumberFormat="1" applyBorder="1" applyAlignment="1">
      <alignment horizontal="left" vertical="center" wrapText="1"/>
    </xf>
    <xf numFmtId="0" fontId="0" fillId="0" borderId="23" xfId="0" applyBorder="1" applyAlignment="1">
      <alignment horizontal="left" vertical="center" wrapText="1"/>
    </xf>
    <xf numFmtId="49" fontId="3" fillId="0" borderId="42" xfId="0" applyNumberFormat="1" applyFont="1" applyFill="1" applyBorder="1" applyAlignment="1" applyProtection="1">
      <alignment horizontal="left" vertical="center" wrapText="1"/>
      <protection locked="0"/>
    </xf>
    <xf numFmtId="0" fontId="6" fillId="0" borderId="42" xfId="0" applyFont="1" applyFill="1" applyBorder="1" applyAlignment="1">
      <alignment horizontal="left" vertical="center" wrapText="1"/>
    </xf>
    <xf numFmtId="49" fontId="8" fillId="0" borderId="23" xfId="0" applyNumberFormat="1" applyFont="1" applyFill="1" applyBorder="1" applyAlignment="1" applyProtection="1">
      <alignment horizontal="left" vertical="center" wrapText="1"/>
      <protection locked="0"/>
    </xf>
    <xf numFmtId="4" fontId="4" fillId="0" borderId="23" xfId="0" applyNumberFormat="1" applyFont="1" applyFill="1" applyBorder="1" applyAlignment="1" applyProtection="1">
      <alignment horizontal="left" vertical="center" wrapText="1"/>
      <protection locked="0"/>
    </xf>
    <xf numFmtId="4" fontId="8" fillId="0" borderId="23" xfId="0" applyNumberFormat="1"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42" xfId="0" applyFont="1" applyFill="1" applyBorder="1" applyAlignment="1">
      <alignment horizontal="left" vertical="center" wrapText="1"/>
    </xf>
    <xf numFmtId="49" fontId="8" fillId="0" borderId="42" xfId="0" applyNumberFormat="1" applyFont="1" applyFill="1" applyBorder="1" applyAlignment="1">
      <alignment horizontal="left" vertical="center" wrapText="1"/>
    </xf>
    <xf numFmtId="49" fontId="8" fillId="0" borderId="42" xfId="0" applyNumberFormat="1" applyFont="1" applyFill="1" applyBorder="1" applyAlignment="1" applyProtection="1">
      <alignment horizontal="left" vertical="center" wrapText="1"/>
      <protection locked="0"/>
    </xf>
    <xf numFmtId="49" fontId="9" fillId="0" borderId="23" xfId="0" applyNumberFormat="1" applyFont="1" applyFill="1" applyBorder="1" applyAlignment="1" applyProtection="1">
      <alignment horizontal="left" vertical="center" wrapText="1"/>
      <protection locked="0"/>
    </xf>
    <xf numFmtId="0" fontId="0" fillId="0" borderId="42" xfId="0" applyBorder="1" applyAlignment="1">
      <alignment horizontal="left" vertical="center" wrapText="1"/>
    </xf>
    <xf numFmtId="49" fontId="8" fillId="3" borderId="23" xfId="0" applyNumberFormat="1" applyFont="1" applyFill="1" applyBorder="1" applyAlignment="1" applyProtection="1">
      <alignment horizontal="left" vertical="center" wrapText="1"/>
      <protection locked="0"/>
    </xf>
    <xf numFmtId="4" fontId="8" fillId="3" borderId="23" xfId="0" applyNumberFormat="1" applyFont="1" applyFill="1" applyBorder="1" applyAlignment="1" applyProtection="1">
      <alignment horizontal="left" vertical="center" wrapText="1"/>
      <protection locked="0"/>
    </xf>
    <xf numFmtId="49" fontId="3" fillId="3" borderId="42" xfId="0" applyNumberFormat="1" applyFont="1" applyFill="1" applyBorder="1" applyAlignment="1" applyProtection="1">
      <alignment horizontal="left" vertical="center" wrapText="1"/>
      <protection locked="0"/>
    </xf>
    <xf numFmtId="0" fontId="8" fillId="0" borderId="45" xfId="0" applyFont="1" applyFill="1" applyBorder="1" applyAlignment="1">
      <alignment vertical="center" wrapText="1"/>
    </xf>
    <xf numFmtId="0" fontId="8" fillId="0" borderId="45" xfId="0" applyFont="1" applyFill="1" applyBorder="1" applyAlignment="1">
      <alignment horizontal="center" vertical="center" wrapText="1"/>
    </xf>
    <xf numFmtId="0" fontId="9" fillId="0" borderId="0" xfId="0" applyFont="1" applyFill="1" applyBorder="1" applyAlignment="1">
      <alignment vertical="top" wrapText="1"/>
    </xf>
    <xf numFmtId="0" fontId="0" fillId="0" borderId="45" xfId="0" applyFont="1" applyBorder="1" applyAlignment="1">
      <alignment vertical="top" wrapText="1"/>
    </xf>
    <xf numFmtId="0" fontId="9" fillId="0" borderId="23" xfId="0" applyFont="1" applyFill="1" applyBorder="1" applyAlignment="1">
      <alignment horizontal="left" vertical="center" wrapText="1"/>
    </xf>
    <xf numFmtId="0" fontId="0" fillId="0" borderId="45" xfId="0" applyFont="1" applyBorder="1" applyAlignment="1">
      <alignment horizontal="center" vertical="top" wrapText="1"/>
    </xf>
    <xf numFmtId="4" fontId="7" fillId="0" borderId="23" xfId="0" applyNumberFormat="1" applyFont="1" applyFill="1" applyBorder="1" applyAlignment="1" applyProtection="1">
      <alignment horizontal="left" vertical="center" wrapText="1"/>
      <protection locked="0"/>
    </xf>
    <xf numFmtId="0" fontId="31" fillId="0" borderId="45" xfId="0" applyFont="1" applyFill="1" applyBorder="1" applyAlignment="1">
      <alignment horizontal="center" vertical="center" wrapText="1"/>
    </xf>
    <xf numFmtId="4" fontId="31" fillId="0" borderId="23" xfId="0" applyNumberFormat="1" applyFont="1" applyFill="1" applyBorder="1" applyAlignment="1">
      <alignment horizontal="left" vertical="center" wrapText="1"/>
    </xf>
    <xf numFmtId="4" fontId="31" fillId="0" borderId="23" xfId="0" applyNumberFormat="1" applyFont="1" applyFill="1" applyBorder="1" applyAlignment="1">
      <alignment horizontal="center" vertical="center" wrapText="1"/>
    </xf>
    <xf numFmtId="4" fontId="31" fillId="0" borderId="23" xfId="2" applyNumberFormat="1" applyFont="1" applyFill="1" applyBorder="1" applyAlignment="1">
      <alignment horizontal="center" vertical="center" wrapText="1"/>
    </xf>
    <xf numFmtId="0" fontId="31" fillId="0" borderId="23"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0" fillId="0" borderId="0" xfId="0" applyFont="1" applyFill="1" applyBorder="1" applyAlignment="1">
      <alignment vertical="center" wrapText="1"/>
    </xf>
    <xf numFmtId="1" fontId="7" fillId="0" borderId="44" xfId="0" applyNumberFormat="1" applyFont="1" applyFill="1" applyBorder="1" applyAlignment="1" applyProtection="1">
      <alignment horizontal="left" vertical="center"/>
    </xf>
    <xf numFmtId="43" fontId="7" fillId="0" borderId="40" xfId="0" applyNumberFormat="1" applyFont="1" applyFill="1" applyBorder="1" applyAlignment="1" applyProtection="1">
      <alignment vertical="center"/>
    </xf>
    <xf numFmtId="2" fontId="7" fillId="0" borderId="40" xfId="0" applyNumberFormat="1" applyFont="1" applyFill="1" applyBorder="1" applyAlignment="1" applyProtection="1">
      <alignment vertical="center"/>
    </xf>
    <xf numFmtId="0" fontId="6" fillId="0" borderId="35" xfId="0" applyFont="1" applyFill="1" applyBorder="1" applyProtection="1"/>
    <xf numFmtId="0" fontId="6" fillId="0" borderId="41" xfId="0" applyFont="1" applyFill="1" applyBorder="1" applyProtection="1"/>
    <xf numFmtId="2" fontId="14" fillId="0" borderId="27" xfId="0" applyNumberFormat="1" applyFont="1" applyFill="1" applyBorder="1" applyAlignment="1" applyProtection="1">
      <alignment horizontal="center"/>
    </xf>
    <xf numFmtId="0" fontId="14" fillId="0" borderId="41" xfId="0" applyFont="1" applyFill="1" applyBorder="1" applyAlignment="1" applyProtection="1">
      <alignment horizontal="center"/>
    </xf>
    <xf numFmtId="2" fontId="14" fillId="0" borderId="39" xfId="0" applyNumberFormat="1" applyFont="1" applyFill="1" applyBorder="1" applyAlignment="1" applyProtection="1">
      <alignment horizontal="center"/>
    </xf>
    <xf numFmtId="0" fontId="11" fillId="0" borderId="43" xfId="0" applyFont="1" applyFill="1" applyBorder="1" applyAlignment="1" applyProtection="1">
      <alignment horizontal="center"/>
    </xf>
    <xf numFmtId="2" fontId="11" fillId="0" borderId="50" xfId="0" applyNumberFormat="1" applyFont="1" applyFill="1" applyBorder="1" applyAlignment="1" applyProtection="1">
      <alignment horizontal="center"/>
    </xf>
    <xf numFmtId="49" fontId="3" fillId="0" borderId="26" xfId="0" applyNumberFormat="1" applyFont="1" applyFill="1" applyBorder="1" applyAlignment="1" applyProtection="1">
      <alignment horizontal="left" vertical="center" wrapText="1"/>
      <protection locked="0"/>
    </xf>
    <xf numFmtId="2" fontId="7" fillId="0" borderId="27" xfId="0" applyNumberFormat="1" applyFont="1" applyFill="1" applyBorder="1" applyAlignment="1" applyProtection="1">
      <alignment vertical="center"/>
      <protection locked="0"/>
    </xf>
    <xf numFmtId="49" fontId="3" fillId="0" borderId="51" xfId="0" applyNumberFormat="1" applyFont="1" applyFill="1" applyBorder="1" applyAlignment="1" applyProtection="1">
      <alignment horizontal="left" vertical="center" wrapText="1"/>
      <protection locked="0"/>
    </xf>
    <xf numFmtId="2" fontId="7" fillId="0" borderId="50" xfId="0" applyNumberFormat="1" applyFont="1" applyFill="1" applyBorder="1" applyAlignment="1" applyProtection="1">
      <alignment vertical="center"/>
      <protection locked="0"/>
    </xf>
    <xf numFmtId="49" fontId="3" fillId="0" borderId="26" xfId="0" applyNumberFormat="1" applyFont="1" applyFill="1" applyBorder="1" applyAlignment="1" applyProtection="1">
      <alignment horizontal="left" vertical="top" wrapText="1"/>
      <protection locked="0"/>
    </xf>
    <xf numFmtId="49" fontId="3" fillId="2" borderId="26" xfId="0" applyNumberFormat="1" applyFont="1" applyFill="1" applyBorder="1" applyAlignment="1" applyProtection="1">
      <alignment horizontal="left" vertical="top" wrapText="1"/>
      <protection locked="0"/>
    </xf>
    <xf numFmtId="1" fontId="7" fillId="0" borderId="35" xfId="0" applyNumberFormat="1" applyFont="1" applyFill="1" applyBorder="1" applyAlignment="1" applyProtection="1">
      <alignment horizontal="left" vertical="center"/>
    </xf>
    <xf numFmtId="43" fontId="15" fillId="0" borderId="40" xfId="0" applyNumberFormat="1" applyFont="1" applyFill="1" applyBorder="1" applyAlignment="1" applyProtection="1">
      <alignment vertical="center"/>
    </xf>
    <xf numFmtId="49" fontId="3" fillId="3" borderId="41" xfId="0" applyNumberFormat="1" applyFont="1" applyFill="1" applyBorder="1" applyAlignment="1" applyProtection="1">
      <alignment vertical="center" wrapText="1"/>
      <protection locked="0"/>
    </xf>
    <xf numFmtId="2" fontId="7" fillId="3" borderId="27" xfId="0" applyNumberFormat="1" applyFont="1" applyFill="1" applyBorder="1" applyAlignment="1" applyProtection="1">
      <alignment vertical="top"/>
      <protection locked="0"/>
    </xf>
    <xf numFmtId="2" fontId="7" fillId="3" borderId="0" xfId="0" applyNumberFormat="1" applyFont="1" applyFill="1" applyBorder="1" applyAlignment="1" applyProtection="1">
      <alignment vertical="top"/>
    </xf>
    <xf numFmtId="0" fontId="6" fillId="0" borderId="41" xfId="0" applyFont="1" applyFill="1" applyBorder="1"/>
    <xf numFmtId="0" fontId="6" fillId="0" borderId="26" xfId="0" applyFont="1" applyFill="1" applyBorder="1"/>
    <xf numFmtId="2" fontId="27" fillId="9" borderId="23" xfId="0" applyNumberFormat="1" applyFont="1" applyFill="1" applyBorder="1" applyAlignment="1">
      <alignment horizontal="center" vertical="center" wrapText="1"/>
    </xf>
    <xf numFmtId="0" fontId="27" fillId="9" borderId="23" xfId="0" applyFont="1" applyFill="1" applyBorder="1" applyAlignment="1">
      <alignment horizontal="center" vertical="center" wrapText="1"/>
    </xf>
    <xf numFmtId="165" fontId="27" fillId="4" borderId="23" xfId="0" applyNumberFormat="1" applyFont="1" applyFill="1" applyBorder="1" applyAlignment="1">
      <alignment horizontal="center" vertical="center" wrapText="1"/>
    </xf>
    <xf numFmtId="2" fontId="0" fillId="0" borderId="0" xfId="0" applyNumberFormat="1" applyBorder="1"/>
    <xf numFmtId="44" fontId="1" fillId="7" borderId="55" xfId="3" applyFont="1" applyFill="1" applyBorder="1" applyAlignment="1">
      <alignment wrapText="1"/>
    </xf>
    <xf numFmtId="43" fontId="1" fillId="7" borderId="55" xfId="0" applyNumberFormat="1" applyFont="1" applyFill="1" applyBorder="1"/>
    <xf numFmtId="165" fontId="1" fillId="7" borderId="56" xfId="0" applyNumberFormat="1" applyFont="1" applyFill="1" applyBorder="1"/>
    <xf numFmtId="39" fontId="1" fillId="10" borderId="61" xfId="0" applyNumberFormat="1" applyFont="1" applyFill="1" applyBorder="1"/>
    <xf numFmtId="43" fontId="0" fillId="10" borderId="62" xfId="0" applyNumberFormat="1" applyFill="1" applyBorder="1"/>
    <xf numFmtId="43" fontId="0" fillId="10" borderId="42" xfId="0" applyNumberFormat="1" applyFill="1" applyBorder="1"/>
    <xf numFmtId="43" fontId="0" fillId="10" borderId="38" xfId="0" applyNumberFormat="1" applyFill="1" applyBorder="1"/>
    <xf numFmtId="3" fontId="0" fillId="10" borderId="20" xfId="0" applyNumberFormat="1" applyFill="1" applyBorder="1" applyAlignment="1">
      <alignment horizontal="center" vertical="center"/>
    </xf>
    <xf numFmtId="2" fontId="0" fillId="10" borderId="64" xfId="0" applyNumberFormat="1" applyFill="1" applyBorder="1"/>
    <xf numFmtId="2" fontId="0" fillId="10" borderId="60" xfId="0" applyNumberFormat="1" applyFill="1" applyBorder="1"/>
    <xf numFmtId="2" fontId="1" fillId="10" borderId="63" xfId="0" applyNumberFormat="1"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23" xfId="0" applyFont="1" applyFill="1" applyBorder="1" applyAlignment="1">
      <alignment horizontal="left" vertical="top"/>
    </xf>
    <xf numFmtId="0" fontId="1" fillId="10" borderId="20" xfId="0" applyFont="1" applyFill="1" applyBorder="1" applyAlignment="1">
      <alignment horizontal="center" vertical="center"/>
    </xf>
    <xf numFmtId="2" fontId="9" fillId="0" borderId="0" xfId="0" applyNumberFormat="1" applyFont="1" applyFill="1" applyBorder="1" applyAlignment="1">
      <alignment vertical="top" wrapText="1"/>
    </xf>
    <xf numFmtId="49" fontId="3" fillId="0" borderId="35" xfId="0" applyNumberFormat="1" applyFont="1" applyFill="1" applyBorder="1" applyAlignment="1" applyProtection="1">
      <alignment horizontal="left" vertical="center" wrapText="1"/>
      <protection locked="0"/>
    </xf>
    <xf numFmtId="4" fontId="0" fillId="0" borderId="9" xfId="0" applyNumberFormat="1" applyBorder="1" applyAlignment="1">
      <alignment horizontal="left" vertical="center" wrapText="1"/>
    </xf>
    <xf numFmtId="4" fontId="8" fillId="0" borderId="9" xfId="0" applyNumberFormat="1" applyFont="1" applyFill="1" applyBorder="1" applyAlignment="1" applyProtection="1">
      <alignment horizontal="left" vertical="center" wrapText="1"/>
      <protection locked="0"/>
    </xf>
    <xf numFmtId="0" fontId="37" fillId="0" borderId="9" xfId="0" applyFont="1" applyBorder="1" applyAlignment="1">
      <alignment horizontal="left" vertical="center" wrapText="1"/>
    </xf>
    <xf numFmtId="2" fontId="8" fillId="0" borderId="23" xfId="2" applyNumberFormat="1" applyFont="1" applyFill="1" applyBorder="1" applyAlignment="1" applyProtection="1">
      <alignment horizontal="left" vertical="center" wrapText="1"/>
      <protection locked="0"/>
    </xf>
    <xf numFmtId="2" fontId="8" fillId="0" borderId="23" xfId="2" applyNumberFormat="1" applyFont="1" applyFill="1" applyBorder="1" applyAlignment="1">
      <alignment horizontal="left" vertical="center" wrapText="1"/>
    </xf>
    <xf numFmtId="2" fontId="8" fillId="3" borderId="23" xfId="2" applyNumberFormat="1" applyFont="1" applyFill="1" applyBorder="1" applyAlignment="1" applyProtection="1">
      <alignment horizontal="left" vertical="center" wrapText="1"/>
      <protection locked="0"/>
    </xf>
    <xf numFmtId="2" fontId="4" fillId="0" borderId="23" xfId="2" applyNumberFormat="1" applyFont="1" applyFill="1" applyBorder="1" applyAlignment="1" applyProtection="1">
      <alignment horizontal="left" vertical="center" wrapText="1"/>
      <protection locked="0"/>
    </xf>
    <xf numFmtId="2" fontId="8" fillId="0" borderId="23" xfId="0" applyNumberFormat="1" applyFont="1" applyFill="1" applyBorder="1" applyAlignment="1" applyProtection="1">
      <alignment horizontal="left" vertical="center" wrapText="1"/>
      <protection locked="0"/>
    </xf>
    <xf numFmtId="2" fontId="0" fillId="0" borderId="23" xfId="0" applyNumberFormat="1" applyBorder="1" applyAlignment="1">
      <alignment horizontal="left" vertical="center" wrapText="1"/>
    </xf>
    <xf numFmtId="2" fontId="0" fillId="0" borderId="9" xfId="0" applyNumberFormat="1" applyBorder="1" applyAlignment="1">
      <alignment horizontal="left" vertical="center" wrapText="1"/>
    </xf>
    <xf numFmtId="2" fontId="9" fillId="0" borderId="19" xfId="0" applyNumberFormat="1" applyFont="1" applyFill="1" applyBorder="1" applyAlignment="1">
      <alignment horizontal="center" vertical="center"/>
    </xf>
    <xf numFmtId="43" fontId="7" fillId="0" borderId="18" xfId="2" applyFont="1" applyFill="1" applyBorder="1" applyAlignment="1" applyProtection="1">
      <alignment vertical="center"/>
    </xf>
    <xf numFmtId="44" fontId="1" fillId="9" borderId="9" xfId="3" applyFont="1" applyFill="1" applyBorder="1" applyAlignment="1">
      <alignment horizontal="center" wrapText="1"/>
    </xf>
    <xf numFmtId="0" fontId="0" fillId="0" borderId="42" xfId="0" applyBorder="1"/>
    <xf numFmtId="43" fontId="0" fillId="0" borderId="45" xfId="0" applyNumberFormat="1" applyBorder="1"/>
    <xf numFmtId="0" fontId="0" fillId="0" borderId="38" xfId="0" applyBorder="1"/>
    <xf numFmtId="43" fontId="0" fillId="0" borderId="37" xfId="0" applyNumberFormat="1" applyBorder="1"/>
    <xf numFmtId="43" fontId="0" fillId="0" borderId="64" xfId="0" applyNumberFormat="1" applyBorder="1"/>
    <xf numFmtId="43" fontId="0" fillId="0" borderId="60" xfId="0" applyNumberFormat="1" applyBorder="1"/>
    <xf numFmtId="0" fontId="1" fillId="0" borderId="0" xfId="0" applyFont="1" applyAlignment="1">
      <alignment vertical="top"/>
    </xf>
    <xf numFmtId="43" fontId="1" fillId="0" borderId="0" xfId="2" applyFont="1" applyAlignment="1">
      <alignment vertical="top"/>
    </xf>
    <xf numFmtId="10" fontId="1" fillId="0" borderId="0" xfId="0" applyNumberFormat="1" applyFont="1" applyFill="1" applyAlignment="1">
      <alignment horizontal="center" vertical="top" wrapText="1"/>
    </xf>
    <xf numFmtId="43" fontId="1" fillId="0" borderId="23" xfId="2" applyFont="1" applyBorder="1" applyAlignment="1">
      <alignment horizontal="left" vertical="top" wrapText="1"/>
    </xf>
    <xf numFmtId="0" fontId="1" fillId="0" borderId="23" xfId="0" applyFont="1" applyFill="1" applyBorder="1" applyAlignment="1">
      <alignment horizontal="center" vertical="top" wrapText="1"/>
    </xf>
    <xf numFmtId="43" fontId="0" fillId="0" borderId="23" xfId="2" applyFont="1" applyBorder="1" applyAlignment="1">
      <alignment horizontal="left" vertical="top" wrapText="1"/>
    </xf>
    <xf numFmtId="43" fontId="27" fillId="0" borderId="23" xfId="2" applyFont="1" applyBorder="1" applyAlignment="1">
      <alignment horizontal="center" vertical="center"/>
    </xf>
    <xf numFmtId="165" fontId="27" fillId="0" borderId="8" xfId="2" applyNumberFormat="1" applyFont="1" applyFill="1" applyBorder="1" applyAlignment="1">
      <alignment horizontal="center" vertical="center"/>
    </xf>
    <xf numFmtId="0" fontId="0" fillId="5" borderId="28" xfId="0" applyFill="1" applyBorder="1" applyAlignment="1">
      <alignment horizontal="center" vertical="top" wrapText="1"/>
    </xf>
    <xf numFmtId="0" fontId="0" fillId="0" borderId="23" xfId="0" applyBorder="1" applyAlignment="1">
      <alignment horizontal="center" vertical="top" wrapText="1"/>
    </xf>
    <xf numFmtId="165" fontId="0" fillId="5" borderId="33" xfId="0" applyNumberFormat="1" applyFill="1" applyBorder="1" applyAlignment="1">
      <alignment horizontal="center" vertical="center"/>
    </xf>
    <xf numFmtId="0" fontId="0" fillId="0" borderId="0" xfId="0" applyBorder="1" applyAlignment="1">
      <alignment vertical="top"/>
    </xf>
    <xf numFmtId="2" fontId="0" fillId="0" borderId="23" xfId="0" applyNumberFormat="1" applyFont="1" applyBorder="1" applyAlignment="1">
      <alignment horizontal="left" vertical="top" wrapText="1"/>
    </xf>
    <xf numFmtId="0" fontId="0" fillId="0" borderId="23" xfId="0" applyBorder="1" applyAlignment="1">
      <alignment vertical="top" wrapText="1"/>
    </xf>
    <xf numFmtId="0" fontId="0" fillId="0" borderId="0" xfId="0" applyFill="1" applyBorder="1" applyAlignment="1">
      <alignment vertical="center"/>
    </xf>
    <xf numFmtId="2" fontId="0" fillId="0" borderId="23" xfId="0" applyNumberFormat="1" applyBorder="1" applyAlignment="1">
      <alignment vertical="top"/>
    </xf>
    <xf numFmtId="43" fontId="1" fillId="0" borderId="23" xfId="2" applyFont="1" applyBorder="1" applyAlignment="1">
      <alignment horizontal="center" vertical="center"/>
    </xf>
    <xf numFmtId="0" fontId="0" fillId="0" borderId="23" xfId="0" applyBorder="1" applyAlignment="1">
      <alignment horizontal="center" vertical="center"/>
    </xf>
    <xf numFmtId="43" fontId="28" fillId="0" borderId="23" xfId="3" applyNumberFormat="1" applyFont="1" applyBorder="1" applyAlignment="1">
      <alignment horizontal="center" vertical="center"/>
    </xf>
    <xf numFmtId="2" fontId="28" fillId="7" borderId="23" xfId="0" applyNumberFormat="1" applyFont="1" applyFill="1" applyBorder="1" applyAlignment="1">
      <alignment vertical="center"/>
    </xf>
    <xf numFmtId="0" fontId="0" fillId="7" borderId="23" xfId="0" applyFill="1" applyBorder="1" applyAlignment="1">
      <alignment vertical="center"/>
    </xf>
    <xf numFmtId="2" fontId="0" fillId="0" borderId="0" xfId="0" applyNumberFormat="1" applyAlignment="1">
      <alignment horizontal="right" vertical="top"/>
    </xf>
    <xf numFmtId="2" fontId="0" fillId="0" borderId="0" xfId="0" applyNumberFormat="1" applyAlignment="1">
      <alignment horizontal="center" vertical="top"/>
    </xf>
    <xf numFmtId="0" fontId="0" fillId="0" borderId="0" xfId="0" applyAlignment="1">
      <alignment horizontal="center" vertical="top"/>
    </xf>
    <xf numFmtId="0" fontId="1" fillId="0" borderId="0" xfId="0" applyFont="1" applyAlignment="1">
      <alignment horizontal="center" vertical="top" wrapText="1"/>
    </xf>
    <xf numFmtId="43" fontId="1" fillId="7" borderId="23" xfId="0" applyNumberFormat="1" applyFont="1" applyFill="1" applyBorder="1" applyAlignment="1">
      <alignment vertical="center" wrapText="1"/>
    </xf>
    <xf numFmtId="44" fontId="1" fillId="7" borderId="23" xfId="3" applyFont="1" applyFill="1" applyBorder="1" applyAlignment="1">
      <alignment vertical="center" wrapText="1"/>
    </xf>
    <xf numFmtId="0" fontId="1" fillId="7" borderId="23" xfId="0" applyFont="1" applyFill="1" applyBorder="1" applyAlignment="1">
      <alignment vertical="center"/>
    </xf>
    <xf numFmtId="165" fontId="0" fillId="7" borderId="23" xfId="0" applyNumberFormat="1" applyFill="1" applyBorder="1" applyAlignment="1">
      <alignment vertical="top"/>
    </xf>
    <xf numFmtId="0" fontId="40" fillId="0" borderId="0" xfId="0" applyFont="1" applyAlignment="1">
      <alignment vertical="center" wrapText="1"/>
    </xf>
    <xf numFmtId="0" fontId="38" fillId="0" borderId="23" xfId="0" applyFont="1" applyBorder="1" applyAlignment="1">
      <alignment horizontal="center" vertical="center" wrapText="1"/>
    </xf>
    <xf numFmtId="0" fontId="38" fillId="0" borderId="23" xfId="0" applyFont="1" applyFill="1" applyBorder="1" applyAlignment="1">
      <alignment horizontal="center" vertical="center" wrapText="1"/>
    </xf>
    <xf numFmtId="0" fontId="41" fillId="0" borderId="0" xfId="0" applyFont="1" applyAlignment="1">
      <alignment vertical="center" wrapText="1"/>
    </xf>
    <xf numFmtId="1" fontId="40" fillId="0" borderId="23" xfId="0" applyNumberFormat="1" applyFont="1" applyFill="1" applyBorder="1" applyAlignment="1">
      <alignment horizontal="center" vertical="center"/>
    </xf>
    <xf numFmtId="165" fontId="40" fillId="0" borderId="23" xfId="0" applyNumberFormat="1" applyFont="1" applyFill="1" applyBorder="1" applyAlignment="1">
      <alignment horizontal="center" vertical="center"/>
    </xf>
    <xf numFmtId="2" fontId="40" fillId="0" borderId="23" xfId="2" applyNumberFormat="1" applyFont="1" applyFill="1" applyBorder="1" applyAlignment="1">
      <alignment horizontal="center" vertical="center"/>
    </xf>
    <xf numFmtId="43" fontId="42" fillId="0" borderId="23" xfId="2" applyFont="1" applyBorder="1" applyAlignment="1">
      <alignment horizontal="center" vertical="top" wrapText="1"/>
    </xf>
    <xf numFmtId="0" fontId="42" fillId="0" borderId="23" xfId="0" applyFont="1" applyBorder="1" applyAlignment="1">
      <alignment horizontal="center" vertical="top" wrapText="1"/>
    </xf>
    <xf numFmtId="0" fontId="42" fillId="0" borderId="23" xfId="0" applyFont="1" applyFill="1" applyBorder="1" applyAlignment="1">
      <alignment horizontal="center" vertical="top" wrapText="1"/>
    </xf>
    <xf numFmtId="1" fontId="40" fillId="0" borderId="23" xfId="0" applyNumberFormat="1" applyFont="1" applyBorder="1" applyAlignment="1">
      <alignment horizontal="center" vertical="center"/>
    </xf>
    <xf numFmtId="165" fontId="40" fillId="0" borderId="23" xfId="0" applyNumberFormat="1" applyFont="1" applyBorder="1" applyAlignment="1">
      <alignment horizontal="center" vertical="center"/>
    </xf>
    <xf numFmtId="43" fontId="40" fillId="0" borderId="0" xfId="2" applyFont="1" applyBorder="1" applyAlignment="1">
      <alignment horizontal="left" vertical="top" wrapText="1"/>
    </xf>
    <xf numFmtId="1" fontId="40" fillId="0" borderId="0" xfId="0" applyNumberFormat="1" applyFont="1" applyBorder="1" applyAlignment="1">
      <alignment horizontal="center" vertical="center"/>
    </xf>
    <xf numFmtId="165" fontId="40" fillId="0" borderId="0" xfId="0" applyNumberFormat="1" applyFont="1" applyBorder="1" applyAlignment="1">
      <alignment horizontal="center" vertical="center"/>
    </xf>
    <xf numFmtId="2" fontId="40" fillId="0" borderId="0" xfId="2" applyNumberFormat="1" applyFont="1" applyFill="1" applyBorder="1" applyAlignment="1">
      <alignment horizontal="center" vertical="center"/>
    </xf>
    <xf numFmtId="165" fontId="40" fillId="0" borderId="0" xfId="0" applyNumberFormat="1" applyFont="1" applyFill="1" applyBorder="1" applyAlignment="1">
      <alignment horizontal="center" vertical="center"/>
    </xf>
    <xf numFmtId="2" fontId="0" fillId="0" borderId="23" xfId="2" applyNumberFormat="1" applyFont="1" applyBorder="1"/>
    <xf numFmtId="2" fontId="1" fillId="0" borderId="0" xfId="2" applyNumberFormat="1" applyFont="1"/>
    <xf numFmtId="2" fontId="1" fillId="0" borderId="0" xfId="0" applyNumberFormat="1" applyFont="1" applyAlignment="1">
      <alignment wrapText="1"/>
    </xf>
    <xf numFmtId="10" fontId="1" fillId="0" borderId="0" xfId="2" applyNumberFormat="1" applyFont="1"/>
    <xf numFmtId="2" fontId="1" fillId="0" borderId="0" xfId="0" applyNumberFormat="1" applyFont="1" applyFill="1" applyAlignment="1">
      <alignment wrapText="1"/>
    </xf>
    <xf numFmtId="0" fontId="28" fillId="0" borderId="62" xfId="0" applyFont="1" applyBorder="1" applyAlignment="1">
      <alignment horizontal="center" vertical="center" wrapText="1"/>
    </xf>
    <xf numFmtId="0" fontId="28" fillId="0" borderId="67" xfId="0" applyFont="1" applyBorder="1" applyAlignment="1">
      <alignment vertical="center" wrapText="1"/>
    </xf>
    <xf numFmtId="0" fontId="0" fillId="0" borderId="22" xfId="0" applyBorder="1" applyAlignment="1">
      <alignment horizontal="center" vertical="center" wrapText="1"/>
    </xf>
    <xf numFmtId="0" fontId="28" fillId="0" borderId="35" xfId="0" applyFont="1" applyBorder="1" applyAlignment="1">
      <alignment horizontal="center" vertical="center" wrapText="1"/>
    </xf>
    <xf numFmtId="0" fontId="28" fillId="0" borderId="9" xfId="0" applyFont="1" applyBorder="1" applyAlignment="1">
      <alignment horizontal="center" vertical="center" wrapText="1"/>
    </xf>
    <xf numFmtId="2" fontId="28" fillId="0" borderId="9" xfId="2" applyNumberFormat="1" applyFont="1" applyBorder="1" applyAlignment="1">
      <alignment horizontal="center" vertical="center" wrapText="1"/>
    </xf>
    <xf numFmtId="0" fontId="28" fillId="0" borderId="36" xfId="0" applyFont="1" applyBorder="1" applyAlignment="1">
      <alignment horizontal="center" vertical="center" wrapText="1"/>
    </xf>
    <xf numFmtId="0" fontId="22" fillId="0" borderId="2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37" xfId="0" applyFont="1" applyBorder="1" applyAlignment="1">
      <alignment horizontal="center" vertical="center" wrapText="1"/>
    </xf>
    <xf numFmtId="0" fontId="22" fillId="0" borderId="62" xfId="0" applyFont="1" applyBorder="1" applyAlignment="1">
      <alignment horizontal="center" vertical="center" wrapText="1"/>
    </xf>
    <xf numFmtId="3" fontId="22" fillId="0" borderId="55" xfId="2" applyNumberFormat="1" applyFont="1" applyBorder="1" applyAlignment="1">
      <alignment horizontal="center" vertical="center" wrapText="1"/>
    </xf>
    <xf numFmtId="165" fontId="22" fillId="0" borderId="55" xfId="3" applyNumberFormat="1" applyFont="1" applyBorder="1" applyAlignment="1">
      <alignment horizontal="center" vertical="center" wrapText="1"/>
    </xf>
    <xf numFmtId="4" fontId="22" fillId="0" borderId="55" xfId="2" applyNumberFormat="1" applyFont="1" applyBorder="1" applyAlignment="1">
      <alignment horizontal="center" vertical="center" wrapText="1"/>
    </xf>
    <xf numFmtId="165" fontId="22" fillId="0" borderId="56" xfId="0" applyNumberFormat="1" applyFont="1" applyBorder="1" applyAlignment="1">
      <alignment horizontal="center" vertical="center" wrapText="1"/>
    </xf>
    <xf numFmtId="4" fontId="22" fillId="0" borderId="11" xfId="0" applyNumberFormat="1" applyFont="1" applyBorder="1" applyAlignment="1">
      <alignment horizontal="center" vertical="center" wrapText="1"/>
    </xf>
    <xf numFmtId="165" fontId="22" fillId="0" borderId="68" xfId="0" applyNumberFormat="1" applyFont="1" applyBorder="1" applyAlignment="1">
      <alignment horizontal="center" vertical="center" wrapText="1"/>
    </xf>
    <xf numFmtId="0" fontId="22" fillId="0" borderId="38" xfId="0" applyFont="1" applyBorder="1" applyAlignment="1">
      <alignment horizontal="center" vertical="center" wrapText="1"/>
    </xf>
    <xf numFmtId="3" fontId="22" fillId="0" borderId="19" xfId="2" applyNumberFormat="1" applyFont="1" applyBorder="1" applyAlignment="1">
      <alignment horizontal="center" vertical="center" wrapText="1"/>
    </xf>
    <xf numFmtId="165" fontId="22" fillId="0" borderId="9" xfId="3" applyNumberFormat="1" applyFont="1" applyBorder="1" applyAlignment="1">
      <alignment horizontal="center" vertical="center" wrapText="1"/>
    </xf>
    <xf numFmtId="4" fontId="22" fillId="0" borderId="19" xfId="2" applyNumberFormat="1" applyFont="1" applyBorder="1" applyAlignment="1">
      <alignment horizontal="center" vertical="center" wrapText="1"/>
    </xf>
    <xf numFmtId="165" fontId="22" fillId="0" borderId="37" xfId="0" applyNumberFormat="1" applyFont="1" applyBorder="1" applyAlignment="1">
      <alignment horizontal="center" vertical="center" wrapText="1"/>
    </xf>
    <xf numFmtId="4" fontId="22" fillId="0" borderId="19" xfId="0" applyNumberFormat="1" applyFont="1" applyBorder="1" applyAlignment="1">
      <alignment horizontal="center" vertical="center" wrapText="1"/>
    </xf>
    <xf numFmtId="0" fontId="43" fillId="0" borderId="69" xfId="0" applyFont="1" applyBorder="1" applyAlignment="1">
      <alignment horizontal="right" vertical="center" wrapText="1"/>
    </xf>
    <xf numFmtId="3" fontId="43" fillId="0" borderId="70" xfId="2" applyNumberFormat="1" applyFont="1" applyBorder="1" applyAlignment="1">
      <alignment horizontal="center" vertical="center" wrapText="1"/>
    </xf>
    <xf numFmtId="165" fontId="43" fillId="0" borderId="19" xfId="3" applyNumberFormat="1" applyFont="1" applyBorder="1" applyAlignment="1">
      <alignment horizontal="center" vertical="center" wrapText="1"/>
    </xf>
    <xf numFmtId="4" fontId="43" fillId="0" borderId="10" xfId="2" applyNumberFormat="1" applyFont="1" applyBorder="1" applyAlignment="1">
      <alignment horizontal="center" vertical="center" wrapText="1"/>
    </xf>
    <xf numFmtId="165" fontId="43" fillId="0" borderId="39" xfId="0" applyNumberFormat="1" applyFont="1" applyBorder="1" applyAlignment="1">
      <alignment horizontal="center" vertical="center" wrapText="1"/>
    </xf>
    <xf numFmtId="4" fontId="43" fillId="0" borderId="70" xfId="2" applyNumberFormat="1" applyFont="1" applyBorder="1" applyAlignment="1">
      <alignment horizontal="center" vertical="center" wrapText="1"/>
    </xf>
    <xf numFmtId="165" fontId="43" fillId="0" borderId="71" xfId="2" applyNumberFormat="1" applyFont="1" applyBorder="1" applyAlignment="1">
      <alignment horizontal="center" vertical="center" wrapText="1"/>
    </xf>
    <xf numFmtId="4" fontId="22" fillId="0" borderId="23" xfId="0" applyNumberFormat="1" applyFont="1" applyBorder="1" applyAlignment="1">
      <alignment horizontal="center" vertical="center" wrapText="1"/>
    </xf>
    <xf numFmtId="165" fontId="22" fillId="0" borderId="45" xfId="0" applyNumberFormat="1" applyFont="1" applyBorder="1" applyAlignment="1">
      <alignment horizontal="center" vertical="center" wrapText="1"/>
    </xf>
    <xf numFmtId="0" fontId="43" fillId="0" borderId="69" xfId="0" applyFont="1" applyBorder="1" applyAlignment="1">
      <alignment horizontal="left" vertical="center" wrapText="1" indent="1"/>
    </xf>
    <xf numFmtId="3" fontId="43" fillId="0" borderId="15" xfId="2" applyNumberFormat="1" applyFont="1" applyBorder="1" applyAlignment="1">
      <alignment horizontal="center" vertical="center" wrapText="1"/>
    </xf>
    <xf numFmtId="4" fontId="43" fillId="0" borderId="15" xfId="2" applyNumberFormat="1" applyFont="1" applyBorder="1" applyAlignment="1">
      <alignment horizontal="center" vertical="center" wrapText="1"/>
    </xf>
    <xf numFmtId="165" fontId="43" fillId="0" borderId="40" xfId="3" applyNumberFormat="1" applyFont="1" applyBorder="1" applyAlignment="1">
      <alignment horizontal="center" vertical="center" wrapText="1"/>
    </xf>
    <xf numFmtId="165" fontId="43" fillId="0" borderId="40" xfId="2" applyNumberFormat="1" applyFont="1" applyBorder="1" applyAlignment="1">
      <alignment horizontal="center" vertical="center" wrapText="1"/>
    </xf>
    <xf numFmtId="0" fontId="28" fillId="0" borderId="44" xfId="0" applyFont="1" applyBorder="1" applyAlignment="1">
      <alignment horizontal="right" vertical="center" wrapText="1"/>
    </xf>
    <xf numFmtId="3" fontId="28" fillId="0" borderId="15" xfId="2" applyNumberFormat="1" applyFont="1" applyBorder="1" applyAlignment="1">
      <alignment horizontal="center" vertical="center" wrapText="1"/>
    </xf>
    <xf numFmtId="165" fontId="28" fillId="0" borderId="15" xfId="3" applyNumberFormat="1" applyFont="1" applyBorder="1" applyAlignment="1">
      <alignment horizontal="center" vertical="center" wrapText="1"/>
    </xf>
    <xf numFmtId="4" fontId="28" fillId="0" borderId="15" xfId="2" applyNumberFormat="1" applyFont="1" applyBorder="1" applyAlignment="1">
      <alignment horizontal="center" vertical="center" wrapText="1"/>
    </xf>
    <xf numFmtId="165" fontId="28" fillId="0" borderId="40" xfId="2" applyNumberFormat="1" applyFont="1" applyBorder="1" applyAlignment="1">
      <alignment horizontal="center" vertical="center" wrapText="1"/>
    </xf>
    <xf numFmtId="0" fontId="28" fillId="0" borderId="72" xfId="0" applyFont="1" applyBorder="1" applyAlignment="1">
      <alignment horizontal="right" vertical="center" wrapText="1"/>
    </xf>
    <xf numFmtId="3" fontId="28" fillId="0" borderId="72" xfId="2" applyNumberFormat="1" applyFont="1" applyBorder="1" applyAlignment="1">
      <alignment horizontal="center" vertical="center" wrapText="1"/>
    </xf>
    <xf numFmtId="165" fontId="28" fillId="0" borderId="72" xfId="3" applyNumberFormat="1" applyFont="1" applyBorder="1" applyAlignment="1">
      <alignment horizontal="center" vertical="center" wrapText="1"/>
    </xf>
    <xf numFmtId="4" fontId="28" fillId="0" borderId="72" xfId="2" applyNumberFormat="1" applyFont="1" applyBorder="1" applyAlignment="1">
      <alignment horizontal="center" vertical="center" wrapText="1"/>
    </xf>
    <xf numFmtId="165" fontId="28" fillId="0" borderId="72" xfId="2" applyNumberFormat="1" applyFont="1" applyBorder="1" applyAlignment="1">
      <alignment horizontal="center" vertical="center" wrapText="1"/>
    </xf>
    <xf numFmtId="0" fontId="22" fillId="0" borderId="21" xfId="0" applyFont="1" applyBorder="1" applyAlignment="1">
      <alignment horizontal="center" vertical="center" wrapText="1"/>
    </xf>
    <xf numFmtId="0" fontId="22" fillId="0" borderId="17" xfId="0" applyFont="1" applyBorder="1" applyAlignment="1">
      <alignment horizontal="center" vertical="center" wrapText="1"/>
    </xf>
    <xf numFmtId="0" fontId="28" fillId="0" borderId="74" xfId="0" applyFont="1" applyBorder="1" applyAlignment="1">
      <alignment horizontal="center" vertical="center" wrapText="1"/>
    </xf>
    <xf numFmtId="0" fontId="28" fillId="0" borderId="75"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40" xfId="0" applyFont="1" applyBorder="1" applyAlignment="1">
      <alignment horizontal="center" vertical="center" wrapText="1"/>
    </xf>
    <xf numFmtId="165" fontId="22" fillId="0" borderId="11" xfId="0" applyNumberFormat="1" applyFont="1" applyBorder="1" applyAlignment="1">
      <alignment horizontal="center" vertical="center" wrapText="1"/>
    </xf>
    <xf numFmtId="0" fontId="22" fillId="0" borderId="11" xfId="0" applyFont="1" applyBorder="1" applyAlignment="1">
      <alignment horizontal="center" vertical="center" wrapText="1"/>
    </xf>
    <xf numFmtId="0" fontId="22" fillId="0" borderId="42" xfId="0" applyFont="1" applyBorder="1" applyAlignment="1">
      <alignment horizontal="center" vertical="center" wrapText="1"/>
    </xf>
    <xf numFmtId="3" fontId="22" fillId="0" borderId="23" xfId="2" applyNumberFormat="1" applyFont="1" applyBorder="1" applyAlignment="1">
      <alignment horizontal="center" vertical="center" wrapText="1"/>
    </xf>
    <xf numFmtId="165" fontId="22" fillId="0" borderId="23" xfId="3" applyNumberFormat="1" applyFont="1" applyBorder="1" applyAlignment="1">
      <alignment horizontal="center" vertical="center" wrapText="1"/>
    </xf>
    <xf numFmtId="165" fontId="22" fillId="0" borderId="23" xfId="0" applyNumberFormat="1" applyFont="1" applyBorder="1" applyAlignment="1">
      <alignment horizontal="center" vertical="center" wrapText="1"/>
    </xf>
    <xf numFmtId="0" fontId="22" fillId="0" borderId="19" xfId="0" applyFont="1" applyBorder="1" applyAlignment="1">
      <alignment horizontal="center" vertical="center" wrapText="1"/>
    </xf>
    <xf numFmtId="0" fontId="43" fillId="0" borderId="38" xfId="0" applyFont="1" applyBorder="1" applyAlignment="1">
      <alignment horizontal="right" vertical="center" wrapText="1"/>
    </xf>
    <xf numFmtId="3" fontId="43" fillId="0" borderId="19" xfId="2" applyNumberFormat="1" applyFont="1" applyBorder="1" applyAlignment="1">
      <alignment horizontal="center" vertical="center" wrapText="1"/>
    </xf>
    <xf numFmtId="0" fontId="22" fillId="0" borderId="70" xfId="0" applyFont="1" applyBorder="1" applyAlignment="1">
      <alignment horizontal="center" vertical="center" wrapText="1"/>
    </xf>
    <xf numFmtId="165" fontId="22" fillId="0" borderId="71" xfId="0" applyNumberFormat="1" applyFont="1" applyBorder="1" applyAlignment="1">
      <alignment horizontal="center" vertical="center" wrapText="1"/>
    </xf>
    <xf numFmtId="0" fontId="22" fillId="0" borderId="43" xfId="0" applyFont="1" applyBorder="1" applyAlignment="1">
      <alignment horizontal="left" vertical="center" wrapText="1"/>
    </xf>
    <xf numFmtId="3" fontId="22" fillId="0" borderId="11" xfId="2" applyNumberFormat="1" applyFont="1" applyBorder="1" applyAlignment="1">
      <alignment horizontal="center" vertical="center" wrapText="1"/>
    </xf>
    <xf numFmtId="165" fontId="22" fillId="0" borderId="11" xfId="3" applyNumberFormat="1" applyFont="1" applyBorder="1" applyAlignment="1">
      <alignment horizontal="center" vertical="center" wrapText="1"/>
    </xf>
    <xf numFmtId="4" fontId="22" fillId="0" borderId="11" xfId="2" applyNumberFormat="1" applyFont="1" applyBorder="1" applyAlignment="1">
      <alignment horizontal="center" vertical="center" wrapText="1"/>
    </xf>
    <xf numFmtId="0" fontId="22" fillId="0" borderId="42" xfId="0" applyFont="1" applyBorder="1" applyAlignment="1">
      <alignment horizontal="left" vertical="center" wrapText="1"/>
    </xf>
    <xf numFmtId="165" fontId="43" fillId="0" borderId="71" xfId="3" applyNumberFormat="1" applyFont="1" applyBorder="1" applyAlignment="1">
      <alignment horizontal="center" vertical="center" wrapText="1"/>
    </xf>
    <xf numFmtId="0" fontId="22" fillId="0" borderId="23" xfId="0" applyFont="1" applyBorder="1" applyAlignment="1">
      <alignment horizontal="center" vertical="center" wrapText="1"/>
    </xf>
    <xf numFmtId="0" fontId="44" fillId="0" borderId="44" xfId="0" applyFont="1" applyBorder="1" applyAlignment="1">
      <alignment horizontal="right" vertical="center" wrapText="1"/>
    </xf>
    <xf numFmtId="3" fontId="44" fillId="0" borderId="15" xfId="2" applyNumberFormat="1" applyFont="1" applyBorder="1" applyAlignment="1">
      <alignment horizontal="center" vertical="center" wrapText="1"/>
    </xf>
    <xf numFmtId="165" fontId="44" fillId="0" borderId="15" xfId="3" applyNumberFormat="1" applyFont="1" applyBorder="1" applyAlignment="1">
      <alignment horizontal="center" vertical="center" wrapText="1"/>
    </xf>
    <xf numFmtId="4" fontId="44" fillId="0" borderId="15" xfId="2" applyNumberFormat="1" applyFont="1" applyBorder="1" applyAlignment="1">
      <alignment horizontal="center" vertical="center" wrapText="1"/>
    </xf>
    <xf numFmtId="165" fontId="44" fillId="0" borderId="40" xfId="2" applyNumberFormat="1" applyFont="1" applyBorder="1" applyAlignment="1">
      <alignment horizontal="center" vertical="center" wrapText="1"/>
    </xf>
    <xf numFmtId="165" fontId="22" fillId="0" borderId="19" xfId="3" applyNumberFormat="1" applyFont="1" applyBorder="1" applyAlignment="1">
      <alignment horizontal="center" vertical="center" wrapText="1"/>
    </xf>
    <xf numFmtId="0" fontId="28" fillId="0" borderId="44" xfId="0" applyFont="1" applyBorder="1" applyAlignment="1">
      <alignment horizontal="center" vertical="center" wrapText="1"/>
    </xf>
    <xf numFmtId="3" fontId="28" fillId="0" borderId="16" xfId="2" applyNumberFormat="1" applyFont="1" applyBorder="1" applyAlignment="1">
      <alignment horizontal="center" vertical="center" wrapText="1"/>
    </xf>
    <xf numFmtId="165" fontId="28" fillId="0" borderId="65" xfId="3" applyNumberFormat="1" applyFont="1" applyBorder="1" applyAlignment="1">
      <alignment horizontal="center" vertical="center" wrapText="1"/>
    </xf>
    <xf numFmtId="0" fontId="22" fillId="0" borderId="15" xfId="0" applyFont="1" applyBorder="1" applyAlignment="1">
      <alignment horizontal="center" vertical="center" wrapText="1"/>
    </xf>
    <xf numFmtId="2" fontId="28" fillId="0" borderId="15" xfId="2" applyNumberFormat="1" applyFont="1" applyBorder="1" applyAlignment="1">
      <alignment horizontal="center" vertical="center" wrapText="1"/>
    </xf>
    <xf numFmtId="2" fontId="28" fillId="0" borderId="40" xfId="2" applyNumberFormat="1" applyFont="1" applyBorder="1" applyAlignment="1">
      <alignment horizontal="center" vertical="center" wrapText="1"/>
    </xf>
    <xf numFmtId="0" fontId="22" fillId="0" borderId="0" xfId="0" applyFont="1"/>
    <xf numFmtId="2" fontId="22" fillId="0" borderId="0" xfId="0" applyNumberFormat="1" applyFont="1"/>
    <xf numFmtId="0" fontId="28" fillId="0" borderId="0" xfId="0" applyFont="1" applyFill="1" applyBorder="1" applyAlignment="1">
      <alignment horizontal="center" wrapText="1"/>
    </xf>
    <xf numFmtId="0" fontId="28" fillId="0" borderId="55" xfId="0" applyFont="1" applyBorder="1" applyAlignment="1">
      <alignment horizontal="center" vertical="center" wrapText="1"/>
    </xf>
    <xf numFmtId="0" fontId="28" fillId="0" borderId="56" xfId="0" applyFont="1" applyBorder="1" applyAlignment="1">
      <alignment horizontal="center" vertical="center" wrapText="1"/>
    </xf>
    <xf numFmtId="0" fontId="22" fillId="0" borderId="43" xfId="0" applyFont="1" applyBorder="1" applyAlignment="1">
      <alignment horizontal="center" vertical="center" wrapText="1"/>
    </xf>
    <xf numFmtId="0" fontId="44" fillId="0" borderId="69" xfId="0" applyFont="1" applyBorder="1" applyAlignment="1">
      <alignment horizontal="right" vertical="center" wrapText="1"/>
    </xf>
    <xf numFmtId="3" fontId="44" fillId="0" borderId="70" xfId="2" applyNumberFormat="1" applyFont="1" applyBorder="1" applyAlignment="1">
      <alignment horizontal="center" vertical="center" wrapText="1"/>
    </xf>
    <xf numFmtId="165" fontId="44" fillId="0" borderId="19" xfId="3" applyNumberFormat="1" applyFont="1" applyBorder="1" applyAlignment="1">
      <alignment horizontal="center" vertical="center" wrapText="1"/>
    </xf>
    <xf numFmtId="4" fontId="44" fillId="0" borderId="70" xfId="2" applyNumberFormat="1" applyFont="1" applyBorder="1" applyAlignment="1">
      <alignment horizontal="center" vertical="center" wrapText="1"/>
    </xf>
    <xf numFmtId="165" fontId="44" fillId="0" borderId="71" xfId="2" applyNumberFormat="1" applyFont="1" applyBorder="1" applyAlignment="1">
      <alignment horizontal="center" vertical="center" wrapText="1"/>
    </xf>
    <xf numFmtId="0" fontId="44" fillId="0" borderId="41" xfId="0" applyFont="1" applyBorder="1" applyAlignment="1">
      <alignment horizontal="right" vertical="center" wrapText="1"/>
    </xf>
    <xf numFmtId="3" fontId="44" fillId="0" borderId="10" xfId="2" applyNumberFormat="1" applyFont="1" applyBorder="1" applyAlignment="1">
      <alignment horizontal="center" vertical="center" wrapText="1"/>
    </xf>
    <xf numFmtId="165" fontId="44" fillId="0" borderId="10" xfId="3" applyNumberFormat="1" applyFont="1" applyBorder="1" applyAlignment="1">
      <alignment horizontal="center" vertical="center" wrapText="1"/>
    </xf>
    <xf numFmtId="4" fontId="44" fillId="0" borderId="10" xfId="2" applyNumberFormat="1" applyFont="1" applyBorder="1" applyAlignment="1">
      <alignment horizontal="center" vertical="center" wrapText="1"/>
    </xf>
    <xf numFmtId="165" fontId="44" fillId="0" borderId="39" xfId="2" applyNumberFormat="1" applyFont="1" applyBorder="1" applyAlignment="1">
      <alignment horizontal="center" vertical="center" wrapText="1"/>
    </xf>
    <xf numFmtId="0" fontId="22" fillId="0" borderId="20" xfId="0" applyFont="1" applyBorder="1" applyAlignment="1">
      <alignment horizontal="center" vertical="center" wrapText="1"/>
    </xf>
    <xf numFmtId="0" fontId="44" fillId="0" borderId="17" xfId="0" applyFont="1" applyBorder="1" applyAlignment="1">
      <alignment horizontal="right" vertical="center" wrapText="1"/>
    </xf>
    <xf numFmtId="3" fontId="44" fillId="0" borderId="17" xfId="2" applyNumberFormat="1" applyFont="1" applyBorder="1" applyAlignment="1">
      <alignment horizontal="center" vertical="center" wrapText="1"/>
    </xf>
    <xf numFmtId="165" fontId="44" fillId="0" borderId="17" xfId="3" applyNumberFormat="1" applyFont="1" applyBorder="1" applyAlignment="1">
      <alignment horizontal="center" vertical="center" wrapText="1"/>
    </xf>
    <xf numFmtId="4" fontId="44" fillId="0" borderId="17" xfId="2" applyNumberFormat="1" applyFont="1" applyBorder="1" applyAlignment="1">
      <alignment horizontal="center" vertical="center" wrapText="1"/>
    </xf>
    <xf numFmtId="165" fontId="44" fillId="0" borderId="17" xfId="2" applyNumberFormat="1" applyFont="1" applyBorder="1" applyAlignment="1">
      <alignment horizontal="center" vertical="center" wrapText="1"/>
    </xf>
    <xf numFmtId="3" fontId="22" fillId="0" borderId="17" xfId="2" applyNumberFormat="1" applyFont="1" applyBorder="1" applyAlignment="1">
      <alignment horizontal="center" vertical="center" wrapText="1"/>
    </xf>
    <xf numFmtId="165" fontId="22" fillId="0" borderId="17" xfId="3" applyNumberFormat="1" applyFont="1" applyBorder="1" applyAlignment="1">
      <alignment horizontal="center" vertical="center" wrapText="1"/>
    </xf>
    <xf numFmtId="4" fontId="22" fillId="0" borderId="17" xfId="2" applyNumberFormat="1" applyFont="1" applyBorder="1" applyAlignment="1">
      <alignment horizontal="center" vertical="center" wrapText="1"/>
    </xf>
    <xf numFmtId="165" fontId="22" fillId="0" borderId="17" xfId="0" applyNumberFormat="1" applyFont="1" applyBorder="1" applyAlignment="1">
      <alignment horizontal="center" vertical="center" wrapText="1"/>
    </xf>
    <xf numFmtId="165" fontId="22" fillId="0" borderId="15" xfId="3" applyNumberFormat="1" applyFont="1" applyBorder="1" applyAlignment="1">
      <alignment horizontal="center" vertical="center" wrapText="1"/>
    </xf>
    <xf numFmtId="0" fontId="0" fillId="0" borderId="34" xfId="0" applyBorder="1" applyAlignment="1">
      <alignment horizontal="center" vertical="center" wrapText="1"/>
    </xf>
    <xf numFmtId="3" fontId="0" fillId="0" borderId="34" xfId="2" applyNumberFormat="1" applyFont="1" applyBorder="1" applyAlignment="1">
      <alignment horizontal="center" vertical="center" wrapText="1"/>
    </xf>
    <xf numFmtId="165" fontId="0" fillId="0" borderId="34" xfId="3" applyNumberFormat="1" applyFont="1" applyBorder="1" applyAlignment="1">
      <alignment horizontal="center" vertical="center" wrapText="1"/>
    </xf>
    <xf numFmtId="4" fontId="0" fillId="0" borderId="34" xfId="2" applyNumberFormat="1" applyFont="1" applyBorder="1" applyAlignment="1">
      <alignment horizontal="center" vertical="center" wrapText="1"/>
    </xf>
    <xf numFmtId="2" fontId="1" fillId="0" borderId="9" xfId="0" applyNumberFormat="1" applyFont="1" applyBorder="1" applyAlignment="1">
      <alignment horizontal="center" vertical="center"/>
    </xf>
    <xf numFmtId="165" fontId="0" fillId="7" borderId="9" xfId="0" applyNumberFormat="1" applyFill="1" applyBorder="1"/>
    <xf numFmtId="43" fontId="1" fillId="0" borderId="2" xfId="0" applyNumberFormat="1" applyFont="1" applyFill="1" applyBorder="1" applyAlignment="1">
      <alignment horizontal="center" wrapText="1"/>
    </xf>
    <xf numFmtId="2" fontId="28" fillId="0" borderId="2" xfId="0" applyNumberFormat="1" applyFont="1" applyFill="1" applyBorder="1"/>
    <xf numFmtId="0" fontId="0" fillId="0" borderId="2" xfId="0" applyFill="1" applyBorder="1"/>
    <xf numFmtId="0" fontId="1" fillId="0" borderId="34" xfId="0" applyFont="1" applyBorder="1" applyAlignment="1">
      <alignment wrapText="1"/>
    </xf>
    <xf numFmtId="43" fontId="0" fillId="0" borderId="0" xfId="0" applyNumberFormat="1" applyBorder="1"/>
    <xf numFmtId="0" fontId="1" fillId="0" borderId="0" xfId="0" applyFont="1" applyBorder="1" applyAlignment="1">
      <alignment wrapText="1"/>
    </xf>
    <xf numFmtId="43" fontId="1" fillId="7" borderId="62" xfId="0" applyNumberFormat="1" applyFont="1" applyFill="1" applyBorder="1" applyAlignment="1">
      <alignment wrapText="1"/>
    </xf>
    <xf numFmtId="2" fontId="1" fillId="0" borderId="62" xfId="0" applyNumberFormat="1" applyFont="1" applyBorder="1" applyAlignment="1">
      <alignment horizontal="left" vertical="center"/>
    </xf>
    <xf numFmtId="2" fontId="1" fillId="0" borderId="56" xfId="0" applyNumberFormat="1" applyFont="1" applyBorder="1" applyAlignment="1">
      <alignment horizontal="center" vertical="center"/>
    </xf>
    <xf numFmtId="2" fontId="0" fillId="0" borderId="42" xfId="0" applyNumberFormat="1" applyBorder="1" applyAlignment="1">
      <alignment horizontal="left" vertical="top" wrapText="1"/>
    </xf>
    <xf numFmtId="2" fontId="0" fillId="0" borderId="45" xfId="0" applyNumberFormat="1" applyBorder="1" applyAlignment="1">
      <alignment horizontal="center" vertical="center"/>
    </xf>
    <xf numFmtId="43" fontId="0" fillId="0" borderId="42" xfId="0" applyNumberFormat="1" applyBorder="1" applyAlignment="1">
      <alignment horizontal="left" vertical="top" wrapText="1"/>
    </xf>
    <xf numFmtId="0" fontId="0" fillId="0" borderId="42" xfId="0" applyBorder="1" applyAlignment="1">
      <alignment horizontal="left" vertical="top" wrapText="1"/>
    </xf>
    <xf numFmtId="0" fontId="0" fillId="0" borderId="38" xfId="0" applyBorder="1" applyAlignment="1">
      <alignment wrapText="1"/>
    </xf>
    <xf numFmtId="166" fontId="0" fillId="0" borderId="37" xfId="0" applyNumberFormat="1" applyBorder="1" applyAlignment="1">
      <alignment horizontal="center" vertical="center"/>
    </xf>
    <xf numFmtId="0" fontId="1" fillId="10" borderId="23" xfId="0" applyFont="1" applyFill="1" applyBorder="1" applyAlignment="1">
      <alignment vertical="center"/>
    </xf>
    <xf numFmtId="0" fontId="1" fillId="10" borderId="66" xfId="0" applyFont="1" applyFill="1" applyBorder="1" applyAlignment="1">
      <alignment wrapText="1"/>
    </xf>
    <xf numFmtId="0" fontId="1" fillId="10" borderId="20" xfId="0" applyFont="1" applyFill="1" applyBorder="1" applyAlignment="1">
      <alignment wrapText="1"/>
    </xf>
    <xf numFmtId="0" fontId="1" fillId="10" borderId="12" xfId="0" applyFont="1" applyFill="1" applyBorder="1" applyAlignment="1">
      <alignment wrapText="1"/>
    </xf>
    <xf numFmtId="0" fontId="1" fillId="10" borderId="59" xfId="0" applyFont="1" applyFill="1" applyBorder="1" applyAlignment="1">
      <alignment wrapText="1"/>
    </xf>
    <xf numFmtId="0" fontId="1" fillId="10" borderId="2" xfId="0" applyFont="1" applyFill="1" applyBorder="1" applyAlignment="1">
      <alignment vertical="center" wrapText="1"/>
    </xf>
    <xf numFmtId="0" fontId="1" fillId="10" borderId="55" xfId="0" applyFont="1" applyFill="1" applyBorder="1" applyAlignment="1">
      <alignment vertical="center"/>
    </xf>
    <xf numFmtId="0" fontId="1" fillId="10" borderId="55" xfId="0" applyFont="1" applyFill="1" applyBorder="1" applyAlignment="1">
      <alignment vertical="center" wrapText="1"/>
    </xf>
    <xf numFmtId="0" fontId="1" fillId="0" borderId="76" xfId="0" applyFont="1" applyBorder="1" applyAlignment="1">
      <alignment wrapText="1"/>
    </xf>
    <xf numFmtId="0" fontId="0" fillId="0" borderId="77" xfId="0" applyBorder="1"/>
    <xf numFmtId="0" fontId="1" fillId="0" borderId="48" xfId="0" applyFont="1" applyBorder="1" applyAlignment="1">
      <alignment horizontal="left" vertical="center" wrapText="1"/>
    </xf>
    <xf numFmtId="0" fontId="1" fillId="0" borderId="63" xfId="0" applyFont="1" applyBorder="1" applyAlignment="1">
      <alignment horizontal="left" vertical="center"/>
    </xf>
    <xf numFmtId="2" fontId="1" fillId="0" borderId="9" xfId="0" applyNumberFormat="1" applyFont="1" applyBorder="1" applyAlignment="1">
      <alignment vertical="top" wrapText="1"/>
    </xf>
    <xf numFmtId="0" fontId="26" fillId="10" borderId="10" xfId="0" applyFont="1" applyFill="1" applyBorder="1" applyAlignment="1">
      <alignment vertical="center" wrapText="1"/>
    </xf>
    <xf numFmtId="49" fontId="15" fillId="0" borderId="34" xfId="0" applyNumberFormat="1" applyFont="1" applyFill="1" applyBorder="1" applyAlignment="1" applyProtection="1">
      <alignment horizontal="right" vertical="center" wrapText="1"/>
    </xf>
    <xf numFmtId="0" fontId="4" fillId="0" borderId="34" xfId="0" applyFont="1" applyFill="1" applyBorder="1" applyAlignment="1" applyProtection="1">
      <alignment vertical="center" wrapText="1"/>
    </xf>
    <xf numFmtId="49" fontId="7" fillId="0" borderId="34" xfId="0" applyNumberFormat="1" applyFont="1" applyFill="1" applyBorder="1" applyAlignment="1" applyProtection="1">
      <alignment horizontal="left" vertical="center" wrapText="1"/>
    </xf>
    <xf numFmtId="2" fontId="7" fillId="0" borderId="34" xfId="0" applyNumberFormat="1" applyFont="1" applyFill="1" applyBorder="1" applyAlignment="1" applyProtection="1">
      <alignment vertical="center"/>
    </xf>
    <xf numFmtId="43" fontId="17" fillId="0" borderId="34" xfId="0" applyNumberFormat="1" applyFont="1" applyFill="1" applyBorder="1" applyAlignment="1" applyProtection="1">
      <alignment vertical="center"/>
    </xf>
    <xf numFmtId="43" fontId="7" fillId="0" borderId="34" xfId="0" applyNumberFormat="1" applyFont="1" applyFill="1" applyBorder="1" applyAlignment="1" applyProtection="1">
      <alignment vertical="center"/>
    </xf>
    <xf numFmtId="4" fontId="17" fillId="0" borderId="34" xfId="0" applyNumberFormat="1" applyFont="1" applyFill="1" applyBorder="1" applyAlignment="1" applyProtection="1">
      <alignment vertical="center"/>
    </xf>
    <xf numFmtId="1" fontId="7" fillId="0" borderId="34" xfId="0" applyNumberFormat="1" applyFont="1" applyFill="1" applyBorder="1" applyAlignment="1" applyProtection="1">
      <alignment horizontal="left" vertical="center"/>
    </xf>
    <xf numFmtId="49" fontId="15" fillId="0" borderId="34" xfId="0" applyNumberFormat="1" applyFont="1" applyFill="1" applyBorder="1" applyAlignment="1" applyProtection="1">
      <alignment horizontal="right" vertical="center"/>
    </xf>
    <xf numFmtId="0" fontId="4" fillId="0" borderId="34" xfId="0" applyFont="1" applyFill="1" applyBorder="1" applyAlignment="1" applyProtection="1">
      <alignment horizontal="right" vertical="center"/>
    </xf>
    <xf numFmtId="165" fontId="1" fillId="0" borderId="0" xfId="0" applyNumberFormat="1" applyFont="1"/>
    <xf numFmtId="3" fontId="0" fillId="0" borderId="0" xfId="0" applyNumberFormat="1"/>
    <xf numFmtId="49" fontId="3" fillId="0" borderId="52" xfId="0" applyNumberFormat="1" applyFont="1" applyFill="1" applyBorder="1" applyAlignment="1" applyProtection="1">
      <alignment horizontal="left" vertical="center" wrapText="1"/>
      <protection locked="0"/>
    </xf>
    <xf numFmtId="49" fontId="7" fillId="0" borderId="3" xfId="0" applyNumberFormat="1" applyFont="1" applyFill="1" applyBorder="1" applyAlignment="1" applyProtection="1">
      <alignment horizontal="left" vertical="center" wrapText="1"/>
      <protection locked="0"/>
    </xf>
    <xf numFmtId="2" fontId="16" fillId="0" borderId="3" xfId="0" applyNumberFormat="1" applyFont="1" applyFill="1" applyBorder="1" applyAlignment="1" applyProtection="1">
      <alignment vertical="center"/>
      <protection locked="0"/>
    </xf>
    <xf numFmtId="2" fontId="7" fillId="0" borderId="9" xfId="0" applyNumberFormat="1" applyFont="1" applyFill="1" applyBorder="1" applyAlignment="1" applyProtection="1">
      <alignment vertical="center"/>
      <protection locked="0"/>
    </xf>
    <xf numFmtId="2" fontId="7" fillId="0" borderId="2" xfId="0" applyNumberFormat="1" applyFont="1" applyFill="1" applyBorder="1" applyAlignment="1" applyProtection="1">
      <alignment vertical="center"/>
    </xf>
    <xf numFmtId="4" fontId="7" fillId="0" borderId="9" xfId="0" applyNumberFormat="1" applyFont="1" applyFill="1" applyBorder="1" applyAlignment="1">
      <alignment vertical="center"/>
    </xf>
    <xf numFmtId="43" fontId="7" fillId="0" borderId="9" xfId="0" applyNumberFormat="1" applyFont="1" applyFill="1" applyBorder="1" applyAlignment="1" applyProtection="1">
      <alignment vertical="center"/>
      <protection locked="0"/>
    </xf>
    <xf numFmtId="2" fontId="7" fillId="0" borderId="53" xfId="0" applyNumberFormat="1" applyFont="1" applyFill="1" applyBorder="1" applyAlignment="1" applyProtection="1">
      <alignment vertical="center"/>
      <protection locked="0"/>
    </xf>
    <xf numFmtId="0" fontId="3" fillId="0" borderId="42" xfId="0" applyFont="1" applyFill="1" applyBorder="1" applyAlignment="1">
      <alignment horizontal="left" vertical="center" wrapText="1"/>
    </xf>
    <xf numFmtId="2" fontId="31" fillId="0" borderId="0" xfId="0" applyNumberFormat="1" applyFont="1" applyFill="1" applyBorder="1" applyAlignment="1" applyProtection="1">
      <alignment horizontal="left" vertical="top" wrapText="1"/>
    </xf>
    <xf numFmtId="2" fontId="4" fillId="0" borderId="25" xfId="0" applyNumberFormat="1" applyFont="1" applyFill="1" applyBorder="1" applyAlignment="1" applyProtection="1">
      <alignment horizontal="center" vertical="center"/>
    </xf>
    <xf numFmtId="2" fontId="5" fillId="0" borderId="34" xfId="0" applyNumberFormat="1" applyFont="1" applyFill="1" applyBorder="1" applyAlignment="1" applyProtection="1">
      <alignment horizontal="left" vertical="center" wrapText="1"/>
    </xf>
    <xf numFmtId="2" fontId="9" fillId="0" borderId="0" xfId="0" applyNumberFormat="1" applyFont="1" applyFill="1" applyBorder="1" applyProtection="1"/>
    <xf numFmtId="2" fontId="14" fillId="0" borderId="27" xfId="0" applyNumberFormat="1" applyFont="1" applyFill="1" applyBorder="1" applyProtection="1"/>
    <xf numFmtId="164" fontId="31" fillId="0" borderId="0" xfId="0" applyNumberFormat="1" applyFont="1" applyFill="1" applyBorder="1" applyAlignment="1" applyProtection="1"/>
    <xf numFmtId="2" fontId="14" fillId="0" borderId="27" xfId="0" applyNumberFormat="1" applyFont="1" applyFill="1" applyBorder="1" applyAlignment="1" applyProtection="1"/>
    <xf numFmtId="43" fontId="7" fillId="3" borderId="5" xfId="2" applyFont="1" applyFill="1" applyBorder="1" applyAlignment="1" applyProtection="1">
      <alignment horizontal="right" vertical="top"/>
      <protection locked="0"/>
    </xf>
    <xf numFmtId="2" fontId="7" fillId="3" borderId="10" xfId="0" applyNumberFormat="1" applyFont="1" applyFill="1" applyBorder="1" applyAlignment="1" applyProtection="1">
      <alignment horizontal="right" vertical="top"/>
      <protection locked="0"/>
    </xf>
    <xf numFmtId="43" fontId="7" fillId="3" borderId="0" xfId="2" applyFont="1" applyFill="1" applyBorder="1" applyAlignment="1" applyProtection="1">
      <alignment horizontal="right" vertical="top"/>
    </xf>
    <xf numFmtId="2" fontId="4" fillId="0" borderId="27" xfId="0" applyNumberFormat="1" applyFont="1" applyFill="1" applyBorder="1" applyAlignment="1" applyProtection="1"/>
    <xf numFmtId="2" fontId="31" fillId="0" borderId="34" xfId="0" applyNumberFormat="1" applyFont="1" applyFill="1" applyBorder="1" applyAlignment="1" applyProtection="1">
      <alignment horizontal="center" vertical="center" wrapText="1"/>
    </xf>
    <xf numFmtId="2" fontId="31" fillId="0" borderId="0" xfId="0" applyNumberFormat="1" applyFont="1" applyFill="1" applyBorder="1" applyProtection="1"/>
    <xf numFmtId="2" fontId="4" fillId="0" borderId="27" xfId="0" applyNumberFormat="1" applyFont="1" applyFill="1" applyBorder="1" applyProtection="1"/>
    <xf numFmtId="2" fontId="6" fillId="0" borderId="10" xfId="0" applyNumberFormat="1" applyFont="1" applyFill="1" applyBorder="1" applyProtection="1"/>
    <xf numFmtId="43" fontId="6" fillId="0" borderId="10" xfId="0" applyNumberFormat="1" applyFont="1" applyFill="1" applyBorder="1" applyProtection="1"/>
    <xf numFmtId="39" fontId="45" fillId="9" borderId="23" xfId="2" applyNumberFormat="1" applyFont="1" applyFill="1" applyBorder="1" applyAlignment="1">
      <alignment horizontal="center" vertical="center" wrapText="1"/>
    </xf>
    <xf numFmtId="0" fontId="11" fillId="0" borderId="7" xfId="0" applyFont="1" applyFill="1" applyBorder="1" applyAlignment="1" applyProtection="1">
      <alignment horizontal="center" wrapText="1"/>
    </xf>
    <xf numFmtId="2" fontId="11" fillId="0" borderId="6" xfId="0" applyNumberFormat="1" applyFont="1" applyFill="1" applyBorder="1" applyAlignment="1" applyProtection="1">
      <alignment horizontal="center"/>
    </xf>
    <xf numFmtId="0" fontId="11" fillId="0" borderId="51" xfId="0" applyFont="1" applyFill="1" applyBorder="1" applyAlignment="1" applyProtection="1">
      <alignment horizontal="left"/>
    </xf>
    <xf numFmtId="49" fontId="3" fillId="2" borderId="76" xfId="0" applyNumberFormat="1" applyFont="1" applyFill="1" applyBorder="1" applyAlignment="1" applyProtection="1">
      <alignment horizontal="left" vertical="center" wrapText="1"/>
      <protection locked="0"/>
    </xf>
    <xf numFmtId="2" fontId="7" fillId="2" borderId="21" xfId="0" applyNumberFormat="1" applyFont="1" applyFill="1" applyBorder="1" applyAlignment="1" applyProtection="1">
      <alignment vertical="center"/>
    </xf>
    <xf numFmtId="2" fontId="7" fillId="2" borderId="57" xfId="0" applyNumberFormat="1" applyFont="1" applyFill="1" applyBorder="1" applyAlignment="1" applyProtection="1">
      <alignment vertical="center"/>
      <protection locked="0"/>
    </xf>
    <xf numFmtId="49" fontId="8" fillId="0" borderId="21" xfId="0" applyNumberFormat="1" applyFont="1" applyFill="1" applyBorder="1" applyAlignment="1" applyProtection="1">
      <alignment vertical="top"/>
      <protection locked="0"/>
    </xf>
    <xf numFmtId="49" fontId="7" fillId="2" borderId="21" xfId="0" applyNumberFormat="1" applyFont="1" applyFill="1" applyBorder="1" applyAlignment="1" applyProtection="1">
      <alignment horizontal="left" vertical="center" wrapText="1"/>
      <protection locked="0"/>
    </xf>
    <xf numFmtId="2" fontId="16" fillId="2" borderId="21" xfId="0" applyNumberFormat="1" applyFont="1" applyFill="1" applyBorder="1" applyAlignment="1" applyProtection="1">
      <alignment vertical="center"/>
      <protection locked="0"/>
    </xf>
    <xf numFmtId="2" fontId="7" fillId="2" borderId="21" xfId="0" applyNumberFormat="1" applyFont="1" applyFill="1" applyBorder="1" applyAlignment="1" applyProtection="1">
      <alignment vertical="center"/>
      <protection locked="0"/>
    </xf>
    <xf numFmtId="4" fontId="7" fillId="2" borderId="21" xfId="0" applyNumberFormat="1" applyFont="1" applyFill="1" applyBorder="1" applyAlignment="1">
      <alignment vertical="center"/>
    </xf>
    <xf numFmtId="43" fontId="7" fillId="2" borderId="21" xfId="0" applyNumberFormat="1" applyFont="1" applyFill="1" applyBorder="1" applyAlignment="1" applyProtection="1">
      <alignment vertical="center"/>
      <protection locked="0"/>
    </xf>
    <xf numFmtId="49" fontId="7" fillId="0" borderId="20" xfId="0" applyNumberFormat="1" applyFont="1" applyFill="1" applyBorder="1" applyAlignment="1" applyProtection="1">
      <alignment horizontal="left" vertical="center" wrapText="1"/>
      <protection locked="0"/>
    </xf>
    <xf numFmtId="2" fontId="7" fillId="0" borderId="21" xfId="0" applyNumberFormat="1" applyFont="1" applyFill="1" applyBorder="1" applyAlignment="1" applyProtection="1">
      <alignment vertical="center"/>
      <protection locked="0"/>
    </xf>
    <xf numFmtId="2" fontId="7" fillId="0" borderId="21" xfId="0" applyNumberFormat="1" applyFont="1" applyFill="1" applyBorder="1" applyAlignment="1" applyProtection="1">
      <alignment vertical="center"/>
    </xf>
    <xf numFmtId="4" fontId="7" fillId="0" borderId="21" xfId="0" applyNumberFormat="1" applyFont="1" applyFill="1" applyBorder="1" applyAlignment="1">
      <alignment vertical="center"/>
    </xf>
    <xf numFmtId="43" fontId="7" fillId="0" borderId="21" xfId="0" applyNumberFormat="1" applyFont="1" applyFill="1" applyBorder="1" applyAlignment="1" applyProtection="1">
      <alignment vertical="center"/>
      <protection locked="0"/>
    </xf>
    <xf numFmtId="2" fontId="7" fillId="0" borderId="57" xfId="0" applyNumberFormat="1" applyFont="1" applyFill="1" applyBorder="1" applyAlignment="1" applyProtection="1">
      <alignment vertical="center"/>
      <protection locked="0"/>
    </xf>
    <xf numFmtId="49" fontId="9" fillId="0" borderId="20" xfId="0" applyNumberFormat="1" applyFont="1" applyFill="1" applyBorder="1" applyAlignment="1" applyProtection="1">
      <alignment vertical="center"/>
      <protection locked="0"/>
    </xf>
    <xf numFmtId="49" fontId="15" fillId="0" borderId="10" xfId="0" applyNumberFormat="1" applyFont="1" applyFill="1" applyBorder="1" applyAlignment="1" applyProtection="1">
      <alignment horizontal="left" vertical="center" wrapText="1"/>
      <protection locked="0"/>
    </xf>
    <xf numFmtId="165" fontId="0" fillId="0" borderId="0" xfId="0" applyNumberFormat="1" applyAlignment="1">
      <alignment vertical="top"/>
    </xf>
    <xf numFmtId="39" fontId="1" fillId="0" borderId="0" xfId="0" applyNumberFormat="1" applyFont="1"/>
    <xf numFmtId="0" fontId="0" fillId="0" borderId="0" xfId="0" applyAlignment="1">
      <alignment horizontal="left" wrapText="1"/>
    </xf>
    <xf numFmtId="43" fontId="36" fillId="0" borderId="0" xfId="2" applyFont="1" applyBorder="1" applyAlignment="1">
      <alignment vertical="center"/>
    </xf>
    <xf numFmtId="43" fontId="7" fillId="0" borderId="37" xfId="0" applyNumberFormat="1" applyFont="1" applyFill="1" applyBorder="1" applyAlignment="1" applyProtection="1">
      <alignment vertical="center"/>
    </xf>
    <xf numFmtId="1" fontId="1" fillId="0" borderId="0" xfId="0" applyNumberFormat="1" applyFont="1" applyAlignment="1">
      <alignment wrapText="1"/>
    </xf>
    <xf numFmtId="0" fontId="28" fillId="0" borderId="23" xfId="0" applyFont="1" applyBorder="1" applyAlignment="1">
      <alignment horizontal="left" vertical="top" wrapText="1"/>
    </xf>
    <xf numFmtId="0" fontId="22" fillId="0" borderId="23" xfId="0" applyFont="1" applyBorder="1" applyAlignment="1">
      <alignment horizontal="left" vertical="top" wrapText="1"/>
    </xf>
    <xf numFmtId="0" fontId="47" fillId="0" borderId="23" xfId="0" applyFont="1" applyFill="1" applyBorder="1" applyAlignment="1">
      <alignment horizontal="left" vertical="top"/>
    </xf>
    <xf numFmtId="9" fontId="7" fillId="0" borderId="23" xfId="0" applyNumberFormat="1" applyFont="1" applyFill="1" applyBorder="1" applyAlignment="1">
      <alignment horizontal="left" vertical="top"/>
    </xf>
    <xf numFmtId="10" fontId="7" fillId="0" borderId="23" xfId="0" applyNumberFormat="1" applyFont="1" applyFill="1" applyBorder="1" applyAlignment="1">
      <alignment horizontal="left" vertical="top" wrapText="1"/>
    </xf>
    <xf numFmtId="43" fontId="22" fillId="0" borderId="23" xfId="0" applyNumberFormat="1" applyFont="1" applyBorder="1" applyAlignment="1">
      <alignment horizontal="left" vertical="top" wrapText="1"/>
    </xf>
    <xf numFmtId="0" fontId="28" fillId="0" borderId="23" xfId="0" applyFont="1" applyBorder="1" applyAlignment="1">
      <alignment wrapText="1"/>
    </xf>
    <xf numFmtId="0" fontId="22" fillId="0" borderId="23" xfId="0" applyFont="1" applyBorder="1"/>
    <xf numFmtId="43" fontId="27" fillId="6" borderId="23" xfId="2" applyFont="1" applyFill="1" applyBorder="1" applyAlignment="1">
      <alignment horizontal="left" vertical="center"/>
    </xf>
    <xf numFmtId="2" fontId="27" fillId="6" borderId="23" xfId="0" applyNumberFormat="1" applyFont="1" applyFill="1" applyBorder="1" applyAlignment="1">
      <alignment horizontal="center" vertical="center" wrapText="1"/>
    </xf>
    <xf numFmtId="43" fontId="1" fillId="6" borderId="9" xfId="0" applyNumberFormat="1" applyFont="1" applyFill="1" applyBorder="1" applyAlignment="1">
      <alignment horizontal="center" wrapText="1"/>
    </xf>
    <xf numFmtId="0" fontId="1" fillId="3" borderId="23" xfId="0" applyFont="1" applyFill="1" applyBorder="1" applyAlignment="1">
      <alignment horizontal="center" vertical="top"/>
    </xf>
    <xf numFmtId="2" fontId="27" fillId="3" borderId="23" xfId="2" applyNumberFormat="1" applyFont="1" applyFill="1" applyBorder="1" applyAlignment="1">
      <alignment horizontal="center" vertical="center"/>
    </xf>
    <xf numFmtId="2" fontId="27" fillId="3" borderId="19" xfId="2" applyNumberFormat="1" applyFont="1" applyFill="1" applyBorder="1" applyAlignment="1">
      <alignment horizontal="center" vertical="center"/>
    </xf>
    <xf numFmtId="0" fontId="38" fillId="0" borderId="82" xfId="0" applyFont="1" applyBorder="1" applyAlignment="1">
      <alignment vertical="center" wrapText="1"/>
    </xf>
    <xf numFmtId="0" fontId="1" fillId="3" borderId="83" xfId="0" applyFont="1" applyFill="1" applyBorder="1" applyAlignment="1">
      <alignment horizontal="center" vertical="top"/>
    </xf>
    <xf numFmtId="0" fontId="48" fillId="0" borderId="23" xfId="0" applyFont="1" applyBorder="1" applyAlignment="1">
      <alignment horizontal="center" vertical="center" wrapText="1"/>
    </xf>
    <xf numFmtId="8" fontId="48" fillId="0" borderId="23" xfId="0" applyNumberFormat="1" applyFont="1" applyBorder="1" applyAlignment="1">
      <alignment horizontal="center" vertical="center" wrapText="1"/>
    </xf>
    <xf numFmtId="0" fontId="48" fillId="0" borderId="23" xfId="0" applyFont="1" applyFill="1" applyBorder="1" applyAlignment="1">
      <alignment horizontal="center" vertical="center" wrapText="1"/>
    </xf>
    <xf numFmtId="8" fontId="48" fillId="0" borderId="23" xfId="0" applyNumberFormat="1" applyFont="1" applyFill="1" applyBorder="1" applyAlignment="1">
      <alignment horizontal="center" vertical="center" wrapText="1"/>
    </xf>
    <xf numFmtId="165" fontId="27" fillId="0" borderId="83" xfId="0" applyNumberFormat="1" applyFont="1" applyBorder="1" applyAlignment="1">
      <alignment horizontal="center" vertical="center"/>
    </xf>
    <xf numFmtId="8" fontId="48" fillId="0" borderId="19" xfId="0" applyNumberFormat="1" applyFont="1" applyFill="1" applyBorder="1" applyAlignment="1">
      <alignment horizontal="center" vertical="center" wrapText="1"/>
    </xf>
    <xf numFmtId="165" fontId="27" fillId="0" borderId="84" xfId="0" applyNumberFormat="1" applyFont="1" applyBorder="1" applyAlignment="1">
      <alignment horizontal="center" vertical="center"/>
    </xf>
    <xf numFmtId="0" fontId="49" fillId="0" borderId="19" xfId="0" applyFont="1" applyBorder="1" applyAlignment="1">
      <alignment horizontal="center" vertical="center" wrapText="1"/>
    </xf>
    <xf numFmtId="0" fontId="48" fillId="0" borderId="19" xfId="0" applyFont="1" applyFill="1" applyBorder="1" applyAlignment="1">
      <alignment horizontal="center" vertical="center" wrapText="1"/>
    </xf>
    <xf numFmtId="0" fontId="48" fillId="0" borderId="11" xfId="0" applyFont="1" applyBorder="1" applyAlignment="1">
      <alignment horizontal="center" vertical="center" wrapText="1"/>
    </xf>
    <xf numFmtId="8" fontId="48" fillId="0" borderId="11" xfId="0" applyNumberFormat="1" applyFont="1" applyBorder="1" applyAlignment="1">
      <alignment horizontal="center" vertical="center" wrapText="1"/>
    </xf>
    <xf numFmtId="0" fontId="48" fillId="0" borderId="11" xfId="0" applyFont="1" applyFill="1" applyBorder="1" applyAlignment="1">
      <alignment horizontal="center" vertical="center" wrapText="1"/>
    </xf>
    <xf numFmtId="8" fontId="48" fillId="0" borderId="11" xfId="0" applyNumberFormat="1" applyFont="1" applyFill="1" applyBorder="1" applyAlignment="1">
      <alignment horizontal="center" vertical="center" wrapText="1"/>
    </xf>
    <xf numFmtId="0" fontId="27" fillId="0" borderId="11" xfId="0" applyFont="1" applyBorder="1" applyAlignment="1">
      <alignment horizontal="center" vertical="center"/>
    </xf>
    <xf numFmtId="165" fontId="27" fillId="0" borderId="87" xfId="0" applyNumberFormat="1" applyFont="1" applyBorder="1" applyAlignment="1">
      <alignment horizontal="center" vertical="center"/>
    </xf>
    <xf numFmtId="0" fontId="27" fillId="0" borderId="19" xfId="0" applyFont="1" applyBorder="1" applyAlignment="1">
      <alignment horizontal="center" vertical="center"/>
    </xf>
    <xf numFmtId="0" fontId="49" fillId="0" borderId="11" xfId="0" applyFont="1" applyBorder="1" applyAlignment="1">
      <alignment horizontal="center" vertical="center" wrapText="1"/>
    </xf>
    <xf numFmtId="0" fontId="49" fillId="0" borderId="89" xfId="0" applyFont="1" applyFill="1" applyBorder="1" applyAlignment="1">
      <alignment horizontal="center" vertical="center" wrapText="1"/>
    </xf>
    <xf numFmtId="0" fontId="48" fillId="0" borderId="82" xfId="0" applyFont="1" applyBorder="1" applyAlignment="1">
      <alignment horizontal="left" vertical="center" wrapText="1"/>
    </xf>
    <xf numFmtId="0" fontId="50" fillId="0" borderId="85" xfId="0" applyFont="1" applyBorder="1" applyAlignment="1">
      <alignment horizontal="right" vertical="center" wrapText="1"/>
    </xf>
    <xf numFmtId="0" fontId="49" fillId="0" borderId="86" xfId="0" applyFont="1" applyBorder="1" applyAlignment="1">
      <alignment horizontal="left" vertical="center" wrapText="1"/>
    </xf>
    <xf numFmtId="0" fontId="49" fillId="0" borderId="82" xfId="0" applyFont="1" applyBorder="1" applyAlignment="1">
      <alignment horizontal="left" vertical="center" wrapText="1"/>
    </xf>
    <xf numFmtId="0" fontId="49" fillId="0" borderId="88" xfId="0" applyFont="1" applyFill="1" applyBorder="1" applyAlignment="1">
      <alignment horizontal="left" vertical="center" wrapText="1"/>
    </xf>
    <xf numFmtId="0" fontId="42" fillId="0" borderId="23" xfId="0" applyFont="1" applyFill="1" applyBorder="1" applyAlignment="1">
      <alignment horizontal="center" vertical="center" wrapText="1"/>
    </xf>
    <xf numFmtId="43" fontId="0" fillId="0" borderId="23" xfId="0" applyNumberFormat="1" applyBorder="1" applyAlignment="1">
      <alignment horizontal="center" vertical="center"/>
    </xf>
    <xf numFmtId="1" fontId="40" fillId="0" borderId="19" xfId="0" applyNumberFormat="1" applyFont="1" applyBorder="1" applyAlignment="1">
      <alignment horizontal="center" vertical="center"/>
    </xf>
    <xf numFmtId="43" fontId="42" fillId="0" borderId="82" xfId="2" applyFont="1" applyBorder="1" applyAlignment="1">
      <alignment horizontal="left" vertical="top" wrapText="1"/>
    </xf>
    <xf numFmtId="0" fontId="42" fillId="0" borderId="83" xfId="0" applyFont="1" applyFill="1" applyBorder="1" applyAlignment="1">
      <alignment horizontal="center" vertical="center" wrapText="1"/>
    </xf>
    <xf numFmtId="43" fontId="40" fillId="0" borderId="82" xfId="2" applyFont="1" applyBorder="1" applyAlignment="1">
      <alignment horizontal="left" vertical="top" wrapText="1"/>
    </xf>
    <xf numFmtId="165" fontId="0" fillId="0" borderId="83" xfId="0" applyNumberFormat="1" applyBorder="1" applyAlignment="1">
      <alignment horizontal="center" vertical="center"/>
    </xf>
    <xf numFmtId="43" fontId="40" fillId="0" borderId="88" xfId="2" applyFont="1" applyBorder="1" applyAlignment="1">
      <alignment horizontal="left" vertical="top" wrapText="1"/>
    </xf>
    <xf numFmtId="43" fontId="42" fillId="0" borderId="23" xfId="2" applyFont="1" applyBorder="1" applyAlignment="1">
      <alignment horizontal="center" vertical="center" wrapText="1"/>
    </xf>
    <xf numFmtId="0" fontId="42" fillId="0" borderId="23" xfId="0" applyFont="1" applyBorder="1" applyAlignment="1">
      <alignment horizontal="center" vertical="center" wrapText="1"/>
    </xf>
    <xf numFmtId="0" fontId="27" fillId="0" borderId="94" xfId="0" applyFont="1" applyBorder="1"/>
    <xf numFmtId="0" fontId="27" fillId="0" borderId="95" xfId="0" applyFont="1" applyBorder="1"/>
    <xf numFmtId="165" fontId="26" fillId="0" borderId="96" xfId="0" applyNumberFormat="1" applyFont="1" applyBorder="1"/>
    <xf numFmtId="165" fontId="40" fillId="0" borderId="97" xfId="0" applyNumberFormat="1" applyFont="1" applyBorder="1" applyAlignment="1">
      <alignment horizontal="center" vertical="center"/>
    </xf>
    <xf numFmtId="2" fontId="40" fillId="0" borderId="90" xfId="2" applyNumberFormat="1" applyFont="1" applyFill="1" applyBorder="1" applyAlignment="1">
      <alignment horizontal="center" vertical="center"/>
    </xf>
    <xf numFmtId="165" fontId="40" fillId="0" borderId="98" xfId="0" applyNumberFormat="1" applyFont="1" applyFill="1" applyBorder="1" applyAlignment="1">
      <alignment horizontal="center" vertical="center"/>
    </xf>
    <xf numFmtId="0" fontId="0" fillId="0" borderId="80" xfId="0" applyBorder="1" applyAlignment="1">
      <alignment vertical="top"/>
    </xf>
    <xf numFmtId="0" fontId="0" fillId="0" borderId="99" xfId="0" applyBorder="1" applyAlignment="1">
      <alignment vertical="top"/>
    </xf>
    <xf numFmtId="0" fontId="1" fillId="0" borderId="80" xfId="0" applyFont="1" applyFill="1" applyBorder="1" applyAlignment="1">
      <alignment horizontal="center" vertical="top" wrapText="1"/>
    </xf>
    <xf numFmtId="0" fontId="0" fillId="0" borderId="99" xfId="0" applyBorder="1" applyAlignment="1">
      <alignment horizontal="center" vertical="top" wrapText="1"/>
    </xf>
    <xf numFmtId="0" fontId="40" fillId="0" borderId="80" xfId="0" applyFont="1" applyBorder="1" applyAlignment="1">
      <alignment horizontal="center" vertical="center"/>
    </xf>
    <xf numFmtId="0" fontId="0" fillId="0" borderId="80" xfId="0" applyBorder="1" applyAlignment="1">
      <alignment horizontal="center" vertical="center"/>
    </xf>
    <xf numFmtId="0" fontId="0" fillId="0" borderId="99" xfId="0" applyBorder="1" applyAlignment="1">
      <alignment horizontal="center" vertical="center"/>
    </xf>
    <xf numFmtId="43" fontId="42" fillId="0" borderId="82" xfId="2" applyFont="1" applyBorder="1" applyAlignment="1">
      <alignment horizontal="center" vertical="center" wrapText="1"/>
    </xf>
    <xf numFmtId="43" fontId="40" fillId="0" borderId="82" xfId="2" applyFont="1" applyBorder="1" applyAlignment="1">
      <alignment horizontal="left" vertical="center" wrapText="1"/>
    </xf>
    <xf numFmtId="2" fontId="0" fillId="0" borderId="90" xfId="0" applyNumberFormat="1" applyBorder="1" applyAlignment="1">
      <alignment horizontal="center" vertical="center"/>
    </xf>
    <xf numFmtId="43" fontId="1" fillId="0" borderId="92" xfId="0" applyNumberFormat="1" applyFont="1" applyBorder="1" applyAlignment="1">
      <alignment horizontal="center" vertical="center"/>
    </xf>
    <xf numFmtId="165" fontId="1" fillId="0" borderId="93" xfId="0" applyNumberFormat="1" applyFont="1" applyBorder="1" applyAlignment="1">
      <alignment horizontal="center" vertical="center"/>
    </xf>
    <xf numFmtId="1" fontId="42" fillId="0" borderId="89" xfId="0" applyNumberFormat="1" applyFont="1" applyBorder="1" applyAlignment="1">
      <alignment horizontal="center" vertical="center"/>
    </xf>
    <xf numFmtId="8" fontId="48" fillId="0" borderId="12" xfId="0" applyNumberFormat="1" applyFont="1" applyBorder="1" applyAlignment="1">
      <alignment horizontal="center" vertical="center" wrapText="1"/>
    </xf>
    <xf numFmtId="2" fontId="49" fillId="0" borderId="65" xfId="0" applyNumberFormat="1" applyFont="1" applyFill="1" applyBorder="1" applyAlignment="1">
      <alignment horizontal="center" vertical="center" wrapText="1"/>
    </xf>
    <xf numFmtId="8" fontId="49" fillId="0" borderId="65" xfId="0" applyNumberFormat="1" applyFont="1" applyFill="1" applyBorder="1" applyAlignment="1">
      <alignment horizontal="center" vertical="center" wrapText="1"/>
    </xf>
    <xf numFmtId="0" fontId="26" fillId="0" borderId="65" xfId="0" applyFont="1" applyBorder="1" applyAlignment="1">
      <alignment horizontal="center" vertical="center"/>
    </xf>
    <xf numFmtId="8" fontId="26" fillId="0" borderId="101" xfId="0" applyNumberFormat="1" applyFont="1" applyBorder="1" applyAlignment="1">
      <alignment horizontal="center" vertical="center"/>
    </xf>
    <xf numFmtId="2" fontId="26" fillId="0" borderId="65" xfId="0" applyNumberFormat="1" applyFont="1" applyBorder="1" applyAlignment="1">
      <alignment horizontal="center" vertical="center"/>
    </xf>
    <xf numFmtId="165" fontId="26" fillId="0" borderId="101" xfId="0" applyNumberFormat="1" applyFont="1" applyBorder="1" applyAlignment="1">
      <alignment horizontal="center" vertical="center"/>
    </xf>
    <xf numFmtId="8" fontId="48" fillId="0" borderId="20" xfId="0" applyNumberFormat="1" applyFont="1" applyBorder="1" applyAlignment="1">
      <alignment horizontal="center" vertical="center" wrapText="1"/>
    </xf>
    <xf numFmtId="2" fontId="26" fillId="0" borderId="89" xfId="0" applyNumberFormat="1" applyFont="1" applyBorder="1" applyAlignment="1">
      <alignment horizontal="center"/>
    </xf>
    <xf numFmtId="8" fontId="26" fillId="0" borderId="102" xfId="0" applyNumberFormat="1" applyFont="1" applyBorder="1" applyAlignment="1">
      <alignment horizontal="center"/>
    </xf>
    <xf numFmtId="0" fontId="49" fillId="0" borderId="65" xfId="0" applyFont="1" applyFill="1" applyBorder="1" applyAlignment="1">
      <alignment horizontal="center" vertical="center" wrapText="1"/>
    </xf>
    <xf numFmtId="43" fontId="26" fillId="0" borderId="65" xfId="0" applyNumberFormat="1" applyFont="1" applyBorder="1" applyAlignment="1">
      <alignment horizontal="center" vertical="center"/>
    </xf>
    <xf numFmtId="8" fontId="48" fillId="0" borderId="66" xfId="0" applyNumberFormat="1" applyFont="1" applyBorder="1" applyAlignment="1">
      <alignment horizontal="center" vertical="center" wrapText="1"/>
    </xf>
    <xf numFmtId="2" fontId="49" fillId="0" borderId="73" xfId="0" applyNumberFormat="1" applyFont="1" applyFill="1" applyBorder="1" applyAlignment="1">
      <alignment horizontal="center" vertical="center" wrapText="1"/>
    </xf>
    <xf numFmtId="0" fontId="38" fillId="0" borderId="82" xfId="0" applyFont="1" applyFill="1" applyBorder="1" applyAlignment="1">
      <alignment vertical="center" wrapText="1"/>
    </xf>
    <xf numFmtId="2" fontId="42" fillId="0" borderId="82" xfId="0" applyNumberFormat="1" applyFont="1" applyFill="1" applyBorder="1" applyAlignment="1">
      <alignment horizontal="left" vertical="top" wrapText="1"/>
    </xf>
    <xf numFmtId="0" fontId="1" fillId="3" borderId="23" xfId="0" applyFont="1" applyFill="1" applyBorder="1" applyAlignment="1">
      <alignment horizontal="center" vertical="center"/>
    </xf>
    <xf numFmtId="0" fontId="1" fillId="3" borderId="83" xfId="0" applyFont="1" applyFill="1" applyBorder="1" applyAlignment="1">
      <alignment horizontal="center" vertical="center"/>
    </xf>
    <xf numFmtId="2" fontId="0" fillId="0" borderId="23" xfId="0" applyNumberFormat="1" applyBorder="1" applyAlignment="1">
      <alignment horizontal="center" vertical="center"/>
    </xf>
    <xf numFmtId="0" fontId="40" fillId="0" borderId="80" xfId="0" applyFont="1" applyFill="1" applyBorder="1" applyAlignment="1">
      <alignment vertical="top" wrapText="1"/>
    </xf>
    <xf numFmtId="0" fontId="40" fillId="0" borderId="80" xfId="0" applyFont="1" applyFill="1" applyBorder="1" applyAlignment="1">
      <alignment vertical="top"/>
    </xf>
    <xf numFmtId="0" fontId="0" fillId="0" borderId="80" xfId="0" applyBorder="1"/>
    <xf numFmtId="0" fontId="0" fillId="0" borderId="99" xfId="0" applyBorder="1"/>
    <xf numFmtId="0" fontId="1" fillId="0" borderId="103" xfId="0" applyFont="1" applyBorder="1" applyAlignment="1">
      <alignment horizontal="left" vertical="top" wrapText="1"/>
    </xf>
    <xf numFmtId="1" fontId="0" fillId="0" borderId="104" xfId="0" applyNumberFormat="1" applyBorder="1" applyAlignment="1">
      <alignment horizontal="center" vertical="center"/>
    </xf>
    <xf numFmtId="0" fontId="0" fillId="0" borderId="104" xfId="0" applyBorder="1"/>
    <xf numFmtId="2" fontId="0" fillId="0" borderId="104" xfId="0" applyNumberFormat="1" applyBorder="1"/>
    <xf numFmtId="2" fontId="0" fillId="0" borderId="19" xfId="0" applyNumberFormat="1" applyBorder="1" applyAlignment="1">
      <alignment horizontal="center" vertical="center"/>
    </xf>
    <xf numFmtId="165" fontId="0" fillId="0" borderId="84" xfId="0" applyNumberFormat="1" applyBorder="1" applyAlignment="1">
      <alignment horizontal="center" vertical="center"/>
    </xf>
    <xf numFmtId="1" fontId="40" fillId="0" borderId="19" xfId="0" applyNumberFormat="1" applyFont="1" applyFill="1" applyBorder="1" applyAlignment="1">
      <alignment horizontal="center" vertical="center"/>
    </xf>
    <xf numFmtId="2" fontId="0" fillId="0" borderId="104" xfId="0" applyNumberFormat="1" applyBorder="1" applyAlignment="1">
      <alignment horizontal="center" vertical="center"/>
    </xf>
    <xf numFmtId="165" fontId="0" fillId="0" borderId="105" xfId="0" applyNumberFormat="1" applyBorder="1" applyAlignment="1">
      <alignment horizontal="center" vertical="center"/>
    </xf>
    <xf numFmtId="0" fontId="0" fillId="0" borderId="90" xfId="0" applyBorder="1" applyAlignment="1">
      <alignment horizontal="center" vertical="center"/>
    </xf>
    <xf numFmtId="43" fontId="40" fillId="0" borderId="106" xfId="2" applyFont="1" applyBorder="1" applyAlignment="1">
      <alignment horizontal="left" vertical="center" wrapText="1"/>
    </xf>
    <xf numFmtId="1" fontId="40" fillId="0" borderId="9" xfId="0" applyNumberFormat="1" applyFont="1" applyBorder="1" applyAlignment="1">
      <alignment horizontal="center" vertical="center"/>
    </xf>
    <xf numFmtId="1" fontId="1" fillId="0" borderId="108" xfId="0" applyNumberFormat="1" applyFont="1" applyBorder="1" applyAlignment="1">
      <alignment horizontal="center" vertical="center"/>
    </xf>
    <xf numFmtId="43" fontId="0" fillId="0" borderId="9" xfId="0" applyNumberFormat="1" applyBorder="1" applyAlignment="1">
      <alignment horizontal="center" vertical="center"/>
    </xf>
    <xf numFmtId="165" fontId="0" fillId="0" borderId="109" xfId="0" applyNumberFormat="1" applyBorder="1" applyAlignment="1">
      <alignment horizontal="center" vertical="center"/>
    </xf>
    <xf numFmtId="43" fontId="1" fillId="0" borderId="107" xfId="0" applyNumberFormat="1" applyFont="1" applyBorder="1" applyAlignment="1">
      <alignment horizontal="center" vertical="center"/>
    </xf>
    <xf numFmtId="165" fontId="1" fillId="0" borderId="108" xfId="0" applyNumberFormat="1" applyFont="1" applyBorder="1" applyAlignment="1">
      <alignment horizontal="center" vertical="center"/>
    </xf>
    <xf numFmtId="165" fontId="27" fillId="3" borderId="20" xfId="2" applyNumberFormat="1" applyFont="1" applyFill="1" applyBorder="1" applyAlignment="1">
      <alignment horizontal="center" vertical="center"/>
    </xf>
    <xf numFmtId="0" fontId="49" fillId="0" borderId="0" xfId="0" applyFont="1" applyFill="1" applyBorder="1" applyAlignment="1">
      <alignment horizontal="left" vertical="center" wrapText="1"/>
    </xf>
    <xf numFmtId="0" fontId="49" fillId="0" borderId="0" xfId="0" applyFont="1" applyFill="1" applyBorder="1" applyAlignment="1">
      <alignment horizontal="center" vertical="center" wrapText="1"/>
    </xf>
    <xf numFmtId="0" fontId="27" fillId="0" borderId="0" xfId="0" applyFont="1" applyBorder="1"/>
    <xf numFmtId="165" fontId="26" fillId="0" borderId="0" xfId="0" applyNumberFormat="1" applyFont="1" applyBorder="1"/>
    <xf numFmtId="2" fontId="26" fillId="0" borderId="0" xfId="0" applyNumberFormat="1" applyFont="1" applyBorder="1" applyAlignment="1">
      <alignment horizontal="center"/>
    </xf>
    <xf numFmtId="8" fontId="26" fillId="0" borderId="0" xfId="0" applyNumberFormat="1" applyFont="1" applyBorder="1" applyAlignment="1">
      <alignment horizontal="center"/>
    </xf>
    <xf numFmtId="0" fontId="0" fillId="0" borderId="112" xfId="0" applyBorder="1" applyAlignment="1">
      <alignment horizontal="right" vertical="center" wrapText="1"/>
    </xf>
    <xf numFmtId="0" fontId="28" fillId="0" borderId="110" xfId="0" applyFont="1" applyBorder="1" applyAlignment="1">
      <alignment horizontal="left" vertical="center" wrapText="1"/>
    </xf>
    <xf numFmtId="0" fontId="22" fillId="0" borderId="82" xfId="0" applyFont="1" applyBorder="1" applyAlignment="1">
      <alignment horizontal="right" vertical="center" wrapText="1"/>
    </xf>
    <xf numFmtId="0" fontId="22" fillId="0" borderId="85" xfId="0" applyFont="1" applyBorder="1" applyAlignment="1">
      <alignment horizontal="right" vertical="center" wrapText="1"/>
    </xf>
    <xf numFmtId="0" fontId="22" fillId="0" borderId="112" xfId="0" applyFont="1" applyBorder="1" applyAlignment="1">
      <alignment horizontal="right" vertical="center" wrapText="1"/>
    </xf>
    <xf numFmtId="0" fontId="22" fillId="0" borderId="88" xfId="0" applyFont="1" applyBorder="1" applyAlignment="1">
      <alignment horizontal="right" vertical="center" wrapText="1"/>
    </xf>
    <xf numFmtId="0" fontId="22" fillId="0" borderId="111" xfId="0" applyFont="1" applyBorder="1" applyAlignment="1">
      <alignment wrapText="1"/>
    </xf>
    <xf numFmtId="0" fontId="22" fillId="0" borderId="83" xfId="0" applyFont="1" applyBorder="1" applyAlignment="1">
      <alignment wrapText="1"/>
    </xf>
    <xf numFmtId="0" fontId="22" fillId="0" borderId="84" xfId="0" applyFont="1" applyBorder="1" applyAlignment="1">
      <alignment wrapText="1"/>
    </xf>
    <xf numFmtId="0" fontId="22" fillId="0" borderId="113" xfId="0" applyFont="1" applyBorder="1" applyAlignment="1">
      <alignment wrapText="1"/>
    </xf>
    <xf numFmtId="0" fontId="22" fillId="0" borderId="93" xfId="0" applyFont="1" applyBorder="1" applyAlignment="1">
      <alignment wrapText="1"/>
    </xf>
    <xf numFmtId="3" fontId="26" fillId="0" borderId="55" xfId="0" applyNumberFormat="1" applyFont="1" applyBorder="1" applyAlignment="1">
      <alignment horizontal="center" vertical="center"/>
    </xf>
    <xf numFmtId="167" fontId="26" fillId="0" borderId="55" xfId="0" applyNumberFormat="1" applyFont="1" applyBorder="1" applyAlignment="1">
      <alignment horizontal="center" vertical="center"/>
    </xf>
    <xf numFmtId="3" fontId="27" fillId="0" borderId="23" xfId="0" applyNumberFormat="1" applyFont="1" applyBorder="1" applyAlignment="1">
      <alignment horizontal="right" vertical="center"/>
    </xf>
    <xf numFmtId="167" fontId="27" fillId="0" borderId="23" xfId="0" applyNumberFormat="1" applyFont="1" applyBorder="1" applyAlignment="1">
      <alignment horizontal="right" vertical="center"/>
    </xf>
    <xf numFmtId="3" fontId="27" fillId="0" borderId="19" xfId="0" applyNumberFormat="1" applyFont="1" applyBorder="1" applyAlignment="1">
      <alignment horizontal="right" vertical="center"/>
    </xf>
    <xf numFmtId="167" fontId="27" fillId="0" borderId="19" xfId="0" applyNumberFormat="1" applyFont="1" applyBorder="1" applyAlignment="1">
      <alignment horizontal="right" vertical="center"/>
    </xf>
    <xf numFmtId="3" fontId="27" fillId="0" borderId="0" xfId="0" applyNumberFormat="1" applyFont="1" applyBorder="1" applyAlignment="1">
      <alignment horizontal="right" vertical="center"/>
    </xf>
    <xf numFmtId="167" fontId="27" fillId="0" borderId="0" xfId="0" applyNumberFormat="1" applyFont="1" applyBorder="1" applyAlignment="1">
      <alignment horizontal="right" vertical="center"/>
    </xf>
    <xf numFmtId="3" fontId="27" fillId="0" borderId="92" xfId="0" applyNumberFormat="1" applyFont="1" applyBorder="1" applyAlignment="1">
      <alignment horizontal="right" vertical="center"/>
    </xf>
    <xf numFmtId="0" fontId="0" fillId="0" borderId="117" xfId="0" applyBorder="1" applyAlignment="1">
      <alignment horizontal="center" vertical="center"/>
    </xf>
    <xf numFmtId="0" fontId="28" fillId="0" borderId="15" xfId="0" applyFont="1" applyBorder="1" applyAlignment="1">
      <alignment horizontal="center" vertical="center"/>
    </xf>
    <xf numFmtId="0" fontId="1" fillId="0" borderId="118" xfId="0" applyFont="1" applyBorder="1" applyAlignment="1">
      <alignment horizontal="center" vertical="center" wrapText="1"/>
    </xf>
    <xf numFmtId="2" fontId="7" fillId="0" borderId="39" xfId="0" applyNumberFormat="1" applyFont="1" applyFill="1" applyBorder="1" applyAlignment="1" applyProtection="1">
      <alignment vertical="center"/>
      <protection locked="0"/>
    </xf>
    <xf numFmtId="0" fontId="36" fillId="0" borderId="107" xfId="0" applyFont="1" applyBorder="1" applyAlignment="1">
      <alignment horizontal="left" vertical="center" wrapText="1"/>
    </xf>
    <xf numFmtId="0" fontId="37" fillId="0" borderId="4" xfId="0" applyFont="1" applyBorder="1" applyAlignment="1">
      <alignment horizontal="left" vertical="top" wrapText="1"/>
    </xf>
    <xf numFmtId="0" fontId="37" fillId="0" borderId="0" xfId="0" applyFont="1" applyBorder="1" applyAlignment="1">
      <alignment horizontal="left" vertical="top" wrapText="1"/>
    </xf>
    <xf numFmtId="0" fontId="37" fillId="0" borderId="5" xfId="0" applyFont="1" applyBorder="1" applyAlignment="1">
      <alignment horizontal="left" vertical="top" wrapText="1"/>
    </xf>
    <xf numFmtId="164" fontId="4" fillId="0" borderId="4" xfId="0" applyNumberFormat="1" applyFont="1" applyFill="1" applyBorder="1" applyAlignment="1" applyProtection="1">
      <alignment horizontal="left" vertical="center"/>
    </xf>
    <xf numFmtId="164" fontId="4" fillId="0" borderId="27"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top" wrapText="1"/>
      <protection locked="0"/>
    </xf>
    <xf numFmtId="49" fontId="8" fillId="0" borderId="0" xfId="0" applyNumberFormat="1" applyFont="1" applyFill="1" applyBorder="1" applyAlignment="1" applyProtection="1">
      <alignment horizontal="left" vertical="top" wrapText="1"/>
      <protection locked="0"/>
    </xf>
    <xf numFmtId="49" fontId="8" fillId="0" borderId="5" xfId="0" applyNumberFormat="1" applyFont="1" applyFill="1" applyBorder="1" applyAlignment="1" applyProtection="1">
      <alignment horizontal="left" vertical="top" wrapText="1"/>
      <protection locked="0"/>
    </xf>
    <xf numFmtId="49" fontId="8" fillId="0" borderId="1" xfId="0" applyNumberFormat="1" applyFont="1" applyFill="1" applyBorder="1" applyAlignment="1" applyProtection="1">
      <alignment horizontal="left" vertical="top" wrapText="1"/>
      <protection locked="0"/>
    </xf>
    <xf numFmtId="49" fontId="8" fillId="0" borderId="2" xfId="0" applyNumberFormat="1" applyFont="1" applyFill="1" applyBorder="1" applyAlignment="1" applyProtection="1">
      <alignment horizontal="left" vertical="top" wrapText="1"/>
      <protection locked="0"/>
    </xf>
    <xf numFmtId="49" fontId="8" fillId="0" borderId="3" xfId="0" applyNumberFormat="1" applyFont="1" applyFill="1" applyBorder="1" applyAlignment="1" applyProtection="1">
      <alignment horizontal="left" vertical="top" wrapText="1"/>
      <protection locked="0"/>
    </xf>
    <xf numFmtId="49" fontId="15" fillId="0" borderId="16" xfId="0" applyNumberFormat="1" applyFont="1" applyFill="1" applyBorder="1" applyAlignment="1" applyProtection="1">
      <alignment horizontal="right" vertical="center"/>
    </xf>
    <xf numFmtId="49" fontId="15" fillId="0" borderId="17" xfId="0" applyNumberFormat="1" applyFont="1" applyFill="1" applyBorder="1" applyAlignment="1" applyProtection="1">
      <alignment horizontal="right" vertical="center"/>
    </xf>
    <xf numFmtId="49" fontId="15" fillId="0" borderId="18" xfId="0" applyNumberFormat="1" applyFont="1" applyFill="1" applyBorder="1" applyAlignment="1" applyProtection="1">
      <alignment horizontal="right" vertical="center"/>
    </xf>
    <xf numFmtId="2" fontId="13" fillId="0" borderId="1" xfId="0" applyNumberFormat="1" applyFont="1" applyFill="1" applyBorder="1" applyAlignment="1" applyProtection="1">
      <alignment horizontal="center" vertical="center"/>
    </xf>
    <xf numFmtId="2" fontId="12" fillId="0" borderId="2" xfId="0" applyNumberFormat="1" applyFont="1" applyFill="1" applyBorder="1" applyAlignment="1" applyProtection="1">
      <alignment horizontal="center" vertical="center"/>
    </xf>
    <xf numFmtId="2" fontId="12" fillId="0" borderId="3" xfId="0" applyNumberFormat="1" applyFont="1" applyFill="1" applyBorder="1" applyAlignment="1" applyProtection="1">
      <alignment horizontal="center" vertical="center"/>
    </xf>
    <xf numFmtId="2" fontId="31" fillId="0" borderId="78" xfId="0" applyNumberFormat="1" applyFont="1" applyFill="1" applyBorder="1" applyAlignment="1" applyProtection="1">
      <alignment horizontal="left" vertical="top" wrapText="1"/>
    </xf>
    <xf numFmtId="2" fontId="31" fillId="0" borderId="34" xfId="0" applyNumberFormat="1" applyFont="1" applyFill="1" applyBorder="1" applyAlignment="1" applyProtection="1">
      <alignment horizontal="left" vertical="top" wrapText="1"/>
    </xf>
    <xf numFmtId="2" fontId="31" fillId="0" borderId="49" xfId="0" applyNumberFormat="1" applyFont="1" applyFill="1" applyBorder="1" applyAlignment="1" applyProtection="1">
      <alignment horizontal="left" vertical="top" wrapText="1"/>
    </xf>
    <xf numFmtId="0" fontId="37" fillId="0" borderId="4" xfId="0" applyFont="1" applyBorder="1" applyAlignment="1">
      <alignment horizontal="right" vertical="top" wrapText="1"/>
    </xf>
    <xf numFmtId="0" fontId="37" fillId="0" borderId="0" xfId="0" applyFont="1" applyBorder="1" applyAlignment="1">
      <alignment horizontal="right" vertical="top" wrapText="1"/>
    </xf>
    <xf numFmtId="0" fontId="37" fillId="0" borderId="5" xfId="0" applyFont="1" applyBorder="1" applyAlignment="1">
      <alignment horizontal="right" vertical="top" wrapText="1"/>
    </xf>
    <xf numFmtId="2" fontId="13" fillId="0" borderId="20" xfId="0" applyNumberFormat="1" applyFont="1" applyFill="1" applyBorder="1" applyAlignment="1" applyProtection="1">
      <alignment horizontal="center" vertical="center"/>
    </xf>
    <xf numFmtId="2" fontId="12" fillId="0" borderId="21" xfId="0" applyNumberFormat="1" applyFont="1" applyFill="1" applyBorder="1" applyAlignment="1" applyProtection="1">
      <alignment horizontal="center" vertical="center"/>
    </xf>
    <xf numFmtId="2" fontId="12" fillId="0" borderId="57" xfId="0" applyNumberFormat="1" applyFont="1" applyFill="1" applyBorder="1" applyAlignment="1" applyProtection="1">
      <alignment horizontal="center" vertical="center"/>
    </xf>
    <xf numFmtId="0" fontId="14" fillId="0" borderId="4" xfId="0" applyFont="1" applyFill="1" applyBorder="1" applyAlignment="1" applyProtection="1">
      <alignment horizontal="center"/>
    </xf>
    <xf numFmtId="0" fontId="6" fillId="0" borderId="0" xfId="0" applyFont="1" applyFill="1" applyBorder="1" applyAlignment="1" applyProtection="1">
      <alignment horizontal="center"/>
    </xf>
    <xf numFmtId="0" fontId="6" fillId="0" borderId="5" xfId="0" applyFont="1" applyFill="1" applyBorder="1" applyAlignment="1" applyProtection="1">
      <alignment horizontal="center"/>
    </xf>
    <xf numFmtId="0" fontId="11" fillId="0" borderId="20" xfId="0" applyFont="1" applyFill="1" applyBorder="1" applyAlignment="1" applyProtection="1">
      <alignment horizontal="center"/>
    </xf>
    <xf numFmtId="0" fontId="12" fillId="0" borderId="21" xfId="0" applyFont="1" applyFill="1" applyBorder="1" applyAlignment="1" applyProtection="1">
      <alignment horizontal="center"/>
    </xf>
    <xf numFmtId="0" fontId="12" fillId="0" borderId="22" xfId="0" applyFont="1" applyFill="1" applyBorder="1" applyAlignment="1" applyProtection="1">
      <alignment horizontal="center"/>
    </xf>
    <xf numFmtId="164" fontId="4" fillId="0" borderId="8" xfId="0" applyNumberFormat="1" applyFont="1" applyFill="1" applyBorder="1" applyAlignment="1" applyProtection="1">
      <alignment horizontal="left" vertical="center"/>
    </xf>
    <xf numFmtId="164" fontId="4" fillId="0" borderId="50" xfId="0" applyNumberFormat="1" applyFont="1" applyFill="1" applyBorder="1" applyAlignment="1" applyProtection="1">
      <alignment horizontal="left" vertical="center"/>
    </xf>
    <xf numFmtId="0" fontId="11" fillId="0" borderId="52"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1" fillId="0" borderId="51"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2" fontId="10" fillId="0" borderId="1" xfId="0" applyNumberFormat="1" applyFont="1" applyFill="1" applyBorder="1" applyAlignment="1" applyProtection="1">
      <alignment horizontal="center" vertical="center"/>
    </xf>
    <xf numFmtId="2" fontId="12" fillId="0" borderId="53" xfId="0" applyNumberFormat="1" applyFont="1" applyFill="1" applyBorder="1" applyAlignment="1" applyProtection="1">
      <alignment horizontal="center" vertical="center"/>
    </xf>
    <xf numFmtId="2" fontId="12" fillId="0" borderId="8" xfId="0" applyNumberFormat="1" applyFont="1" applyFill="1" applyBorder="1" applyAlignment="1" applyProtection="1">
      <alignment horizontal="center" vertical="center"/>
    </xf>
    <xf numFmtId="2" fontId="12" fillId="0" borderId="6" xfId="0" applyNumberFormat="1" applyFont="1" applyFill="1" applyBorder="1" applyAlignment="1" applyProtection="1">
      <alignment horizontal="center" vertical="center"/>
    </xf>
    <xf numFmtId="2" fontId="12" fillId="0" borderId="50" xfId="0" applyNumberFormat="1" applyFont="1" applyFill="1" applyBorder="1" applyAlignment="1" applyProtection="1">
      <alignment horizontal="center" vertical="center"/>
    </xf>
    <xf numFmtId="2" fontId="31" fillId="0" borderId="4" xfId="0" applyNumberFormat="1" applyFont="1" applyFill="1" applyBorder="1" applyAlignment="1" applyProtection="1">
      <alignment horizontal="left" vertical="top" wrapText="1"/>
    </xf>
    <xf numFmtId="2" fontId="31" fillId="0" borderId="0" xfId="0" applyNumberFormat="1" applyFont="1" applyFill="1" applyBorder="1" applyAlignment="1" applyProtection="1">
      <alignment horizontal="left" vertical="top" wrapText="1"/>
    </xf>
    <xf numFmtId="2" fontId="31" fillId="0" borderId="5" xfId="0" applyNumberFormat="1" applyFont="1" applyFill="1" applyBorder="1" applyAlignment="1" applyProtection="1">
      <alignment horizontal="left" vertical="top" wrapText="1"/>
    </xf>
    <xf numFmtId="2" fontId="31" fillId="0" borderId="8" xfId="0" applyNumberFormat="1" applyFont="1" applyFill="1" applyBorder="1" applyAlignment="1" applyProtection="1">
      <alignment horizontal="left" vertical="top" wrapText="1"/>
    </xf>
    <xf numFmtId="2" fontId="31" fillId="0" borderId="6" xfId="0" applyNumberFormat="1" applyFont="1" applyFill="1" applyBorder="1" applyAlignment="1" applyProtection="1">
      <alignment horizontal="left" vertical="top" wrapText="1"/>
    </xf>
    <xf numFmtId="2" fontId="31" fillId="0" borderId="7" xfId="0" applyNumberFormat="1" applyFont="1" applyFill="1" applyBorder="1" applyAlignment="1" applyProtection="1">
      <alignment horizontal="left" vertical="top" wrapText="1"/>
    </xf>
    <xf numFmtId="0" fontId="11" fillId="0" borderId="76" xfId="0"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49" fontId="8" fillId="0" borderId="4" xfId="0" applyNumberFormat="1" applyFont="1" applyFill="1" applyBorder="1" applyAlignment="1" applyProtection="1">
      <alignment horizontal="left" vertical="center" wrapText="1"/>
      <protection locked="0"/>
    </xf>
    <xf numFmtId="49" fontId="4" fillId="0" borderId="0" xfId="0" applyNumberFormat="1" applyFont="1" applyFill="1" applyBorder="1" applyAlignment="1" applyProtection="1">
      <alignment horizontal="left" vertical="center" wrapText="1"/>
      <protection locked="0"/>
    </xf>
    <xf numFmtId="49" fontId="4" fillId="0" borderId="5" xfId="0" applyNumberFormat="1" applyFont="1" applyFill="1" applyBorder="1" applyAlignment="1" applyProtection="1">
      <alignment horizontal="left" vertical="center" wrapText="1"/>
      <protection locked="0"/>
    </xf>
    <xf numFmtId="0" fontId="4" fillId="0" borderId="17"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49" fontId="8" fillId="0" borderId="0" xfId="0" applyNumberFormat="1" applyFont="1" applyFill="1" applyBorder="1" applyAlignment="1" applyProtection="1">
      <alignment horizontal="left" vertical="center" wrapText="1"/>
      <protection locked="0"/>
    </xf>
    <xf numFmtId="49" fontId="8" fillId="0" borderId="5" xfId="0" applyNumberFormat="1" applyFont="1" applyFill="1" applyBorder="1" applyAlignment="1" applyProtection="1">
      <alignment horizontal="left" vertical="center" wrapText="1"/>
      <protection locked="0"/>
    </xf>
    <xf numFmtId="49" fontId="9" fillId="0" borderId="1" xfId="0" applyNumberFormat="1" applyFont="1" applyFill="1" applyBorder="1" applyAlignment="1" applyProtection="1">
      <alignment horizontal="left" vertical="top" wrapText="1"/>
      <protection locked="0"/>
    </xf>
    <xf numFmtId="2" fontId="10" fillId="0" borderId="4" xfId="0" applyNumberFormat="1" applyFont="1" applyFill="1" applyBorder="1" applyAlignment="1" applyProtection="1">
      <alignment horizontal="center" vertical="center"/>
    </xf>
    <xf numFmtId="0" fontId="3" fillId="0" borderId="24" xfId="0" applyFont="1" applyFill="1" applyBorder="1" applyAlignment="1" applyProtection="1">
      <alignment horizontal="left" vertical="top" wrapText="1"/>
    </xf>
    <xf numFmtId="0" fontId="3" fillId="0" borderId="34" xfId="0" applyFont="1" applyFill="1" applyBorder="1" applyAlignment="1" applyProtection="1">
      <alignment horizontal="left" vertical="top" wrapText="1"/>
    </xf>
    <xf numFmtId="0" fontId="3" fillId="0" borderId="49" xfId="0" applyFont="1" applyFill="1" applyBorder="1" applyAlignment="1" applyProtection="1">
      <alignment horizontal="left" vertical="top" wrapText="1"/>
    </xf>
    <xf numFmtId="0" fontId="3" fillId="0" borderId="26"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5" xfId="0" applyFont="1" applyFill="1" applyBorder="1" applyAlignment="1" applyProtection="1">
      <alignment horizontal="left" vertical="top" wrapText="1"/>
    </xf>
    <xf numFmtId="0" fontId="3" fillId="0" borderId="51"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7" xfId="0" applyFont="1" applyFill="1" applyBorder="1" applyAlignment="1" applyProtection="1">
      <alignment horizontal="left" vertical="top" wrapText="1"/>
    </xf>
    <xf numFmtId="0" fontId="31" fillId="0" borderId="20" xfId="0" applyFont="1" applyFill="1" applyBorder="1" applyAlignment="1" applyProtection="1">
      <alignment horizontal="left" vertical="center"/>
    </xf>
    <xf numFmtId="0" fontId="31" fillId="0" borderId="21" xfId="0" applyFont="1" applyFill="1" applyBorder="1" applyAlignment="1" applyProtection="1">
      <alignment horizontal="left" vertical="center"/>
    </xf>
    <xf numFmtId="0" fontId="31" fillId="0" borderId="22" xfId="0" applyFont="1" applyFill="1" applyBorder="1" applyAlignment="1" applyProtection="1">
      <alignment horizontal="left" vertical="center"/>
    </xf>
    <xf numFmtId="49" fontId="8" fillId="2" borderId="4" xfId="0" applyNumberFormat="1" applyFont="1" applyFill="1" applyBorder="1" applyAlignment="1" applyProtection="1">
      <alignment horizontal="left" vertical="top" wrapText="1"/>
      <protection locked="0"/>
    </xf>
    <xf numFmtId="49" fontId="8" fillId="2" borderId="0" xfId="0" applyNumberFormat="1" applyFont="1" applyFill="1" applyBorder="1" applyAlignment="1" applyProtection="1">
      <alignment horizontal="left" vertical="top" wrapText="1"/>
      <protection locked="0"/>
    </xf>
    <xf numFmtId="49" fontId="8" fillId="2" borderId="5" xfId="0" applyNumberFormat="1" applyFont="1" applyFill="1" applyBorder="1" applyAlignment="1" applyProtection="1">
      <alignment horizontal="left" vertical="top" wrapText="1"/>
      <protection locked="0"/>
    </xf>
    <xf numFmtId="49" fontId="8" fillId="3" borderId="4" xfId="0" applyNumberFormat="1" applyFont="1" applyFill="1" applyBorder="1" applyAlignment="1" applyProtection="1">
      <alignment horizontal="left" vertical="top" wrapText="1"/>
      <protection locked="0"/>
    </xf>
    <xf numFmtId="49" fontId="8" fillId="3" borderId="0" xfId="0" applyNumberFormat="1" applyFont="1" applyFill="1" applyBorder="1" applyAlignment="1" applyProtection="1">
      <alignment horizontal="left" vertical="top" wrapText="1"/>
      <protection locked="0"/>
    </xf>
    <xf numFmtId="49" fontId="8" fillId="3" borderId="5" xfId="0" applyNumberFormat="1" applyFont="1" applyFill="1" applyBorder="1" applyAlignment="1" applyProtection="1">
      <alignment horizontal="left" vertical="top" wrapText="1"/>
      <protection locked="0"/>
    </xf>
    <xf numFmtId="49" fontId="15" fillId="0" borderId="12" xfId="0" applyNumberFormat="1" applyFont="1" applyFill="1" applyBorder="1" applyAlignment="1" applyProtection="1">
      <alignment horizontal="right" vertical="center"/>
    </xf>
    <xf numFmtId="0" fontId="4" fillId="0" borderId="13"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49" fontId="9" fillId="0" borderId="4" xfId="0" applyNumberFormat="1" applyFont="1" applyFill="1" applyBorder="1" applyAlignment="1" applyProtection="1">
      <alignment horizontal="left" vertical="top" wrapText="1"/>
      <protection locked="0"/>
    </xf>
    <xf numFmtId="49" fontId="9" fillId="0" borderId="0" xfId="0" applyNumberFormat="1" applyFont="1" applyFill="1" applyBorder="1" applyAlignment="1" applyProtection="1">
      <alignment horizontal="left" vertical="top" wrapText="1"/>
      <protection locked="0"/>
    </xf>
    <xf numFmtId="49" fontId="9" fillId="0" borderId="5" xfId="0" applyNumberFormat="1" applyFont="1" applyFill="1" applyBorder="1" applyAlignment="1" applyProtection="1">
      <alignment horizontal="left" vertical="top" wrapText="1"/>
      <protection locked="0"/>
    </xf>
    <xf numFmtId="49" fontId="15" fillId="0" borderId="54" xfId="0" applyNumberFormat="1" applyFont="1" applyFill="1" applyBorder="1" applyAlignment="1" applyProtection="1">
      <alignment horizontal="right" vertical="center" wrapText="1"/>
    </xf>
    <xf numFmtId="0" fontId="4" fillId="0" borderId="17" xfId="0" applyFont="1" applyFill="1" applyBorder="1" applyAlignment="1" applyProtection="1">
      <alignment vertical="center" wrapText="1"/>
    </xf>
    <xf numFmtId="0" fontId="4" fillId="0" borderId="18" xfId="0" applyFont="1" applyFill="1" applyBorder="1" applyAlignment="1" applyProtection="1">
      <alignment vertical="center" wrapText="1"/>
    </xf>
    <xf numFmtId="49" fontId="18" fillId="0" borderId="0" xfId="0" applyNumberFormat="1" applyFont="1" applyFill="1" applyBorder="1" applyAlignment="1" applyProtection="1">
      <alignment horizontal="left" vertical="top" wrapText="1"/>
      <protection locked="0"/>
    </xf>
    <xf numFmtId="49" fontId="18" fillId="0" borderId="5" xfId="0" applyNumberFormat="1" applyFont="1" applyFill="1" applyBorder="1" applyAlignment="1" applyProtection="1">
      <alignment horizontal="left" vertical="top" wrapText="1"/>
      <protection locked="0"/>
    </xf>
    <xf numFmtId="49" fontId="9" fillId="0" borderId="8" xfId="0" applyNumberFormat="1" applyFont="1" applyFill="1" applyBorder="1" applyAlignment="1" applyProtection="1">
      <alignment horizontal="left" vertical="center" wrapText="1"/>
      <protection locked="0"/>
    </xf>
    <xf numFmtId="49" fontId="9" fillId="0" borderId="6" xfId="0" applyNumberFormat="1" applyFont="1" applyFill="1" applyBorder="1" applyAlignment="1" applyProtection="1">
      <alignment horizontal="left" vertical="center" wrapText="1"/>
      <protection locked="0"/>
    </xf>
    <xf numFmtId="49" fontId="9" fillId="0" borderId="7" xfId="0" applyNumberFormat="1" applyFont="1" applyFill="1" applyBorder="1" applyAlignment="1" applyProtection="1">
      <alignment horizontal="left" vertical="center" wrapText="1"/>
      <protection locked="0"/>
    </xf>
    <xf numFmtId="49" fontId="8" fillId="0" borderId="8" xfId="0" applyNumberFormat="1" applyFont="1" applyFill="1" applyBorder="1" applyAlignment="1" applyProtection="1">
      <alignment horizontal="left" vertical="center" wrapText="1"/>
      <protection locked="0"/>
    </xf>
    <xf numFmtId="49" fontId="8" fillId="0" borderId="6" xfId="0" applyNumberFormat="1" applyFont="1" applyFill="1" applyBorder="1" applyAlignment="1" applyProtection="1">
      <alignment horizontal="left" vertical="center" wrapText="1"/>
      <protection locked="0"/>
    </xf>
    <xf numFmtId="49" fontId="8" fillId="0" borderId="7" xfId="0" applyNumberFormat="1"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top" wrapText="1"/>
    </xf>
    <xf numFmtId="0" fontId="4" fillId="0" borderId="34" xfId="0" applyFont="1" applyFill="1" applyBorder="1" applyAlignment="1" applyProtection="1">
      <alignment horizontal="left" vertical="top" wrapText="1"/>
    </xf>
    <xf numFmtId="0" fontId="4" fillId="0" borderId="49" xfId="0" applyFont="1" applyFill="1" applyBorder="1" applyAlignment="1" applyProtection="1">
      <alignment horizontal="left" vertical="top" wrapText="1"/>
    </xf>
    <xf numFmtId="0" fontId="4" fillId="0" borderId="26"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2" fontId="5" fillId="0" borderId="34" xfId="0" applyNumberFormat="1" applyFont="1" applyFill="1" applyBorder="1" applyAlignment="1" applyProtection="1">
      <alignment horizontal="left" vertical="top" wrapText="1"/>
    </xf>
    <xf numFmtId="2" fontId="4" fillId="0" borderId="34" xfId="0" applyNumberFormat="1" applyFont="1" applyFill="1" applyBorder="1" applyAlignment="1" applyProtection="1"/>
    <xf numFmtId="2" fontId="4" fillId="0" borderId="49" xfId="0" applyNumberFormat="1" applyFont="1" applyFill="1" applyBorder="1" applyAlignment="1" applyProtection="1"/>
    <xf numFmtId="0" fontId="46" fillId="0" borderId="20" xfId="0" applyFont="1" applyFill="1" applyBorder="1" applyAlignment="1" applyProtection="1">
      <alignment horizontal="left" vertical="center"/>
    </xf>
    <xf numFmtId="0" fontId="46" fillId="0" borderId="21" xfId="0" applyFont="1" applyFill="1" applyBorder="1" applyAlignment="1" applyProtection="1">
      <alignment horizontal="left" vertical="center"/>
    </xf>
    <xf numFmtId="0" fontId="46" fillId="0" borderId="22" xfId="0" applyFont="1" applyFill="1" applyBorder="1" applyAlignment="1" applyProtection="1">
      <alignment horizontal="left" vertical="center"/>
    </xf>
    <xf numFmtId="0" fontId="2" fillId="0" borderId="24" xfId="0" applyFont="1" applyFill="1" applyBorder="1" applyAlignment="1" applyProtection="1">
      <alignment vertical="top" wrapText="1"/>
    </xf>
    <xf numFmtId="0" fontId="2" fillId="0" borderId="34" xfId="0" applyFont="1" applyFill="1" applyBorder="1" applyAlignment="1" applyProtection="1">
      <alignment vertical="top" wrapText="1"/>
    </xf>
    <xf numFmtId="0" fontId="2" fillId="0" borderId="49" xfId="0" applyFont="1" applyFill="1" applyBorder="1" applyAlignment="1" applyProtection="1">
      <alignment vertical="top" wrapText="1"/>
    </xf>
    <xf numFmtId="0" fontId="2" fillId="0" borderId="26" xfId="0" applyFont="1" applyFill="1" applyBorder="1" applyAlignment="1" applyProtection="1">
      <alignment vertical="top" wrapText="1"/>
    </xf>
    <xf numFmtId="0" fontId="2" fillId="0" borderId="0" xfId="0" applyFont="1" applyFill="1" applyBorder="1" applyAlignment="1" applyProtection="1">
      <alignment vertical="top" wrapText="1"/>
    </xf>
    <xf numFmtId="0" fontId="2" fillId="0" borderId="5" xfId="0" applyFont="1" applyFill="1" applyBorder="1" applyAlignment="1" applyProtection="1">
      <alignment vertical="top" wrapText="1"/>
    </xf>
    <xf numFmtId="0" fontId="2" fillId="0" borderId="34" xfId="0" applyFont="1" applyFill="1" applyBorder="1" applyAlignment="1" applyProtection="1">
      <alignment horizontal="left" vertical="top" wrapText="1"/>
    </xf>
    <xf numFmtId="0" fontId="2" fillId="0" borderId="49" xfId="0" applyFont="1" applyFill="1" applyBorder="1" applyAlignment="1" applyProtection="1">
      <alignment horizontal="left" vertical="top" wrapText="1"/>
    </xf>
    <xf numFmtId="0" fontId="2" fillId="0" borderId="26"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51" xfId="0" applyFont="1" applyFill="1" applyBorder="1" applyAlignment="1" applyProtection="1">
      <alignment horizontal="left" vertical="top" wrapText="1"/>
    </xf>
    <xf numFmtId="0" fontId="2" fillId="0" borderId="6" xfId="0" applyFont="1" applyFill="1" applyBorder="1" applyAlignment="1" applyProtection="1">
      <alignment horizontal="left" vertical="top" wrapText="1"/>
    </xf>
    <xf numFmtId="0" fontId="2" fillId="0" borderId="7" xfId="0" applyFont="1" applyFill="1" applyBorder="1" applyAlignment="1" applyProtection="1">
      <alignment horizontal="left" vertical="top" wrapText="1"/>
    </xf>
    <xf numFmtId="49" fontId="8" fillId="0" borderId="4" xfId="0" applyNumberFormat="1" applyFont="1" applyFill="1" applyBorder="1" applyAlignment="1" applyProtection="1">
      <alignment vertical="center" wrapText="1"/>
      <protection locked="0"/>
    </xf>
    <xf numFmtId="49" fontId="8" fillId="0" borderId="0" xfId="0" applyNumberFormat="1" applyFont="1" applyFill="1" applyBorder="1" applyAlignment="1" applyProtection="1">
      <alignment vertical="center" wrapText="1"/>
      <protection locked="0"/>
    </xf>
    <xf numFmtId="49" fontId="8" fillId="0" borderId="5" xfId="0" applyNumberFormat="1" applyFont="1" applyFill="1" applyBorder="1" applyAlignment="1" applyProtection="1">
      <alignment vertical="center" wrapText="1"/>
      <protection locked="0"/>
    </xf>
    <xf numFmtId="0" fontId="30" fillId="0" borderId="48"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0" fillId="0" borderId="0" xfId="0" applyAlignment="1">
      <alignment horizontal="left" wrapText="1"/>
    </xf>
    <xf numFmtId="0" fontId="0" fillId="0" borderId="4" xfId="0" applyBorder="1" applyAlignment="1">
      <alignment horizontal="left" vertical="top" wrapText="1"/>
    </xf>
    <xf numFmtId="0" fontId="0" fillId="0" borderId="0" xfId="0" applyAlignment="1">
      <alignment horizontal="left" vertical="top" wrapText="1"/>
    </xf>
    <xf numFmtId="0" fontId="22" fillId="0" borderId="20" xfId="0" applyFont="1" applyBorder="1" applyAlignment="1">
      <alignment horizontal="left" vertical="top" wrapText="1"/>
    </xf>
    <xf numFmtId="0" fontId="22" fillId="0" borderId="21" xfId="0" applyFont="1" applyBorder="1" applyAlignment="1">
      <alignment horizontal="left" vertical="top" wrapText="1"/>
    </xf>
    <xf numFmtId="0" fontId="22" fillId="0" borderId="22" xfId="0" applyFont="1" applyBorder="1" applyAlignment="1">
      <alignment horizontal="left" vertical="top" wrapText="1"/>
    </xf>
    <xf numFmtId="0" fontId="1" fillId="0" borderId="2" xfId="0" applyFont="1" applyBorder="1" applyAlignment="1">
      <alignment horizontal="center" wrapText="1"/>
    </xf>
    <xf numFmtId="0" fontId="1" fillId="0" borderId="6" xfId="0" applyFont="1" applyBorder="1" applyAlignment="1">
      <alignment horizont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165" fontId="1" fillId="5" borderId="30" xfId="0" applyNumberFormat="1" applyFont="1" applyFill="1" applyBorder="1" applyAlignment="1">
      <alignment horizontal="center" vertical="center"/>
    </xf>
    <xf numFmtId="165" fontId="1" fillId="5" borderId="32" xfId="0" applyNumberFormat="1" applyFont="1" applyFill="1" applyBorder="1" applyAlignment="1">
      <alignment horizontal="center" vertical="center"/>
    </xf>
    <xf numFmtId="165" fontId="1" fillId="5" borderId="31" xfId="0" applyNumberFormat="1" applyFont="1" applyFill="1" applyBorder="1" applyAlignment="1">
      <alignment horizontal="center" vertical="center" wrapText="1"/>
    </xf>
    <xf numFmtId="165" fontId="1" fillId="5" borderId="33" xfId="0" applyNumberFormat="1" applyFont="1" applyFill="1" applyBorder="1" applyAlignment="1">
      <alignment horizontal="center" vertical="center" wrapText="1"/>
    </xf>
    <xf numFmtId="0" fontId="1" fillId="7" borderId="77" xfId="0" applyFont="1" applyFill="1" applyBorder="1" applyAlignment="1">
      <alignment horizontal="center" wrapText="1"/>
    </xf>
    <xf numFmtId="0" fontId="1" fillId="7" borderId="13" xfId="0" applyFont="1" applyFill="1" applyBorder="1" applyAlignment="1">
      <alignment horizontal="center" wrapText="1"/>
    </xf>
    <xf numFmtId="0" fontId="1" fillId="7" borderId="58" xfId="0" applyFont="1" applyFill="1" applyBorder="1" applyAlignment="1">
      <alignment horizontal="center" wrapText="1"/>
    </xf>
    <xf numFmtId="0" fontId="1" fillId="0" borderId="48" xfId="0" applyFont="1" applyBorder="1" applyAlignment="1">
      <alignment horizontal="left" vertical="center"/>
    </xf>
    <xf numFmtId="0" fontId="1" fillId="0" borderId="47" xfId="0" applyFont="1" applyBorder="1" applyAlignment="1">
      <alignment horizontal="left" vertical="center"/>
    </xf>
    <xf numFmtId="0" fontId="1" fillId="7" borderId="76" xfId="0" applyFont="1" applyFill="1" applyBorder="1" applyAlignment="1">
      <alignment horizontal="center" wrapText="1"/>
    </xf>
    <xf numFmtId="0" fontId="1" fillId="7" borderId="22" xfId="0" applyFont="1" applyFill="1" applyBorder="1" applyAlignment="1">
      <alignment horizontal="center" wrapText="1"/>
    </xf>
    <xf numFmtId="0" fontId="1" fillId="7" borderId="20" xfId="0" applyFont="1" applyFill="1" applyBorder="1" applyAlignment="1">
      <alignment horizontal="center" wrapText="1"/>
    </xf>
    <xf numFmtId="0" fontId="1" fillId="7" borderId="57" xfId="0" applyFont="1" applyFill="1" applyBorder="1" applyAlignment="1">
      <alignment horizontal="center" wrapText="1"/>
    </xf>
    <xf numFmtId="0" fontId="1" fillId="7" borderId="21" xfId="0" applyFont="1" applyFill="1" applyBorder="1" applyAlignment="1">
      <alignment horizontal="center" wrapText="1"/>
    </xf>
    <xf numFmtId="0" fontId="1" fillId="0" borderId="114" xfId="0" applyFont="1" applyBorder="1" applyAlignment="1">
      <alignment horizontal="left" vertical="center"/>
    </xf>
    <xf numFmtId="0" fontId="1" fillId="0" borderId="115" xfId="0" applyFont="1" applyBorder="1" applyAlignment="1">
      <alignment horizontal="left" vertical="center"/>
    </xf>
    <xf numFmtId="0" fontId="1" fillId="0" borderId="116" xfId="0" applyFont="1" applyBorder="1" applyAlignment="1">
      <alignment horizontal="left" vertical="center"/>
    </xf>
    <xf numFmtId="0" fontId="42" fillId="0" borderId="91" xfId="0" applyFont="1" applyBorder="1" applyAlignment="1">
      <alignment horizontal="center" vertical="center"/>
    </xf>
    <xf numFmtId="0" fontId="42" fillId="0" borderId="81" xfId="0" applyFont="1" applyBorder="1" applyAlignment="1">
      <alignment horizontal="center" vertical="center"/>
    </xf>
    <xf numFmtId="0" fontId="42" fillId="0" borderId="100" xfId="0" applyFont="1" applyBorder="1" applyAlignment="1">
      <alignment horizontal="center" vertical="center"/>
    </xf>
    <xf numFmtId="165" fontId="1" fillId="5" borderId="31" xfId="0" applyNumberFormat="1" applyFont="1" applyFill="1" applyBorder="1" applyAlignment="1">
      <alignment horizontal="center" vertical="top" wrapText="1"/>
    </xf>
    <xf numFmtId="165" fontId="1" fillId="5" borderId="33" xfId="0" applyNumberFormat="1" applyFont="1" applyFill="1" applyBorder="1" applyAlignment="1">
      <alignment horizontal="center" vertical="top" wrapText="1"/>
    </xf>
    <xf numFmtId="0" fontId="1" fillId="7" borderId="23" xfId="0" applyFont="1" applyFill="1" applyBorder="1" applyAlignment="1">
      <alignment horizontal="center" wrapText="1"/>
    </xf>
    <xf numFmtId="0" fontId="42" fillId="0" borderId="91" xfId="0" applyFont="1" applyBorder="1" applyAlignment="1">
      <alignment horizontal="left" vertical="top"/>
    </xf>
    <xf numFmtId="0" fontId="42" fillId="0" borderId="81" xfId="0" applyFont="1" applyBorder="1" applyAlignment="1">
      <alignment horizontal="left" vertical="top"/>
    </xf>
    <xf numFmtId="0" fontId="42" fillId="0" borderId="100" xfId="0" applyFont="1" applyBorder="1" applyAlignment="1">
      <alignment horizontal="left" vertical="top"/>
    </xf>
    <xf numFmtId="0" fontId="38" fillId="0" borderId="79" xfId="0" applyFont="1" applyBorder="1" applyAlignment="1">
      <alignment horizontal="left" vertical="center"/>
    </xf>
    <xf numFmtId="0" fontId="38" fillId="0" borderId="80" xfId="0" applyFont="1" applyBorder="1" applyAlignment="1">
      <alignment horizontal="left" vertical="center"/>
    </xf>
    <xf numFmtId="0" fontId="38" fillId="0" borderId="79" xfId="0" applyFont="1" applyFill="1" applyBorder="1" applyAlignment="1">
      <alignment horizontal="left" vertical="center"/>
    </xf>
    <xf numFmtId="0" fontId="38" fillId="0" borderId="80" xfId="0" applyFont="1" applyFill="1" applyBorder="1" applyAlignment="1">
      <alignment horizontal="left" vertical="center"/>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28" fillId="0" borderId="66" xfId="0" applyFont="1" applyBorder="1" applyAlignment="1">
      <alignment horizontal="left" vertical="center" wrapText="1"/>
    </xf>
    <xf numFmtId="0" fontId="28" fillId="0" borderId="46" xfId="0" applyFont="1" applyBorder="1" applyAlignment="1">
      <alignment horizontal="left" vertical="center" wrapText="1"/>
    </xf>
    <xf numFmtId="0" fontId="28" fillId="0" borderId="47" xfId="0" applyFont="1" applyBorder="1" applyAlignment="1">
      <alignment horizontal="left" vertical="center" wrapText="1"/>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28" fillId="0" borderId="73" xfId="0" applyFont="1" applyBorder="1" applyAlignment="1">
      <alignment horizontal="left" vertical="center" wrapText="1"/>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73" xfId="0" applyFont="1" applyBorder="1" applyAlignment="1">
      <alignment horizontal="center" vertical="center" wrapText="1"/>
    </xf>
  </cellXfs>
  <cellStyles count="5">
    <cellStyle name="Comma" xfId="2" builtinId="3"/>
    <cellStyle name="Currency" xfId="3" builtinId="4"/>
    <cellStyle name="Currency 2" xfId="1" xr:uid="{43D67CAB-A8B8-4AB5-952A-75952C3B656D}"/>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90</xdr:row>
      <xdr:rowOff>0</xdr:rowOff>
    </xdr:from>
    <xdr:to>
      <xdr:col>0</xdr:col>
      <xdr:colOff>9525</xdr:colOff>
      <xdr:row>90</xdr:row>
      <xdr:rowOff>0</xdr:rowOff>
    </xdr:to>
    <xdr:cxnSp macro="">
      <xdr:nvCxnSpPr>
        <xdr:cNvPr id="2" name="Straight Arrow Connector 1">
          <a:extLst>
            <a:ext uri="{FF2B5EF4-FFF2-40B4-BE49-F238E27FC236}">
              <a16:creationId xmlns:a16="http://schemas.microsoft.com/office/drawing/2014/main" id="{BAEF89C7-3BDC-4512-9957-03E2DF9EDAE5}"/>
            </a:ext>
          </a:extLst>
        </xdr:cNvPr>
        <xdr:cNvCxnSpPr/>
      </xdr:nvCxnSpPr>
      <xdr:spPr>
        <a:xfrm>
          <a:off x="0" y="40547925"/>
          <a:ext cx="9525" cy="419100"/>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89</xdr:row>
      <xdr:rowOff>0</xdr:rowOff>
    </xdr:from>
    <xdr:to>
      <xdr:col>0</xdr:col>
      <xdr:colOff>9525</xdr:colOff>
      <xdr:row>89</xdr:row>
      <xdr:rowOff>0</xdr:rowOff>
    </xdr:to>
    <xdr:cxnSp macro="">
      <xdr:nvCxnSpPr>
        <xdr:cNvPr id="10" name="Straight Arrow Connector 9">
          <a:extLst>
            <a:ext uri="{FF2B5EF4-FFF2-40B4-BE49-F238E27FC236}">
              <a16:creationId xmlns:a16="http://schemas.microsoft.com/office/drawing/2014/main" id="{5CA45BEA-648F-45C0-8193-5321222FA05C}"/>
            </a:ext>
          </a:extLst>
        </xdr:cNvPr>
        <xdr:cNvCxnSpPr/>
      </xdr:nvCxnSpPr>
      <xdr:spPr>
        <a:xfrm flipV="1">
          <a:off x="0" y="45250100"/>
          <a:ext cx="9525" cy="9525"/>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89</xdr:row>
      <xdr:rowOff>285750</xdr:rowOff>
    </xdr:from>
    <xdr:to>
      <xdr:col>0</xdr:col>
      <xdr:colOff>9525</xdr:colOff>
      <xdr:row>89</xdr:row>
      <xdr:rowOff>295275</xdr:rowOff>
    </xdr:to>
    <xdr:cxnSp macro="">
      <xdr:nvCxnSpPr>
        <xdr:cNvPr id="11" name="Straight Arrow Connector 10">
          <a:extLst>
            <a:ext uri="{FF2B5EF4-FFF2-40B4-BE49-F238E27FC236}">
              <a16:creationId xmlns:a16="http://schemas.microsoft.com/office/drawing/2014/main" id="{179005AA-B14E-4DB6-92FB-A2B555E9B5E7}"/>
            </a:ext>
          </a:extLst>
        </xdr:cNvPr>
        <xdr:cNvCxnSpPr/>
      </xdr:nvCxnSpPr>
      <xdr:spPr>
        <a:xfrm flipV="1">
          <a:off x="0" y="45688250"/>
          <a:ext cx="9525" cy="9525"/>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tnobpfs1\program\SD\RULES\Practice%20Standards\NOP-17-02%20(Compliance)\PR\RIA-RFA\Copy%20of%20FDA%20Labeling%20Cost%20Model_Aug%2020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SD\RULES\Practice%20Standards\NOP-17-02%20(Compliance)\PR\PRA-ICR\Current%20documents\AMS%2071Grid%20for%20SOE%2005%2010%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Product"/>
      <sheetName val="Label Change Costs"/>
      <sheetName val="Print Method"/>
      <sheetName val="Coordination"/>
      <sheetName val="Package"/>
      <sheetName val="Package Inserts"/>
      <sheetName val="Peel-Back Labels"/>
      <sheetName val="Analytical Costs"/>
      <sheetName val="Market Test Costs"/>
      <sheetName val="Inventory"/>
      <sheetName val="Labor Costs"/>
      <sheetName val="NAICS"/>
      <sheetName val="Product Categories"/>
      <sheetName val="Output"/>
      <sheetName val="Output1"/>
      <sheetName val="Output2"/>
      <sheetName val="Output4"/>
      <sheetName val="Output3"/>
    </sheetNames>
    <sheetDataSet>
      <sheetData sheetId="0"/>
      <sheetData sheetId="1">
        <row r="6">
          <cell r="BM6">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E Grid"/>
      <sheetName val="Q-15 Breakout"/>
      <sheetName val="Table of Responders"/>
      <sheetName val="SS Table reporting"/>
      <sheetName val="Baseline"/>
      <sheetName val="detailed worksheet"/>
      <sheetName val="Progress"/>
    </sheetNames>
    <sheetDataSet>
      <sheetData sheetId="0">
        <row r="20">
          <cell r="M20">
            <v>7650</v>
          </cell>
        </row>
        <row r="23">
          <cell r="L23">
            <v>76880</v>
          </cell>
        </row>
        <row r="26">
          <cell r="L26">
            <v>99260</v>
          </cell>
          <cell r="O26">
            <v>31655.5</v>
          </cell>
        </row>
        <row r="51">
          <cell r="L51">
            <v>33511.5</v>
          </cell>
        </row>
        <row r="52">
          <cell r="L52">
            <v>33511.5</v>
          </cell>
        </row>
        <row r="53">
          <cell r="L53">
            <v>28009.200000000001</v>
          </cell>
        </row>
        <row r="54">
          <cell r="L54">
            <v>6702.3</v>
          </cell>
        </row>
        <row r="56">
          <cell r="L56">
            <v>23341</v>
          </cell>
        </row>
        <row r="57">
          <cell r="L57">
            <v>5835.2500000000009</v>
          </cell>
        </row>
        <row r="58">
          <cell r="L58">
            <v>0</v>
          </cell>
        </row>
        <row r="85">
          <cell r="L85">
            <v>2500</v>
          </cell>
        </row>
        <row r="86">
          <cell r="L86">
            <v>7496</v>
          </cell>
          <cell r="O86">
            <v>78</v>
          </cell>
        </row>
        <row r="106">
          <cell r="L106"/>
        </row>
        <row r="107">
          <cell r="O107"/>
        </row>
        <row r="108">
          <cell r="L108">
            <v>2680.92</v>
          </cell>
        </row>
        <row r="109">
          <cell r="L109">
            <v>15415.29</v>
          </cell>
        </row>
        <row r="112">
          <cell r="L112">
            <v>480</v>
          </cell>
          <cell r="O112">
            <v>80</v>
          </cell>
        </row>
      </sheetData>
      <sheetData sheetId="1"/>
      <sheetData sheetId="2">
        <row r="2">
          <cell r="D2">
            <v>0.41</v>
          </cell>
        </row>
        <row r="4">
          <cell r="P4">
            <v>0.59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D80DE-4239-4564-8049-56EB7D13764E}">
  <dimension ref="A1:SG1689"/>
  <sheetViews>
    <sheetView tabSelected="1" zoomScale="87" zoomScaleNormal="87" workbookViewId="0">
      <selection activeCell="B22" sqref="B22:F22"/>
    </sheetView>
  </sheetViews>
  <sheetFormatPr defaultRowHeight="15" x14ac:dyDescent="0.25"/>
  <cols>
    <col min="1" max="1" width="12.42578125" style="1" customWidth="1"/>
    <col min="2" max="2" width="9.140625" style="1"/>
    <col min="3" max="3" width="9.5703125" style="1" bestFit="1" customWidth="1"/>
    <col min="4" max="7" width="9.140625" style="1"/>
    <col min="8" max="8" width="10.5703125" style="1" customWidth="1"/>
    <col min="9" max="9" width="9.140625" style="1"/>
    <col min="10" max="10" width="15.42578125" style="1" customWidth="1"/>
    <col min="11" max="11" width="9.140625" style="1"/>
    <col min="12" max="12" width="19.42578125" style="70" customWidth="1"/>
    <col min="13" max="13" width="14.5703125" style="1" customWidth="1"/>
    <col min="14" max="14" width="12.5703125" style="1" bestFit="1" customWidth="1"/>
    <col min="15" max="15" width="11.5703125" style="1" customWidth="1"/>
    <col min="188" max="188" width="14.42578125" bestFit="1" customWidth="1"/>
    <col min="189" max="194" width="7.5703125" customWidth="1"/>
    <col min="195" max="195" width="9.42578125" customWidth="1"/>
    <col min="196" max="196" width="7.5703125" customWidth="1"/>
    <col min="197" max="197" width="15.5703125" customWidth="1"/>
    <col min="198" max="198" width="7.5703125" customWidth="1"/>
    <col min="199" max="199" width="14.5703125" bestFit="1" customWidth="1"/>
    <col min="200" max="200" width="11.42578125" customWidth="1"/>
    <col min="201" max="201" width="7.42578125" customWidth="1"/>
    <col min="202" max="202" width="14.42578125" customWidth="1"/>
    <col min="444" max="444" width="14.42578125" bestFit="1" customWidth="1"/>
    <col min="445" max="450" width="7.5703125" customWidth="1"/>
    <col min="451" max="451" width="9.42578125" customWidth="1"/>
    <col min="452" max="452" width="7.5703125" customWidth="1"/>
    <col min="453" max="453" width="15.5703125" customWidth="1"/>
    <col min="454" max="454" width="7.5703125" customWidth="1"/>
    <col min="455" max="455" width="14.5703125" bestFit="1" customWidth="1"/>
    <col min="456" max="456" width="11.42578125" customWidth="1"/>
    <col min="457" max="457" width="7.42578125" customWidth="1"/>
    <col min="458" max="458" width="14.42578125" customWidth="1"/>
    <col min="502" max="699" width="9.140625" style="1"/>
    <col min="700" max="700" width="14.42578125" style="1" bestFit="1" customWidth="1"/>
    <col min="701" max="706" width="7.5703125" style="1" customWidth="1"/>
    <col min="707" max="707" width="9.42578125" style="1" customWidth="1"/>
    <col min="708" max="708" width="7.5703125" style="1" customWidth="1"/>
    <col min="709" max="709" width="15.5703125" style="1" customWidth="1"/>
    <col min="710" max="710" width="7.5703125" style="1" customWidth="1"/>
    <col min="711" max="711" width="14.5703125" style="1" bestFit="1" customWidth="1"/>
    <col min="712" max="712" width="11.42578125" style="1" customWidth="1"/>
    <col min="713" max="713" width="7.42578125" style="1" customWidth="1"/>
    <col min="714" max="714" width="14.42578125" style="1" customWidth="1"/>
    <col min="715" max="955" width="9.140625" style="1"/>
    <col min="956" max="956" width="14.42578125" style="1" bestFit="1" customWidth="1"/>
    <col min="957" max="962" width="7.5703125" style="1" customWidth="1"/>
    <col min="963" max="963" width="9.42578125" style="1" customWidth="1"/>
    <col min="964" max="964" width="7.5703125" style="1" customWidth="1"/>
    <col min="965" max="965" width="15.5703125" style="1" customWidth="1"/>
    <col min="966" max="966" width="7.5703125" style="1" customWidth="1"/>
    <col min="967" max="967" width="14.5703125" style="1" bestFit="1" customWidth="1"/>
    <col min="968" max="968" width="11.42578125" style="1" customWidth="1"/>
    <col min="969" max="969" width="7.42578125" style="1" customWidth="1"/>
    <col min="970" max="970" width="14.42578125" style="1" customWidth="1"/>
    <col min="971" max="1211" width="9.140625" style="1"/>
    <col min="1212" max="1212" width="14.42578125" style="1" bestFit="1" customWidth="1"/>
    <col min="1213" max="1218" width="7.5703125" style="1" customWidth="1"/>
    <col min="1219" max="1219" width="9.42578125" style="1" customWidth="1"/>
    <col min="1220" max="1220" width="7.5703125" style="1" customWidth="1"/>
    <col min="1221" max="1221" width="15.5703125" style="1" customWidth="1"/>
    <col min="1222" max="1222" width="7.5703125" style="1" customWidth="1"/>
    <col min="1223" max="1223" width="14.5703125" style="1" bestFit="1" customWidth="1"/>
    <col min="1224" max="1224" width="11.42578125" style="1" customWidth="1"/>
    <col min="1225" max="1225" width="7.42578125" style="1" customWidth="1"/>
    <col min="1226" max="1226" width="14.42578125" style="1" customWidth="1"/>
    <col min="1227" max="1467" width="9.140625" style="1"/>
    <col min="1468" max="1468" width="14.42578125" style="1" bestFit="1" customWidth="1"/>
    <col min="1469" max="1474" width="7.5703125" style="1" customWidth="1"/>
    <col min="1475" max="1475" width="9.42578125" style="1" customWidth="1"/>
    <col min="1476" max="1476" width="7.5703125" style="1" customWidth="1"/>
    <col min="1477" max="1477" width="15.5703125" style="1" customWidth="1"/>
    <col min="1478" max="1478" width="7.5703125" style="1" customWidth="1"/>
    <col min="1479" max="1479" width="14.5703125" style="1" bestFit="1" customWidth="1"/>
    <col min="1480" max="1480" width="11.42578125" style="1" customWidth="1"/>
    <col min="1481" max="1481" width="7.42578125" style="1" customWidth="1"/>
    <col min="1482" max="1482" width="14.42578125" style="1" customWidth="1"/>
    <col min="1483" max="1723" width="9.140625" style="1"/>
    <col min="1724" max="1724" width="14.42578125" style="1" bestFit="1" customWidth="1"/>
    <col min="1725" max="1730" width="7.5703125" style="1" customWidth="1"/>
    <col min="1731" max="1731" width="9.42578125" style="1" customWidth="1"/>
    <col min="1732" max="1732" width="7.5703125" style="1" customWidth="1"/>
    <col min="1733" max="1733" width="15.5703125" style="1" customWidth="1"/>
    <col min="1734" max="1734" width="7.5703125" style="1" customWidth="1"/>
    <col min="1735" max="1735" width="14.5703125" style="1" bestFit="1" customWidth="1"/>
    <col min="1736" max="1736" width="11.42578125" style="1" customWidth="1"/>
    <col min="1737" max="1737" width="7.42578125" style="1" customWidth="1"/>
    <col min="1738" max="1738" width="14.42578125" style="1" customWidth="1"/>
    <col min="1739" max="1979" width="9.140625" style="1"/>
    <col min="1980" max="1980" width="14.42578125" style="1" bestFit="1" customWidth="1"/>
    <col min="1981" max="1986" width="7.5703125" style="1" customWidth="1"/>
    <col min="1987" max="1987" width="9.42578125" style="1" customWidth="1"/>
    <col min="1988" max="1988" width="7.5703125" style="1" customWidth="1"/>
    <col min="1989" max="1989" width="15.5703125" style="1" customWidth="1"/>
    <col min="1990" max="1990" width="7.5703125" style="1" customWidth="1"/>
    <col min="1991" max="1991" width="14.5703125" style="1" bestFit="1" customWidth="1"/>
    <col min="1992" max="1992" width="11.42578125" style="1" customWidth="1"/>
    <col min="1993" max="1993" width="7.42578125" style="1" customWidth="1"/>
    <col min="1994" max="1994" width="14.42578125" style="1" customWidth="1"/>
    <col min="1995" max="2235" width="9.140625" style="1"/>
    <col min="2236" max="2236" width="14.42578125" style="1" bestFit="1" customWidth="1"/>
    <col min="2237" max="2242" width="7.5703125" style="1" customWidth="1"/>
    <col min="2243" max="2243" width="9.42578125" style="1" customWidth="1"/>
    <col min="2244" max="2244" width="7.5703125" style="1" customWidth="1"/>
    <col min="2245" max="2245" width="15.5703125" style="1" customWidth="1"/>
    <col min="2246" max="2246" width="7.5703125" style="1" customWidth="1"/>
    <col min="2247" max="2247" width="14.5703125" style="1" bestFit="1" customWidth="1"/>
    <col min="2248" max="2248" width="11.42578125" style="1" customWidth="1"/>
    <col min="2249" max="2249" width="7.42578125" style="1" customWidth="1"/>
    <col min="2250" max="2250" width="14.42578125" style="1" customWidth="1"/>
    <col min="2251" max="2491" width="9.140625" style="1"/>
    <col min="2492" max="2492" width="14.42578125" style="1" bestFit="1" customWidth="1"/>
    <col min="2493" max="2498" width="7.5703125" style="1" customWidth="1"/>
    <col min="2499" max="2499" width="9.42578125" style="1" customWidth="1"/>
    <col min="2500" max="2500" width="7.5703125" style="1" customWidth="1"/>
    <col min="2501" max="2501" width="15.5703125" style="1" customWidth="1"/>
    <col min="2502" max="2502" width="7.5703125" style="1" customWidth="1"/>
    <col min="2503" max="2503" width="14.5703125" style="1" bestFit="1" customWidth="1"/>
    <col min="2504" max="2504" width="11.42578125" style="1" customWidth="1"/>
    <col min="2505" max="2505" width="7.42578125" style="1" customWidth="1"/>
    <col min="2506" max="2506" width="14.42578125" style="1" customWidth="1"/>
    <col min="2507" max="2747" width="9.140625" style="1"/>
    <col min="2748" max="2748" width="14.42578125" style="1" bestFit="1" customWidth="1"/>
    <col min="2749" max="2754" width="7.5703125" style="1" customWidth="1"/>
    <col min="2755" max="2755" width="9.42578125" style="1" customWidth="1"/>
    <col min="2756" max="2756" width="7.5703125" style="1" customWidth="1"/>
    <col min="2757" max="2757" width="15.5703125" style="1" customWidth="1"/>
    <col min="2758" max="2758" width="7.5703125" style="1" customWidth="1"/>
    <col min="2759" max="2759" width="14.5703125" style="1" bestFit="1" customWidth="1"/>
    <col min="2760" max="2760" width="11.42578125" style="1" customWidth="1"/>
    <col min="2761" max="2761" width="7.42578125" style="1" customWidth="1"/>
    <col min="2762" max="2762" width="14.42578125" style="1" customWidth="1"/>
    <col min="2763" max="3003" width="9.140625" style="1"/>
    <col min="3004" max="3004" width="14.42578125" style="1" bestFit="1" customWidth="1"/>
    <col min="3005" max="3010" width="7.5703125" style="1" customWidth="1"/>
    <col min="3011" max="3011" width="9.42578125" style="1" customWidth="1"/>
    <col min="3012" max="3012" width="7.5703125" style="1" customWidth="1"/>
    <col min="3013" max="3013" width="15.5703125" style="1" customWidth="1"/>
    <col min="3014" max="3014" width="7.5703125" style="1" customWidth="1"/>
    <col min="3015" max="3015" width="14.5703125" style="1" bestFit="1" customWidth="1"/>
    <col min="3016" max="3016" width="11.42578125" style="1" customWidth="1"/>
    <col min="3017" max="3017" width="7.42578125" style="1" customWidth="1"/>
    <col min="3018" max="3018" width="14.42578125" style="1" customWidth="1"/>
    <col min="3019" max="3259" width="9.140625" style="1"/>
    <col min="3260" max="3260" width="14.42578125" style="1" bestFit="1" customWidth="1"/>
    <col min="3261" max="3266" width="7.5703125" style="1" customWidth="1"/>
    <col min="3267" max="3267" width="9.42578125" style="1" customWidth="1"/>
    <col min="3268" max="3268" width="7.5703125" style="1" customWidth="1"/>
    <col min="3269" max="3269" width="15.5703125" style="1" customWidth="1"/>
    <col min="3270" max="3270" width="7.5703125" style="1" customWidth="1"/>
    <col min="3271" max="3271" width="14.5703125" style="1" bestFit="1" customWidth="1"/>
    <col min="3272" max="3272" width="11.42578125" style="1" customWidth="1"/>
    <col min="3273" max="3273" width="7.42578125" style="1" customWidth="1"/>
    <col min="3274" max="3274" width="14.42578125" style="1" customWidth="1"/>
    <col min="3275" max="3515" width="9.140625" style="1"/>
    <col min="3516" max="3516" width="14.42578125" style="1" bestFit="1" customWidth="1"/>
    <col min="3517" max="3522" width="7.5703125" style="1" customWidth="1"/>
    <col min="3523" max="3523" width="9.42578125" style="1" customWidth="1"/>
    <col min="3524" max="3524" width="7.5703125" style="1" customWidth="1"/>
    <col min="3525" max="3525" width="15.5703125" style="1" customWidth="1"/>
    <col min="3526" max="3526" width="7.5703125" style="1" customWidth="1"/>
    <col min="3527" max="3527" width="14.5703125" style="1" bestFit="1" customWidth="1"/>
    <col min="3528" max="3528" width="11.42578125" style="1" customWidth="1"/>
    <col min="3529" max="3529" width="7.42578125" style="1" customWidth="1"/>
    <col min="3530" max="3530" width="14.42578125" style="1" customWidth="1"/>
    <col min="3531" max="3771" width="9.140625" style="1"/>
    <col min="3772" max="3772" width="14.42578125" style="1" bestFit="1" customWidth="1"/>
    <col min="3773" max="3778" width="7.5703125" style="1" customWidth="1"/>
    <col min="3779" max="3779" width="9.42578125" style="1" customWidth="1"/>
    <col min="3780" max="3780" width="7.5703125" style="1" customWidth="1"/>
    <col min="3781" max="3781" width="15.5703125" style="1" customWidth="1"/>
    <col min="3782" max="3782" width="7.5703125" style="1" customWidth="1"/>
    <col min="3783" max="3783" width="14.5703125" style="1" bestFit="1" customWidth="1"/>
    <col min="3784" max="3784" width="11.42578125" style="1" customWidth="1"/>
    <col min="3785" max="3785" width="7.42578125" style="1" customWidth="1"/>
    <col min="3786" max="3786" width="14.42578125" style="1" customWidth="1"/>
    <col min="3787" max="4027" width="9.140625" style="1"/>
    <col min="4028" max="4028" width="14.42578125" style="1" bestFit="1" customWidth="1"/>
    <col min="4029" max="4034" width="7.5703125" style="1" customWidth="1"/>
    <col min="4035" max="4035" width="9.42578125" style="1" customWidth="1"/>
    <col min="4036" max="4036" width="7.5703125" style="1" customWidth="1"/>
    <col min="4037" max="4037" width="15.5703125" style="1" customWidth="1"/>
    <col min="4038" max="4038" width="7.5703125" style="1" customWidth="1"/>
    <col min="4039" max="4039" width="14.5703125" style="1" bestFit="1" customWidth="1"/>
    <col min="4040" max="4040" width="11.42578125" style="1" customWidth="1"/>
    <col min="4041" max="4041" width="7.42578125" style="1" customWidth="1"/>
    <col min="4042" max="4042" width="14.42578125" style="1" customWidth="1"/>
    <col min="4043" max="4283" width="9.140625" style="1"/>
    <col min="4284" max="4284" width="14.42578125" style="1" bestFit="1" customWidth="1"/>
    <col min="4285" max="4290" width="7.5703125" style="1" customWidth="1"/>
    <col min="4291" max="4291" width="9.42578125" style="1" customWidth="1"/>
    <col min="4292" max="4292" width="7.5703125" style="1" customWidth="1"/>
    <col min="4293" max="4293" width="15.5703125" style="1" customWidth="1"/>
    <col min="4294" max="4294" width="7.5703125" style="1" customWidth="1"/>
    <col min="4295" max="4295" width="14.5703125" style="1" bestFit="1" customWidth="1"/>
    <col min="4296" max="4296" width="11.42578125" style="1" customWidth="1"/>
    <col min="4297" max="4297" width="7.42578125" style="1" customWidth="1"/>
    <col min="4298" max="4298" width="14.42578125" style="1" customWidth="1"/>
    <col min="4299" max="4539" width="9.140625" style="1"/>
    <col min="4540" max="4540" width="14.42578125" style="1" bestFit="1" customWidth="1"/>
    <col min="4541" max="4546" width="7.5703125" style="1" customWidth="1"/>
    <col min="4547" max="4547" width="9.42578125" style="1" customWidth="1"/>
    <col min="4548" max="4548" width="7.5703125" style="1" customWidth="1"/>
    <col min="4549" max="4549" width="15.5703125" style="1" customWidth="1"/>
    <col min="4550" max="4550" width="7.5703125" style="1" customWidth="1"/>
    <col min="4551" max="4551" width="14.5703125" style="1" bestFit="1" customWidth="1"/>
    <col min="4552" max="4552" width="11.42578125" style="1" customWidth="1"/>
    <col min="4553" max="4553" width="7.42578125" style="1" customWidth="1"/>
    <col min="4554" max="4554" width="14.42578125" style="1" customWidth="1"/>
    <col min="4555" max="4795" width="9.140625" style="1"/>
    <col min="4796" max="4796" width="14.42578125" style="1" bestFit="1" customWidth="1"/>
    <col min="4797" max="4802" width="7.5703125" style="1" customWidth="1"/>
    <col min="4803" max="4803" width="9.42578125" style="1" customWidth="1"/>
    <col min="4804" max="4804" width="7.5703125" style="1" customWidth="1"/>
    <col min="4805" max="4805" width="15.5703125" style="1" customWidth="1"/>
    <col min="4806" max="4806" width="7.5703125" style="1" customWidth="1"/>
    <col min="4807" max="4807" width="14.5703125" style="1" bestFit="1" customWidth="1"/>
    <col min="4808" max="4808" width="11.42578125" style="1" customWidth="1"/>
    <col min="4809" max="4809" width="7.42578125" style="1" customWidth="1"/>
    <col min="4810" max="4810" width="14.42578125" style="1" customWidth="1"/>
    <col min="4811" max="5051" width="9.140625" style="1"/>
    <col min="5052" max="5052" width="14.42578125" style="1" bestFit="1" customWidth="1"/>
    <col min="5053" max="5058" width="7.5703125" style="1" customWidth="1"/>
    <col min="5059" max="5059" width="9.42578125" style="1" customWidth="1"/>
    <col min="5060" max="5060" width="7.5703125" style="1" customWidth="1"/>
    <col min="5061" max="5061" width="15.5703125" style="1" customWidth="1"/>
    <col min="5062" max="5062" width="7.5703125" style="1" customWidth="1"/>
    <col min="5063" max="5063" width="14.5703125" style="1" bestFit="1" customWidth="1"/>
    <col min="5064" max="5064" width="11.42578125" style="1" customWidth="1"/>
    <col min="5065" max="5065" width="7.42578125" style="1" customWidth="1"/>
    <col min="5066" max="5066" width="14.42578125" style="1" customWidth="1"/>
    <col min="5067" max="5307" width="9.140625" style="1"/>
    <col min="5308" max="5308" width="14.42578125" style="1" bestFit="1" customWidth="1"/>
    <col min="5309" max="5314" width="7.5703125" style="1" customWidth="1"/>
    <col min="5315" max="5315" width="9.42578125" style="1" customWidth="1"/>
    <col min="5316" max="5316" width="7.5703125" style="1" customWidth="1"/>
    <col min="5317" max="5317" width="15.5703125" style="1" customWidth="1"/>
    <col min="5318" max="5318" width="7.5703125" style="1" customWidth="1"/>
    <col min="5319" max="5319" width="14.5703125" style="1" bestFit="1" customWidth="1"/>
    <col min="5320" max="5320" width="11.42578125" style="1" customWidth="1"/>
    <col min="5321" max="5321" width="7.42578125" style="1" customWidth="1"/>
    <col min="5322" max="5322" width="14.42578125" style="1" customWidth="1"/>
    <col min="5323" max="5563" width="9.140625" style="1"/>
    <col min="5564" max="5564" width="14.42578125" style="1" bestFit="1" customWidth="1"/>
    <col min="5565" max="5570" width="7.5703125" style="1" customWidth="1"/>
    <col min="5571" max="5571" width="9.42578125" style="1" customWidth="1"/>
    <col min="5572" max="5572" width="7.5703125" style="1" customWidth="1"/>
    <col min="5573" max="5573" width="15.5703125" style="1" customWidth="1"/>
    <col min="5574" max="5574" width="7.5703125" style="1" customWidth="1"/>
    <col min="5575" max="5575" width="14.5703125" style="1" bestFit="1" customWidth="1"/>
    <col min="5576" max="5576" width="11.42578125" style="1" customWidth="1"/>
    <col min="5577" max="5577" width="7.42578125" style="1" customWidth="1"/>
    <col min="5578" max="5578" width="14.42578125" style="1" customWidth="1"/>
    <col min="5579" max="5819" width="9.140625" style="1"/>
    <col min="5820" max="5820" width="14.42578125" style="1" bestFit="1" customWidth="1"/>
    <col min="5821" max="5826" width="7.5703125" style="1" customWidth="1"/>
    <col min="5827" max="5827" width="9.42578125" style="1" customWidth="1"/>
    <col min="5828" max="5828" width="7.5703125" style="1" customWidth="1"/>
    <col min="5829" max="5829" width="15.5703125" style="1" customWidth="1"/>
    <col min="5830" max="5830" width="7.5703125" style="1" customWidth="1"/>
    <col min="5831" max="5831" width="14.5703125" style="1" bestFit="1" customWidth="1"/>
    <col min="5832" max="5832" width="11.42578125" style="1" customWidth="1"/>
    <col min="5833" max="5833" width="7.42578125" style="1" customWidth="1"/>
    <col min="5834" max="5834" width="14.42578125" style="1" customWidth="1"/>
    <col min="5835" max="6075" width="9.140625" style="1"/>
    <col min="6076" max="6076" width="14.42578125" style="1" bestFit="1" customWidth="1"/>
    <col min="6077" max="6082" width="7.5703125" style="1" customWidth="1"/>
    <col min="6083" max="6083" width="9.42578125" style="1" customWidth="1"/>
    <col min="6084" max="6084" width="7.5703125" style="1" customWidth="1"/>
    <col min="6085" max="6085" width="15.5703125" style="1" customWidth="1"/>
    <col min="6086" max="6086" width="7.5703125" style="1" customWidth="1"/>
    <col min="6087" max="6087" width="14.5703125" style="1" bestFit="1" customWidth="1"/>
    <col min="6088" max="6088" width="11.42578125" style="1" customWidth="1"/>
    <col min="6089" max="6089" width="7.42578125" style="1" customWidth="1"/>
    <col min="6090" max="6090" width="14.42578125" style="1" customWidth="1"/>
    <col min="6091" max="6331" width="9.140625" style="1"/>
    <col min="6332" max="6332" width="14.42578125" style="1" bestFit="1" customWidth="1"/>
    <col min="6333" max="6338" width="7.5703125" style="1" customWidth="1"/>
    <col min="6339" max="6339" width="9.42578125" style="1" customWidth="1"/>
    <col min="6340" max="6340" width="7.5703125" style="1" customWidth="1"/>
    <col min="6341" max="6341" width="15.5703125" style="1" customWidth="1"/>
    <col min="6342" max="6342" width="7.5703125" style="1" customWidth="1"/>
    <col min="6343" max="6343" width="14.5703125" style="1" bestFit="1" customWidth="1"/>
    <col min="6344" max="6344" width="11.42578125" style="1" customWidth="1"/>
    <col min="6345" max="6345" width="7.42578125" style="1" customWidth="1"/>
    <col min="6346" max="6346" width="14.42578125" style="1" customWidth="1"/>
    <col min="6347" max="6587" width="9.140625" style="1"/>
    <col min="6588" max="6588" width="14.42578125" style="1" bestFit="1" customWidth="1"/>
    <col min="6589" max="6594" width="7.5703125" style="1" customWidth="1"/>
    <col min="6595" max="6595" width="9.42578125" style="1" customWidth="1"/>
    <col min="6596" max="6596" width="7.5703125" style="1" customWidth="1"/>
    <col min="6597" max="6597" width="15.5703125" style="1" customWidth="1"/>
    <col min="6598" max="6598" width="7.5703125" style="1" customWidth="1"/>
    <col min="6599" max="6599" width="14.5703125" style="1" bestFit="1" customWidth="1"/>
    <col min="6600" max="6600" width="11.42578125" style="1" customWidth="1"/>
    <col min="6601" max="6601" width="7.42578125" style="1" customWidth="1"/>
    <col min="6602" max="6602" width="14.42578125" style="1" customWidth="1"/>
    <col min="6603" max="6843" width="9.140625" style="1"/>
    <col min="6844" max="6844" width="14.42578125" style="1" bestFit="1" customWidth="1"/>
    <col min="6845" max="6850" width="7.5703125" style="1" customWidth="1"/>
    <col min="6851" max="6851" width="9.42578125" style="1" customWidth="1"/>
    <col min="6852" max="6852" width="7.5703125" style="1" customWidth="1"/>
    <col min="6853" max="6853" width="15.5703125" style="1" customWidth="1"/>
    <col min="6854" max="6854" width="7.5703125" style="1" customWidth="1"/>
    <col min="6855" max="6855" width="14.5703125" style="1" bestFit="1" customWidth="1"/>
    <col min="6856" max="6856" width="11.42578125" style="1" customWidth="1"/>
    <col min="6857" max="6857" width="7.42578125" style="1" customWidth="1"/>
    <col min="6858" max="6858" width="14.42578125" style="1" customWidth="1"/>
    <col min="6859" max="7099" width="9.140625" style="1"/>
    <col min="7100" max="7100" width="14.42578125" style="1" bestFit="1" customWidth="1"/>
    <col min="7101" max="7106" width="7.5703125" style="1" customWidth="1"/>
    <col min="7107" max="7107" width="9.42578125" style="1" customWidth="1"/>
    <col min="7108" max="7108" width="7.5703125" style="1" customWidth="1"/>
    <col min="7109" max="7109" width="15.5703125" style="1" customWidth="1"/>
    <col min="7110" max="7110" width="7.5703125" style="1" customWidth="1"/>
    <col min="7111" max="7111" width="14.5703125" style="1" bestFit="1" customWidth="1"/>
    <col min="7112" max="7112" width="11.42578125" style="1" customWidth="1"/>
    <col min="7113" max="7113" width="7.42578125" style="1" customWidth="1"/>
    <col min="7114" max="7114" width="14.42578125" style="1" customWidth="1"/>
    <col min="7115" max="7355" width="9.140625" style="1"/>
    <col min="7356" max="7356" width="14.42578125" style="1" bestFit="1" customWidth="1"/>
    <col min="7357" max="7362" width="7.5703125" style="1" customWidth="1"/>
    <col min="7363" max="7363" width="9.42578125" style="1" customWidth="1"/>
    <col min="7364" max="7364" width="7.5703125" style="1" customWidth="1"/>
    <col min="7365" max="7365" width="15.5703125" style="1" customWidth="1"/>
    <col min="7366" max="7366" width="7.5703125" style="1" customWidth="1"/>
    <col min="7367" max="7367" width="14.5703125" style="1" bestFit="1" customWidth="1"/>
    <col min="7368" max="7368" width="11.42578125" style="1" customWidth="1"/>
    <col min="7369" max="7369" width="7.42578125" style="1" customWidth="1"/>
    <col min="7370" max="7370" width="14.42578125" style="1" customWidth="1"/>
    <col min="7371" max="7611" width="9.140625" style="1"/>
    <col min="7612" max="7612" width="14.42578125" style="1" bestFit="1" customWidth="1"/>
    <col min="7613" max="7618" width="7.5703125" style="1" customWidth="1"/>
    <col min="7619" max="7619" width="9.42578125" style="1" customWidth="1"/>
    <col min="7620" max="7620" width="7.5703125" style="1" customWidth="1"/>
    <col min="7621" max="7621" width="15.5703125" style="1" customWidth="1"/>
    <col min="7622" max="7622" width="7.5703125" style="1" customWidth="1"/>
    <col min="7623" max="7623" width="14.5703125" style="1" bestFit="1" customWidth="1"/>
    <col min="7624" max="7624" width="11.42578125" style="1" customWidth="1"/>
    <col min="7625" max="7625" width="7.42578125" style="1" customWidth="1"/>
    <col min="7626" max="7626" width="14.42578125" style="1" customWidth="1"/>
    <col min="7627" max="7867" width="9.140625" style="1"/>
    <col min="7868" max="7868" width="14.42578125" style="1" bestFit="1" customWidth="1"/>
    <col min="7869" max="7874" width="7.5703125" style="1" customWidth="1"/>
    <col min="7875" max="7875" width="9.42578125" style="1" customWidth="1"/>
    <col min="7876" max="7876" width="7.5703125" style="1" customWidth="1"/>
    <col min="7877" max="7877" width="15.5703125" style="1" customWidth="1"/>
    <col min="7878" max="7878" width="7.5703125" style="1" customWidth="1"/>
    <col min="7879" max="7879" width="14.5703125" style="1" bestFit="1" customWidth="1"/>
    <col min="7880" max="7880" width="11.42578125" style="1" customWidth="1"/>
    <col min="7881" max="7881" width="7.42578125" style="1" customWidth="1"/>
    <col min="7882" max="7882" width="14.42578125" style="1" customWidth="1"/>
    <col min="7883" max="8123" width="9.140625" style="1"/>
    <col min="8124" max="8124" width="14.42578125" style="1" bestFit="1" customWidth="1"/>
    <col min="8125" max="8130" width="7.5703125" style="1" customWidth="1"/>
    <col min="8131" max="8131" width="9.42578125" style="1" customWidth="1"/>
    <col min="8132" max="8132" width="7.5703125" style="1" customWidth="1"/>
    <col min="8133" max="8133" width="15.5703125" style="1" customWidth="1"/>
    <col min="8134" max="8134" width="7.5703125" style="1" customWidth="1"/>
    <col min="8135" max="8135" width="14.5703125" style="1" bestFit="1" customWidth="1"/>
    <col min="8136" max="8136" width="11.42578125" style="1" customWidth="1"/>
    <col min="8137" max="8137" width="7.42578125" style="1" customWidth="1"/>
    <col min="8138" max="8138" width="14.42578125" style="1" customWidth="1"/>
    <col min="8139" max="8379" width="9.140625" style="1"/>
    <col min="8380" max="8380" width="14.42578125" style="1" bestFit="1" customWidth="1"/>
    <col min="8381" max="8386" width="7.5703125" style="1" customWidth="1"/>
    <col min="8387" max="8387" width="9.42578125" style="1" customWidth="1"/>
    <col min="8388" max="8388" width="7.5703125" style="1" customWidth="1"/>
    <col min="8389" max="8389" width="15.5703125" style="1" customWidth="1"/>
    <col min="8390" max="8390" width="7.5703125" style="1" customWidth="1"/>
    <col min="8391" max="8391" width="14.5703125" style="1" bestFit="1" customWidth="1"/>
    <col min="8392" max="8392" width="11.42578125" style="1" customWidth="1"/>
    <col min="8393" max="8393" width="7.42578125" style="1" customWidth="1"/>
    <col min="8394" max="8394" width="14.42578125" style="1" customWidth="1"/>
    <col min="8395" max="8635" width="9.140625" style="1"/>
    <col min="8636" max="8636" width="14.42578125" style="1" bestFit="1" customWidth="1"/>
    <col min="8637" max="8642" width="7.5703125" style="1" customWidth="1"/>
    <col min="8643" max="8643" width="9.42578125" style="1" customWidth="1"/>
    <col min="8644" max="8644" width="7.5703125" style="1" customWidth="1"/>
    <col min="8645" max="8645" width="15.5703125" style="1" customWidth="1"/>
    <col min="8646" max="8646" width="7.5703125" style="1" customWidth="1"/>
    <col min="8647" max="8647" width="14.5703125" style="1" bestFit="1" customWidth="1"/>
    <col min="8648" max="8648" width="11.42578125" style="1" customWidth="1"/>
    <col min="8649" max="8649" width="7.42578125" style="1" customWidth="1"/>
    <col min="8650" max="8650" width="14.42578125" style="1" customWidth="1"/>
    <col min="8651" max="8891" width="9.140625" style="1"/>
    <col min="8892" max="8892" width="14.42578125" style="1" bestFit="1" customWidth="1"/>
    <col min="8893" max="8898" width="7.5703125" style="1" customWidth="1"/>
    <col min="8899" max="8899" width="9.42578125" style="1" customWidth="1"/>
    <col min="8900" max="8900" width="7.5703125" style="1" customWidth="1"/>
    <col min="8901" max="8901" width="15.5703125" style="1" customWidth="1"/>
    <col min="8902" max="8902" width="7.5703125" style="1" customWidth="1"/>
    <col min="8903" max="8903" width="14.5703125" style="1" bestFit="1" customWidth="1"/>
    <col min="8904" max="8904" width="11.42578125" style="1" customWidth="1"/>
    <col min="8905" max="8905" width="7.42578125" style="1" customWidth="1"/>
    <col min="8906" max="8906" width="14.42578125" style="1" customWidth="1"/>
    <col min="8907" max="9147" width="9.140625" style="1"/>
    <col min="9148" max="9148" width="14.42578125" style="1" bestFit="1" customWidth="1"/>
    <col min="9149" max="9154" width="7.5703125" style="1" customWidth="1"/>
    <col min="9155" max="9155" width="9.42578125" style="1" customWidth="1"/>
    <col min="9156" max="9156" width="7.5703125" style="1" customWidth="1"/>
    <col min="9157" max="9157" width="15.5703125" style="1" customWidth="1"/>
    <col min="9158" max="9158" width="7.5703125" style="1" customWidth="1"/>
    <col min="9159" max="9159" width="14.5703125" style="1" bestFit="1" customWidth="1"/>
    <col min="9160" max="9160" width="11.42578125" style="1" customWidth="1"/>
    <col min="9161" max="9161" width="7.42578125" style="1" customWidth="1"/>
    <col min="9162" max="9162" width="14.42578125" style="1" customWidth="1"/>
    <col min="9163" max="9403" width="9.140625" style="1"/>
    <col min="9404" max="9404" width="14.42578125" style="1" bestFit="1" customWidth="1"/>
    <col min="9405" max="9410" width="7.5703125" style="1" customWidth="1"/>
    <col min="9411" max="9411" width="9.42578125" style="1" customWidth="1"/>
    <col min="9412" max="9412" width="7.5703125" style="1" customWidth="1"/>
    <col min="9413" max="9413" width="15.5703125" style="1" customWidth="1"/>
    <col min="9414" max="9414" width="7.5703125" style="1" customWidth="1"/>
    <col min="9415" max="9415" width="14.5703125" style="1" bestFit="1" customWidth="1"/>
    <col min="9416" max="9416" width="11.42578125" style="1" customWidth="1"/>
    <col min="9417" max="9417" width="7.42578125" style="1" customWidth="1"/>
    <col min="9418" max="9418" width="14.42578125" style="1" customWidth="1"/>
    <col min="9419" max="9659" width="9.140625" style="1"/>
    <col min="9660" max="9660" width="14.42578125" style="1" bestFit="1" customWidth="1"/>
    <col min="9661" max="9666" width="7.5703125" style="1" customWidth="1"/>
    <col min="9667" max="9667" width="9.42578125" style="1" customWidth="1"/>
    <col min="9668" max="9668" width="7.5703125" style="1" customWidth="1"/>
    <col min="9669" max="9669" width="15.5703125" style="1" customWidth="1"/>
    <col min="9670" max="9670" width="7.5703125" style="1" customWidth="1"/>
    <col min="9671" max="9671" width="14.5703125" style="1" bestFit="1" customWidth="1"/>
    <col min="9672" max="9672" width="11.42578125" style="1" customWidth="1"/>
    <col min="9673" max="9673" width="7.42578125" style="1" customWidth="1"/>
    <col min="9674" max="9674" width="14.42578125" style="1" customWidth="1"/>
    <col min="9675" max="9915" width="9.140625" style="1"/>
    <col min="9916" max="9916" width="14.42578125" style="1" bestFit="1" customWidth="1"/>
    <col min="9917" max="9922" width="7.5703125" style="1" customWidth="1"/>
    <col min="9923" max="9923" width="9.42578125" style="1" customWidth="1"/>
    <col min="9924" max="9924" width="7.5703125" style="1" customWidth="1"/>
    <col min="9925" max="9925" width="15.5703125" style="1" customWidth="1"/>
    <col min="9926" max="9926" width="7.5703125" style="1" customWidth="1"/>
    <col min="9927" max="9927" width="14.5703125" style="1" bestFit="1" customWidth="1"/>
    <col min="9928" max="9928" width="11.42578125" style="1" customWidth="1"/>
    <col min="9929" max="9929" width="7.42578125" style="1" customWidth="1"/>
    <col min="9930" max="9930" width="14.42578125" style="1" customWidth="1"/>
    <col min="9931" max="10171" width="9.140625" style="1"/>
    <col min="10172" max="10172" width="14.42578125" style="1" bestFit="1" customWidth="1"/>
    <col min="10173" max="10178" width="7.5703125" style="1" customWidth="1"/>
    <col min="10179" max="10179" width="9.42578125" style="1" customWidth="1"/>
    <col min="10180" max="10180" width="7.5703125" style="1" customWidth="1"/>
    <col min="10181" max="10181" width="15.5703125" style="1" customWidth="1"/>
    <col min="10182" max="10182" width="7.5703125" style="1" customWidth="1"/>
    <col min="10183" max="10183" width="14.5703125" style="1" bestFit="1" customWidth="1"/>
    <col min="10184" max="10184" width="11.42578125" style="1" customWidth="1"/>
    <col min="10185" max="10185" width="7.42578125" style="1" customWidth="1"/>
    <col min="10186" max="10186" width="14.42578125" style="1" customWidth="1"/>
    <col min="10187" max="10427" width="9.140625" style="1"/>
    <col min="10428" max="10428" width="14.42578125" style="1" bestFit="1" customWidth="1"/>
    <col min="10429" max="10434" width="7.5703125" style="1" customWidth="1"/>
    <col min="10435" max="10435" width="9.42578125" style="1" customWidth="1"/>
    <col min="10436" max="10436" width="7.5703125" style="1" customWidth="1"/>
    <col min="10437" max="10437" width="15.5703125" style="1" customWidth="1"/>
    <col min="10438" max="10438" width="7.5703125" style="1" customWidth="1"/>
    <col min="10439" max="10439" width="14.5703125" style="1" bestFit="1" customWidth="1"/>
    <col min="10440" max="10440" width="11.42578125" style="1" customWidth="1"/>
    <col min="10441" max="10441" width="7.42578125" style="1" customWidth="1"/>
    <col min="10442" max="10442" width="14.42578125" style="1" customWidth="1"/>
    <col min="10443" max="10683" width="9.140625" style="1"/>
    <col min="10684" max="10684" width="14.42578125" style="1" bestFit="1" customWidth="1"/>
    <col min="10685" max="10690" width="7.5703125" style="1" customWidth="1"/>
    <col min="10691" max="10691" width="9.42578125" style="1" customWidth="1"/>
    <col min="10692" max="10692" width="7.5703125" style="1" customWidth="1"/>
    <col min="10693" max="10693" width="15.5703125" style="1" customWidth="1"/>
    <col min="10694" max="10694" width="7.5703125" style="1" customWidth="1"/>
    <col min="10695" max="10695" width="14.5703125" style="1" bestFit="1" customWidth="1"/>
    <col min="10696" max="10696" width="11.42578125" style="1" customWidth="1"/>
    <col min="10697" max="10697" width="7.42578125" style="1" customWidth="1"/>
    <col min="10698" max="10698" width="14.42578125" style="1" customWidth="1"/>
    <col min="10699" max="10939" width="9.140625" style="1"/>
    <col min="10940" max="10940" width="14.42578125" style="1" bestFit="1" customWidth="1"/>
    <col min="10941" max="10946" width="7.5703125" style="1" customWidth="1"/>
    <col min="10947" max="10947" width="9.42578125" style="1" customWidth="1"/>
    <col min="10948" max="10948" width="7.5703125" style="1" customWidth="1"/>
    <col min="10949" max="10949" width="15.5703125" style="1" customWidth="1"/>
    <col min="10950" max="10950" width="7.5703125" style="1" customWidth="1"/>
    <col min="10951" max="10951" width="14.5703125" style="1" bestFit="1" customWidth="1"/>
    <col min="10952" max="10952" width="11.42578125" style="1" customWidth="1"/>
    <col min="10953" max="10953" width="7.42578125" style="1" customWidth="1"/>
    <col min="10954" max="10954" width="14.42578125" style="1" customWidth="1"/>
    <col min="10955" max="11195" width="9.140625" style="1"/>
    <col min="11196" max="11196" width="14.42578125" style="1" bestFit="1" customWidth="1"/>
    <col min="11197" max="11202" width="7.5703125" style="1" customWidth="1"/>
    <col min="11203" max="11203" width="9.42578125" style="1" customWidth="1"/>
    <col min="11204" max="11204" width="7.5703125" style="1" customWidth="1"/>
    <col min="11205" max="11205" width="15.5703125" style="1" customWidth="1"/>
    <col min="11206" max="11206" width="7.5703125" style="1" customWidth="1"/>
    <col min="11207" max="11207" width="14.5703125" style="1" bestFit="1" customWidth="1"/>
    <col min="11208" max="11208" width="11.42578125" style="1" customWidth="1"/>
    <col min="11209" max="11209" width="7.42578125" style="1" customWidth="1"/>
    <col min="11210" max="11210" width="14.42578125" style="1" customWidth="1"/>
    <col min="11211" max="11451" width="9.140625" style="1"/>
    <col min="11452" max="11452" width="14.42578125" style="1" bestFit="1" customWidth="1"/>
    <col min="11453" max="11458" width="7.5703125" style="1" customWidth="1"/>
    <col min="11459" max="11459" width="9.42578125" style="1" customWidth="1"/>
    <col min="11460" max="11460" width="7.5703125" style="1" customWidth="1"/>
    <col min="11461" max="11461" width="15.5703125" style="1" customWidth="1"/>
    <col min="11462" max="11462" width="7.5703125" style="1" customWidth="1"/>
    <col min="11463" max="11463" width="14.5703125" style="1" bestFit="1" customWidth="1"/>
    <col min="11464" max="11464" width="11.42578125" style="1" customWidth="1"/>
    <col min="11465" max="11465" width="7.42578125" style="1" customWidth="1"/>
    <col min="11466" max="11466" width="14.42578125" style="1" customWidth="1"/>
    <col min="11467" max="11707" width="9.140625" style="1"/>
    <col min="11708" max="11708" width="14.42578125" style="1" bestFit="1" customWidth="1"/>
    <col min="11709" max="11714" width="7.5703125" style="1" customWidth="1"/>
    <col min="11715" max="11715" width="9.42578125" style="1" customWidth="1"/>
    <col min="11716" max="11716" width="7.5703125" style="1" customWidth="1"/>
    <col min="11717" max="11717" width="15.5703125" style="1" customWidth="1"/>
    <col min="11718" max="11718" width="7.5703125" style="1" customWidth="1"/>
    <col min="11719" max="11719" width="14.5703125" style="1" bestFit="1" customWidth="1"/>
    <col min="11720" max="11720" width="11.42578125" style="1" customWidth="1"/>
    <col min="11721" max="11721" width="7.42578125" style="1" customWidth="1"/>
    <col min="11722" max="11722" width="14.42578125" style="1" customWidth="1"/>
    <col min="11723" max="11963" width="9.140625" style="1"/>
    <col min="11964" max="11964" width="14.42578125" style="1" bestFit="1" customWidth="1"/>
    <col min="11965" max="11970" width="7.5703125" style="1" customWidth="1"/>
    <col min="11971" max="11971" width="9.42578125" style="1" customWidth="1"/>
    <col min="11972" max="11972" width="7.5703125" style="1" customWidth="1"/>
    <col min="11973" max="11973" width="15.5703125" style="1" customWidth="1"/>
    <col min="11974" max="11974" width="7.5703125" style="1" customWidth="1"/>
    <col min="11975" max="11975" width="14.5703125" style="1" bestFit="1" customWidth="1"/>
    <col min="11976" max="11976" width="11.42578125" style="1" customWidth="1"/>
    <col min="11977" max="11977" width="7.42578125" style="1" customWidth="1"/>
    <col min="11978" max="11978" width="14.42578125" style="1" customWidth="1"/>
    <col min="11979" max="12219" width="9.140625" style="1"/>
    <col min="12220" max="12220" width="14.42578125" style="1" bestFit="1" customWidth="1"/>
    <col min="12221" max="12226" width="7.5703125" style="1" customWidth="1"/>
    <col min="12227" max="12227" width="9.42578125" style="1" customWidth="1"/>
    <col min="12228" max="12228" width="7.5703125" style="1" customWidth="1"/>
    <col min="12229" max="12229" width="15.5703125" style="1" customWidth="1"/>
    <col min="12230" max="12230" width="7.5703125" style="1" customWidth="1"/>
    <col min="12231" max="12231" width="14.5703125" style="1" bestFit="1" customWidth="1"/>
    <col min="12232" max="12232" width="11.42578125" style="1" customWidth="1"/>
    <col min="12233" max="12233" width="7.42578125" style="1" customWidth="1"/>
    <col min="12234" max="12234" width="14.42578125" style="1" customWidth="1"/>
    <col min="12235" max="12475" width="9.140625" style="1"/>
    <col min="12476" max="12476" width="14.42578125" style="1" bestFit="1" customWidth="1"/>
    <col min="12477" max="12482" width="7.5703125" style="1" customWidth="1"/>
    <col min="12483" max="12483" width="9.42578125" style="1" customWidth="1"/>
    <col min="12484" max="12484" width="7.5703125" style="1" customWidth="1"/>
    <col min="12485" max="12485" width="15.5703125" style="1" customWidth="1"/>
    <col min="12486" max="12486" width="7.5703125" style="1" customWidth="1"/>
    <col min="12487" max="12487" width="14.5703125" style="1" bestFit="1" customWidth="1"/>
    <col min="12488" max="12488" width="11.42578125" style="1" customWidth="1"/>
    <col min="12489" max="12489" width="7.42578125" style="1" customWidth="1"/>
    <col min="12490" max="12490" width="14.42578125" style="1" customWidth="1"/>
    <col min="12491" max="12731" width="9.140625" style="1"/>
    <col min="12732" max="12732" width="14.42578125" style="1" bestFit="1" customWidth="1"/>
    <col min="12733" max="12738" width="7.5703125" style="1" customWidth="1"/>
    <col min="12739" max="12739" width="9.42578125" style="1" customWidth="1"/>
    <col min="12740" max="12740" width="7.5703125" style="1" customWidth="1"/>
    <col min="12741" max="12741" width="15.5703125" style="1" customWidth="1"/>
    <col min="12742" max="12742" width="7.5703125" style="1" customWidth="1"/>
    <col min="12743" max="12743" width="14.5703125" style="1" bestFit="1" customWidth="1"/>
    <col min="12744" max="12744" width="11.42578125" style="1" customWidth="1"/>
    <col min="12745" max="12745" width="7.42578125" style="1" customWidth="1"/>
    <col min="12746" max="12746" width="14.42578125" style="1" customWidth="1"/>
    <col min="12747" max="12987" width="9.140625" style="1"/>
    <col min="12988" max="12988" width="14.42578125" style="1" bestFit="1" customWidth="1"/>
    <col min="12989" max="12994" width="7.5703125" style="1" customWidth="1"/>
    <col min="12995" max="12995" width="9.42578125" style="1" customWidth="1"/>
    <col min="12996" max="12996" width="7.5703125" style="1" customWidth="1"/>
    <col min="12997" max="12997" width="15.5703125" style="1" customWidth="1"/>
    <col min="12998" max="12998" width="7.5703125" style="1" customWidth="1"/>
    <col min="12999" max="12999" width="14.5703125" style="1" bestFit="1" customWidth="1"/>
    <col min="13000" max="13000" width="11.42578125" style="1" customWidth="1"/>
    <col min="13001" max="13001" width="7.42578125" style="1" customWidth="1"/>
    <col min="13002" max="13002" width="14.42578125" style="1" customWidth="1"/>
    <col min="13003" max="13243" width="9.140625" style="1"/>
    <col min="13244" max="13244" width="14.42578125" style="1" bestFit="1" customWidth="1"/>
    <col min="13245" max="13250" width="7.5703125" style="1" customWidth="1"/>
    <col min="13251" max="13251" width="9.42578125" style="1" customWidth="1"/>
    <col min="13252" max="13252" width="7.5703125" style="1" customWidth="1"/>
    <col min="13253" max="13253" width="15.5703125" style="1" customWidth="1"/>
    <col min="13254" max="13254" width="7.5703125" style="1" customWidth="1"/>
    <col min="13255" max="13255" width="14.5703125" style="1" bestFit="1" customWidth="1"/>
    <col min="13256" max="13256" width="11.42578125" style="1" customWidth="1"/>
    <col min="13257" max="13257" width="7.42578125" style="1" customWidth="1"/>
    <col min="13258" max="13258" width="14.42578125" style="1" customWidth="1"/>
    <col min="13259" max="13499" width="9.140625" style="1"/>
    <col min="13500" max="13500" width="14.42578125" style="1" bestFit="1" customWidth="1"/>
    <col min="13501" max="13506" width="7.5703125" style="1" customWidth="1"/>
    <col min="13507" max="13507" width="9.42578125" style="1" customWidth="1"/>
    <col min="13508" max="13508" width="7.5703125" style="1" customWidth="1"/>
    <col min="13509" max="13509" width="15.5703125" style="1" customWidth="1"/>
    <col min="13510" max="13510" width="7.5703125" style="1" customWidth="1"/>
    <col min="13511" max="13511" width="14.5703125" style="1" bestFit="1" customWidth="1"/>
    <col min="13512" max="13512" width="11.42578125" style="1" customWidth="1"/>
    <col min="13513" max="13513" width="7.42578125" style="1" customWidth="1"/>
    <col min="13514" max="13514" width="14.42578125" style="1" customWidth="1"/>
    <col min="13515" max="13755" width="9.140625" style="1"/>
    <col min="13756" max="13756" width="14.42578125" style="1" bestFit="1" customWidth="1"/>
    <col min="13757" max="13762" width="7.5703125" style="1" customWidth="1"/>
    <col min="13763" max="13763" width="9.42578125" style="1" customWidth="1"/>
    <col min="13764" max="13764" width="7.5703125" style="1" customWidth="1"/>
    <col min="13765" max="13765" width="15.5703125" style="1" customWidth="1"/>
    <col min="13766" max="13766" width="7.5703125" style="1" customWidth="1"/>
    <col min="13767" max="13767" width="14.5703125" style="1" bestFit="1" customWidth="1"/>
    <col min="13768" max="13768" width="11.42578125" style="1" customWidth="1"/>
    <col min="13769" max="13769" width="7.42578125" style="1" customWidth="1"/>
    <col min="13770" max="13770" width="14.42578125" style="1" customWidth="1"/>
    <col min="13771" max="14011" width="9.140625" style="1"/>
    <col min="14012" max="14012" width="14.42578125" style="1" bestFit="1" customWidth="1"/>
    <col min="14013" max="14018" width="7.5703125" style="1" customWidth="1"/>
    <col min="14019" max="14019" width="9.42578125" style="1" customWidth="1"/>
    <col min="14020" max="14020" width="7.5703125" style="1" customWidth="1"/>
    <col min="14021" max="14021" width="15.5703125" style="1" customWidth="1"/>
    <col min="14022" max="14022" width="7.5703125" style="1" customWidth="1"/>
    <col min="14023" max="14023" width="14.5703125" style="1" bestFit="1" customWidth="1"/>
    <col min="14024" max="14024" width="11.42578125" style="1" customWidth="1"/>
    <col min="14025" max="14025" width="7.42578125" style="1" customWidth="1"/>
    <col min="14026" max="14026" width="14.42578125" style="1" customWidth="1"/>
    <col min="14027" max="14267" width="9.140625" style="1"/>
    <col min="14268" max="14268" width="14.42578125" style="1" bestFit="1" customWidth="1"/>
    <col min="14269" max="14274" width="7.5703125" style="1" customWidth="1"/>
    <col min="14275" max="14275" width="9.42578125" style="1" customWidth="1"/>
    <col min="14276" max="14276" width="7.5703125" style="1" customWidth="1"/>
    <col min="14277" max="14277" width="15.5703125" style="1" customWidth="1"/>
    <col min="14278" max="14278" width="7.5703125" style="1" customWidth="1"/>
    <col min="14279" max="14279" width="14.5703125" style="1" bestFit="1" customWidth="1"/>
    <col min="14280" max="14280" width="11.42578125" style="1" customWidth="1"/>
    <col min="14281" max="14281" width="7.42578125" style="1" customWidth="1"/>
    <col min="14282" max="14282" width="14.42578125" style="1" customWidth="1"/>
    <col min="14283" max="14523" width="9.140625" style="1"/>
    <col min="14524" max="14524" width="14.42578125" style="1" bestFit="1" customWidth="1"/>
    <col min="14525" max="14530" width="7.5703125" style="1" customWidth="1"/>
    <col min="14531" max="14531" width="9.42578125" style="1" customWidth="1"/>
    <col min="14532" max="14532" width="7.5703125" style="1" customWidth="1"/>
    <col min="14533" max="14533" width="15.5703125" style="1" customWidth="1"/>
    <col min="14534" max="14534" width="7.5703125" style="1" customWidth="1"/>
    <col min="14535" max="14535" width="14.5703125" style="1" bestFit="1" customWidth="1"/>
    <col min="14536" max="14536" width="11.42578125" style="1" customWidth="1"/>
    <col min="14537" max="14537" width="7.42578125" style="1" customWidth="1"/>
    <col min="14538" max="14538" width="14.42578125" style="1" customWidth="1"/>
    <col min="14539" max="14779" width="9.140625" style="1"/>
    <col min="14780" max="14780" width="14.42578125" style="1" bestFit="1" customWidth="1"/>
    <col min="14781" max="14786" width="7.5703125" style="1" customWidth="1"/>
    <col min="14787" max="14787" width="9.42578125" style="1" customWidth="1"/>
    <col min="14788" max="14788" width="7.5703125" style="1" customWidth="1"/>
    <col min="14789" max="14789" width="15.5703125" style="1" customWidth="1"/>
    <col min="14790" max="14790" width="7.5703125" style="1" customWidth="1"/>
    <col min="14791" max="14791" width="14.5703125" style="1" bestFit="1" customWidth="1"/>
    <col min="14792" max="14792" width="11.42578125" style="1" customWidth="1"/>
    <col min="14793" max="14793" width="7.42578125" style="1" customWidth="1"/>
    <col min="14794" max="14794" width="14.42578125" style="1" customWidth="1"/>
    <col min="14795" max="15035" width="9.140625" style="1"/>
    <col min="15036" max="15036" width="14.42578125" style="1" bestFit="1" customWidth="1"/>
    <col min="15037" max="15042" width="7.5703125" style="1" customWidth="1"/>
    <col min="15043" max="15043" width="9.42578125" style="1" customWidth="1"/>
    <col min="15044" max="15044" width="7.5703125" style="1" customWidth="1"/>
    <col min="15045" max="15045" width="15.5703125" style="1" customWidth="1"/>
    <col min="15046" max="15046" width="7.5703125" style="1" customWidth="1"/>
    <col min="15047" max="15047" width="14.5703125" style="1" bestFit="1" customWidth="1"/>
    <col min="15048" max="15048" width="11.42578125" style="1" customWidth="1"/>
    <col min="15049" max="15049" width="7.42578125" style="1" customWidth="1"/>
    <col min="15050" max="15050" width="14.42578125" style="1" customWidth="1"/>
    <col min="15051" max="15291" width="9.140625" style="1"/>
    <col min="15292" max="15292" width="14.42578125" style="1" bestFit="1" customWidth="1"/>
    <col min="15293" max="15298" width="7.5703125" style="1" customWidth="1"/>
    <col min="15299" max="15299" width="9.42578125" style="1" customWidth="1"/>
    <col min="15300" max="15300" width="7.5703125" style="1" customWidth="1"/>
    <col min="15301" max="15301" width="15.5703125" style="1" customWidth="1"/>
    <col min="15302" max="15302" width="7.5703125" style="1" customWidth="1"/>
    <col min="15303" max="15303" width="14.5703125" style="1" bestFit="1" customWidth="1"/>
    <col min="15304" max="15304" width="11.42578125" style="1" customWidth="1"/>
    <col min="15305" max="15305" width="7.42578125" style="1" customWidth="1"/>
    <col min="15306" max="15306" width="14.42578125" style="1" customWidth="1"/>
    <col min="15307" max="15547" width="9.140625" style="1"/>
    <col min="15548" max="15548" width="14.42578125" style="1" bestFit="1" customWidth="1"/>
    <col min="15549" max="15554" width="7.5703125" style="1" customWidth="1"/>
    <col min="15555" max="15555" width="9.42578125" style="1" customWidth="1"/>
    <col min="15556" max="15556" width="7.5703125" style="1" customWidth="1"/>
    <col min="15557" max="15557" width="15.5703125" style="1" customWidth="1"/>
    <col min="15558" max="15558" width="7.5703125" style="1" customWidth="1"/>
    <col min="15559" max="15559" width="14.5703125" style="1" bestFit="1" customWidth="1"/>
    <col min="15560" max="15560" width="11.42578125" style="1" customWidth="1"/>
    <col min="15561" max="15561" width="7.42578125" style="1" customWidth="1"/>
    <col min="15562" max="15562" width="14.42578125" style="1" customWidth="1"/>
    <col min="15563" max="15803" width="9.140625" style="1"/>
    <col min="15804" max="15804" width="14.42578125" style="1" bestFit="1" customWidth="1"/>
    <col min="15805" max="15810" width="7.5703125" style="1" customWidth="1"/>
    <col min="15811" max="15811" width="9.42578125" style="1" customWidth="1"/>
    <col min="15812" max="15812" width="7.5703125" style="1" customWidth="1"/>
    <col min="15813" max="15813" width="15.5703125" style="1" customWidth="1"/>
    <col min="15814" max="15814" width="7.5703125" style="1" customWidth="1"/>
    <col min="15815" max="15815" width="14.5703125" style="1" bestFit="1" customWidth="1"/>
    <col min="15816" max="15816" width="11.42578125" style="1" customWidth="1"/>
    <col min="15817" max="15817" width="7.42578125" style="1" customWidth="1"/>
    <col min="15818" max="15818" width="14.42578125" style="1" customWidth="1"/>
    <col min="15819" max="16059" width="9.140625" style="1"/>
    <col min="16060" max="16060" width="14.42578125" style="1" bestFit="1" customWidth="1"/>
    <col min="16061" max="16066" width="7.5703125" style="1" customWidth="1"/>
    <col min="16067" max="16067" width="9.42578125" style="1" customWidth="1"/>
    <col min="16068" max="16068" width="7.5703125" style="1" customWidth="1"/>
    <col min="16069" max="16069" width="15.5703125" style="1" customWidth="1"/>
    <col min="16070" max="16070" width="7.5703125" style="1" customWidth="1"/>
    <col min="16071" max="16071" width="14.5703125" style="1" bestFit="1" customWidth="1"/>
    <col min="16072" max="16072" width="11.42578125" style="1" customWidth="1"/>
    <col min="16073" max="16073" width="7.42578125" style="1" customWidth="1"/>
    <col min="16074" max="16074" width="14.42578125" style="1" customWidth="1"/>
    <col min="16075" max="16384" width="9.140625" style="1"/>
  </cols>
  <sheetData>
    <row r="1" spans="1:501" ht="25.5" customHeight="1" x14ac:dyDescent="0.25">
      <c r="A1" s="816" t="s">
        <v>0</v>
      </c>
      <c r="B1" s="817"/>
      <c r="C1" s="817"/>
      <c r="D1" s="817"/>
      <c r="E1" s="817"/>
      <c r="F1" s="817"/>
      <c r="G1" s="817"/>
      <c r="H1" s="818"/>
      <c r="I1" s="822" t="s">
        <v>1</v>
      </c>
      <c r="J1" s="823"/>
      <c r="K1" s="823"/>
      <c r="L1" s="823"/>
      <c r="M1" s="824"/>
      <c r="N1" s="537" t="s">
        <v>2</v>
      </c>
      <c r="O1" s="536" t="s">
        <v>61</v>
      </c>
    </row>
    <row r="2" spans="1:501" ht="21" customHeight="1" x14ac:dyDescent="0.25">
      <c r="A2" s="819"/>
      <c r="B2" s="820"/>
      <c r="C2" s="820"/>
      <c r="D2" s="820"/>
      <c r="E2" s="820"/>
      <c r="F2" s="820"/>
      <c r="G2" s="820"/>
      <c r="H2" s="821"/>
      <c r="I2" s="763" t="s">
        <v>347</v>
      </c>
      <c r="J2" s="764"/>
      <c r="K2" s="764"/>
      <c r="L2" s="764"/>
      <c r="M2" s="765"/>
      <c r="N2" s="538" t="s">
        <v>3</v>
      </c>
      <c r="O2" s="539"/>
    </row>
    <row r="3" spans="1:501" x14ac:dyDescent="0.25">
      <c r="A3" s="819"/>
      <c r="B3" s="820"/>
      <c r="C3" s="820"/>
      <c r="D3" s="820"/>
      <c r="E3" s="820"/>
      <c r="F3" s="820"/>
      <c r="G3" s="820"/>
      <c r="H3" s="821"/>
      <c r="I3" s="763"/>
      <c r="J3" s="764"/>
      <c r="K3" s="764"/>
      <c r="L3" s="764"/>
      <c r="M3" s="765"/>
      <c r="N3" s="540">
        <v>43928</v>
      </c>
      <c r="O3" s="539"/>
    </row>
    <row r="4" spans="1:501" ht="12" customHeight="1" x14ac:dyDescent="0.25">
      <c r="A4" s="819"/>
      <c r="B4" s="820"/>
      <c r="C4" s="820"/>
      <c r="D4" s="820"/>
      <c r="E4" s="820"/>
      <c r="F4" s="820"/>
      <c r="G4" s="820"/>
      <c r="H4" s="821"/>
      <c r="I4" s="208"/>
      <c r="J4" s="206"/>
      <c r="K4" s="206"/>
      <c r="L4" s="60"/>
      <c r="M4" s="207"/>
      <c r="N4" s="540"/>
      <c r="O4" s="541"/>
    </row>
    <row r="5" spans="1:501" x14ac:dyDescent="0.25">
      <c r="A5" s="752" t="s">
        <v>4</v>
      </c>
      <c r="B5" s="753"/>
      <c r="C5" s="753"/>
      <c r="D5" s="753"/>
      <c r="E5" s="753"/>
      <c r="F5" s="754"/>
      <c r="G5" s="3"/>
      <c r="H5" s="758" t="s">
        <v>5</v>
      </c>
      <c r="I5" s="733"/>
      <c r="J5" s="733"/>
      <c r="K5" s="733"/>
      <c r="L5" s="733"/>
      <c r="M5" s="733"/>
      <c r="N5" s="733"/>
      <c r="O5" s="759"/>
    </row>
    <row r="6" spans="1:501" ht="11.25" customHeight="1" x14ac:dyDescent="0.25">
      <c r="A6" s="755"/>
      <c r="B6" s="756"/>
      <c r="C6" s="756"/>
      <c r="D6" s="756"/>
      <c r="E6" s="756"/>
      <c r="F6" s="757"/>
      <c r="G6" s="3"/>
      <c r="H6" s="760"/>
      <c r="I6" s="761"/>
      <c r="J6" s="761"/>
      <c r="K6" s="761"/>
      <c r="L6" s="761"/>
      <c r="M6" s="761"/>
      <c r="N6" s="761"/>
      <c r="O6" s="762"/>
    </row>
    <row r="7" spans="1:501" x14ac:dyDescent="0.25">
      <c r="A7" s="259"/>
      <c r="B7" s="4"/>
      <c r="C7" s="4"/>
      <c r="D7" s="4"/>
      <c r="E7" s="4"/>
      <c r="F7" s="5"/>
      <c r="G7" s="3"/>
      <c r="H7" s="732" t="s">
        <v>6</v>
      </c>
      <c r="I7" s="733"/>
      <c r="J7" s="733"/>
      <c r="K7" s="733"/>
      <c r="L7" s="734"/>
      <c r="M7" s="741" t="s">
        <v>7</v>
      </c>
      <c r="N7" s="742"/>
      <c r="O7" s="743"/>
    </row>
    <row r="8" spans="1:501" x14ac:dyDescent="0.25">
      <c r="A8" s="260"/>
      <c r="B8" s="4"/>
      <c r="C8" s="4"/>
      <c r="D8" s="4"/>
      <c r="E8" s="4"/>
      <c r="F8" s="5"/>
      <c r="G8" s="7"/>
      <c r="H8" s="8"/>
      <c r="I8" s="9"/>
      <c r="J8" s="9"/>
      <c r="K8" s="9"/>
      <c r="L8" s="61"/>
      <c r="M8" s="550"/>
      <c r="N8" s="549"/>
      <c r="O8" s="261"/>
    </row>
    <row r="9" spans="1:501" x14ac:dyDescent="0.25">
      <c r="A9" s="260"/>
      <c r="B9" s="4"/>
      <c r="C9" s="4"/>
      <c r="D9" s="4"/>
      <c r="E9" s="4"/>
      <c r="F9" s="5"/>
      <c r="G9" s="12" t="s">
        <v>9</v>
      </c>
      <c r="H9" s="11" t="s">
        <v>10</v>
      </c>
      <c r="I9" s="13" t="s">
        <v>11</v>
      </c>
      <c r="J9" s="13" t="s">
        <v>12</v>
      </c>
      <c r="K9" s="13" t="s">
        <v>13</v>
      </c>
      <c r="L9" s="62" t="s">
        <v>14</v>
      </c>
      <c r="M9" s="14" t="s">
        <v>15</v>
      </c>
      <c r="N9" s="13" t="s">
        <v>16</v>
      </c>
      <c r="O9" s="261" t="s">
        <v>8</v>
      </c>
    </row>
    <row r="10" spans="1:501" x14ac:dyDescent="0.25">
      <c r="A10" s="262" t="s">
        <v>18</v>
      </c>
      <c r="B10" s="744" t="s">
        <v>19</v>
      </c>
      <c r="C10" s="745"/>
      <c r="D10" s="745"/>
      <c r="E10" s="745"/>
      <c r="F10" s="746"/>
      <c r="G10" s="12" t="s">
        <v>20</v>
      </c>
      <c r="H10" s="11" t="s">
        <v>21</v>
      </c>
      <c r="I10" s="13" t="s">
        <v>22</v>
      </c>
      <c r="J10" s="13" t="s">
        <v>22</v>
      </c>
      <c r="K10" s="13" t="s">
        <v>23</v>
      </c>
      <c r="L10" s="62" t="s">
        <v>13</v>
      </c>
      <c r="M10" s="14" t="s">
        <v>17</v>
      </c>
      <c r="N10" s="13" t="s">
        <v>24</v>
      </c>
      <c r="O10" s="261" t="s">
        <v>17</v>
      </c>
    </row>
    <row r="11" spans="1:501" ht="12" customHeight="1" x14ac:dyDescent="0.25">
      <c r="A11" s="262" t="s">
        <v>26</v>
      </c>
      <c r="B11" s="4"/>
      <c r="C11" s="4"/>
      <c r="D11" s="4"/>
      <c r="E11" s="4"/>
      <c r="F11" s="5"/>
      <c r="G11" s="12" t="s">
        <v>27</v>
      </c>
      <c r="H11" s="2"/>
      <c r="I11" s="13" t="s">
        <v>28</v>
      </c>
      <c r="J11" s="13" t="s">
        <v>29</v>
      </c>
      <c r="K11" s="13" t="s">
        <v>30</v>
      </c>
      <c r="L11" s="62" t="s">
        <v>31</v>
      </c>
      <c r="M11" s="14" t="s">
        <v>32</v>
      </c>
      <c r="N11" s="13" t="s">
        <v>17</v>
      </c>
      <c r="O11" s="261" t="s">
        <v>25</v>
      </c>
    </row>
    <row r="12" spans="1:501" ht="12" customHeight="1" x14ac:dyDescent="0.25">
      <c r="A12" s="260"/>
      <c r="B12" s="4"/>
      <c r="C12" s="4"/>
      <c r="D12" s="4"/>
      <c r="E12" s="4"/>
      <c r="F12" s="5"/>
      <c r="G12" s="15"/>
      <c r="H12" s="2"/>
      <c r="I12" s="13" t="s">
        <v>34</v>
      </c>
      <c r="J12" s="13"/>
      <c r="K12" s="13"/>
      <c r="L12" s="62"/>
      <c r="M12" s="14"/>
      <c r="N12" s="13" t="s">
        <v>35</v>
      </c>
      <c r="O12" s="263" t="s">
        <v>33</v>
      </c>
    </row>
    <row r="13" spans="1:501" ht="12" customHeight="1" x14ac:dyDescent="0.25">
      <c r="A13" s="264" t="s">
        <v>36</v>
      </c>
      <c r="B13" s="747" t="s">
        <v>37</v>
      </c>
      <c r="C13" s="748"/>
      <c r="D13" s="748"/>
      <c r="E13" s="748"/>
      <c r="F13" s="749"/>
      <c r="G13" s="16" t="s">
        <v>38</v>
      </c>
      <c r="H13" s="17" t="s">
        <v>39</v>
      </c>
      <c r="I13" s="18" t="s">
        <v>40</v>
      </c>
      <c r="J13" s="18" t="s">
        <v>41</v>
      </c>
      <c r="K13" s="18" t="s">
        <v>42</v>
      </c>
      <c r="L13" s="63" t="s">
        <v>43</v>
      </c>
      <c r="M13" s="19" t="s">
        <v>44</v>
      </c>
      <c r="N13" s="18" t="s">
        <v>45</v>
      </c>
      <c r="O13" s="265" t="s">
        <v>46</v>
      </c>
    </row>
    <row r="14" spans="1:501" ht="16.5" customHeight="1" x14ac:dyDescent="0.25">
      <c r="A14" s="554"/>
      <c r="B14" s="790" t="s">
        <v>361</v>
      </c>
      <c r="C14" s="791"/>
      <c r="D14" s="791"/>
      <c r="E14" s="791"/>
      <c r="F14" s="792"/>
      <c r="G14" s="552"/>
      <c r="H14" s="17"/>
      <c r="I14" s="18"/>
      <c r="J14" s="553"/>
      <c r="K14" s="18"/>
      <c r="L14" s="63"/>
      <c r="M14" s="19"/>
      <c r="N14" s="18"/>
      <c r="O14" s="265"/>
    </row>
    <row r="15" spans="1:501" s="30" customFormat="1" ht="30" customHeight="1" x14ac:dyDescent="0.25">
      <c r="A15" s="268" t="s">
        <v>48</v>
      </c>
      <c r="B15" s="813" t="s">
        <v>363</v>
      </c>
      <c r="C15" s="814"/>
      <c r="D15" s="814"/>
      <c r="E15" s="814"/>
      <c r="F15" s="815"/>
      <c r="G15" s="25" t="s">
        <v>47</v>
      </c>
      <c r="H15" s="26"/>
      <c r="I15" s="27"/>
      <c r="J15" s="28">
        <f>SUM(H15*I15)</f>
        <v>0</v>
      </c>
      <c r="K15" s="27"/>
      <c r="L15" s="65">
        <f>SUM(J15*K15)</f>
        <v>0</v>
      </c>
      <c r="M15" s="29">
        <f>(H25-M17)</f>
        <v>44760</v>
      </c>
      <c r="N15" s="27">
        <v>0.25</v>
      </c>
      <c r="O15" s="269">
        <f>SUM(M15*N15)</f>
        <v>11190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row>
    <row r="16" spans="1:501" s="30" customFormat="1" ht="26.25" customHeight="1" x14ac:dyDescent="0.25">
      <c r="A16" s="268" t="s">
        <v>355</v>
      </c>
      <c r="B16" s="810" t="s">
        <v>362</v>
      </c>
      <c r="C16" s="811"/>
      <c r="D16" s="811"/>
      <c r="E16" s="811"/>
      <c r="F16" s="812"/>
      <c r="G16" s="564"/>
      <c r="H16" s="565"/>
      <c r="I16" s="565"/>
      <c r="J16" s="566"/>
      <c r="K16" s="565"/>
      <c r="L16" s="567"/>
      <c r="M16" s="568"/>
      <c r="N16" s="565"/>
      <c r="O16" s="569"/>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row>
    <row r="17" spans="1:501" s="30" customFormat="1" ht="89.25" customHeight="1" x14ac:dyDescent="0.25">
      <c r="A17" s="266" t="s">
        <v>49</v>
      </c>
      <c r="B17" s="726" t="s">
        <v>369</v>
      </c>
      <c r="C17" s="727"/>
      <c r="D17" s="727"/>
      <c r="E17" s="727"/>
      <c r="F17" s="728"/>
      <c r="G17" s="20"/>
      <c r="H17" s="205">
        <v>1922</v>
      </c>
      <c r="I17" s="22">
        <v>1</v>
      </c>
      <c r="J17" s="23">
        <f>SUM(H17*I17)</f>
        <v>1922</v>
      </c>
      <c r="K17" s="22">
        <v>40</v>
      </c>
      <c r="L17" s="64">
        <f>SUM(J17*K17)</f>
        <v>76880</v>
      </c>
      <c r="M17" s="24">
        <f>H17</f>
        <v>1922</v>
      </c>
      <c r="N17" s="22">
        <v>10</v>
      </c>
      <c r="O17" s="267">
        <f>SUM(M17*N17)</f>
        <v>19220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row>
    <row r="18" spans="1:501" s="30" customFormat="1" ht="70.5" customHeight="1" x14ac:dyDescent="0.25">
      <c r="A18" s="270" t="s">
        <v>49</v>
      </c>
      <c r="B18" s="723" t="s">
        <v>367</v>
      </c>
      <c r="C18" s="724"/>
      <c r="D18" s="724"/>
      <c r="E18" s="724"/>
      <c r="F18" s="725"/>
      <c r="G18" s="20" t="s">
        <v>47</v>
      </c>
      <c r="H18" s="21">
        <v>2501</v>
      </c>
      <c r="I18" s="22">
        <v>1</v>
      </c>
      <c r="J18" s="33">
        <f>SUM(H18*I18)</f>
        <v>2501</v>
      </c>
      <c r="K18" s="22">
        <v>0.5</v>
      </c>
      <c r="L18" s="66">
        <f>SUM(J18*K18)</f>
        <v>1250.5</v>
      </c>
      <c r="M18" s="24"/>
      <c r="N18" s="22"/>
      <c r="O18" s="267"/>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row>
    <row r="19" spans="1:501" s="30" customFormat="1" ht="62.25" customHeight="1" x14ac:dyDescent="0.25">
      <c r="A19" s="271" t="s">
        <v>50</v>
      </c>
      <c r="B19" s="793" t="s">
        <v>368</v>
      </c>
      <c r="C19" s="794"/>
      <c r="D19" s="794"/>
      <c r="E19" s="794"/>
      <c r="F19" s="795"/>
      <c r="G19" s="31" t="s">
        <v>47</v>
      </c>
      <c r="H19" s="575">
        <v>42259</v>
      </c>
      <c r="I19" s="32">
        <v>1</v>
      </c>
      <c r="J19" s="33">
        <f>SUM(H19*I19)</f>
        <v>42259</v>
      </c>
      <c r="K19" s="32">
        <v>0.5</v>
      </c>
      <c r="L19" s="66">
        <f>SUM(J19*K19)</f>
        <v>21129.5</v>
      </c>
      <c r="M19" s="34"/>
      <c r="N19" s="32"/>
      <c r="O19" s="267"/>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row>
    <row r="20" spans="1:501" s="30" customFormat="1" ht="17.25" customHeight="1" x14ac:dyDescent="0.25">
      <c r="A20" s="555"/>
      <c r="B20" s="570" t="s">
        <v>358</v>
      </c>
      <c r="C20" s="558"/>
      <c r="D20" s="558"/>
      <c r="E20" s="558"/>
      <c r="F20" s="558"/>
      <c r="G20" s="559"/>
      <c r="H20" s="560"/>
      <c r="I20" s="561"/>
      <c r="J20" s="556"/>
      <c r="K20" s="561"/>
      <c r="L20" s="562"/>
      <c r="M20" s="563"/>
      <c r="N20" s="561"/>
      <c r="O20" s="557"/>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row>
    <row r="21" spans="1:501" s="30" customFormat="1" ht="103.5" customHeight="1" x14ac:dyDescent="0.25">
      <c r="A21" s="266" t="s">
        <v>54</v>
      </c>
      <c r="B21" s="772" t="s">
        <v>417</v>
      </c>
      <c r="C21" s="777"/>
      <c r="D21" s="777"/>
      <c r="E21" s="777"/>
      <c r="F21" s="778"/>
      <c r="G21" s="20"/>
      <c r="H21" s="21">
        <v>961</v>
      </c>
      <c r="I21" s="22">
        <f>J21/H21</f>
        <v>69.742976066597294</v>
      </c>
      <c r="J21" s="23">
        <v>67023</v>
      </c>
      <c r="K21" s="22">
        <v>0.5</v>
      </c>
      <c r="L21" s="64">
        <f>SUM(J21*K21)</f>
        <v>33511.5</v>
      </c>
      <c r="M21" s="24"/>
      <c r="N21" s="22"/>
      <c r="O21" s="267"/>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row>
    <row r="22" spans="1:501" s="30" customFormat="1" ht="42" customHeight="1" x14ac:dyDescent="0.25">
      <c r="A22" s="266" t="s">
        <v>54</v>
      </c>
      <c r="B22" s="723" t="s">
        <v>55</v>
      </c>
      <c r="C22" s="724"/>
      <c r="D22" s="724"/>
      <c r="E22" s="724"/>
      <c r="F22" s="725"/>
      <c r="G22" s="20" t="s">
        <v>47</v>
      </c>
      <c r="H22" s="21">
        <v>961</v>
      </c>
      <c r="I22" s="22">
        <f>J22/H22</f>
        <v>69.742976066597294</v>
      </c>
      <c r="J22" s="23">
        <v>67023</v>
      </c>
      <c r="K22" s="22">
        <v>0.1</v>
      </c>
      <c r="L22" s="64">
        <f>SUM(J22*K22)</f>
        <v>6702.3</v>
      </c>
      <c r="M22" s="24"/>
      <c r="N22" s="22"/>
      <c r="O22" s="267"/>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row>
    <row r="23" spans="1:501" s="30" customFormat="1" ht="28.5" customHeight="1" x14ac:dyDescent="0.25">
      <c r="A23" s="274" t="s">
        <v>151</v>
      </c>
      <c r="B23" s="796" t="s">
        <v>356</v>
      </c>
      <c r="C23" s="797"/>
      <c r="D23" s="797"/>
      <c r="E23" s="797"/>
      <c r="F23" s="798"/>
      <c r="G23" s="115"/>
      <c r="H23" s="542">
        <f>H25-H17/2</f>
        <v>45721</v>
      </c>
      <c r="I23" s="543">
        <v>6.1261130499999998</v>
      </c>
      <c r="J23" s="544">
        <f>SUM(H23*I23)</f>
        <v>280092.01475904998</v>
      </c>
      <c r="K23" s="117">
        <v>0.1</v>
      </c>
      <c r="L23" s="118">
        <f>SUM(J23*K23)</f>
        <v>28009.201475905</v>
      </c>
      <c r="M23" s="119"/>
      <c r="N23" s="117"/>
      <c r="O23" s="275"/>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row>
    <row r="24" spans="1:501" s="30" customFormat="1" ht="28.5" customHeight="1" x14ac:dyDescent="0.25">
      <c r="A24" s="274" t="s">
        <v>237</v>
      </c>
      <c r="B24" s="796" t="s">
        <v>357</v>
      </c>
      <c r="C24" s="797"/>
      <c r="D24" s="797"/>
      <c r="E24" s="797"/>
      <c r="F24" s="798"/>
      <c r="G24" s="115"/>
      <c r="H24" s="116">
        <f>H21</f>
        <v>961</v>
      </c>
      <c r="I24" s="117">
        <f>I21</f>
        <v>69.742976066597294</v>
      </c>
      <c r="J24" s="276">
        <f>H24*I24</f>
        <v>67023</v>
      </c>
      <c r="K24" s="117">
        <v>0.1</v>
      </c>
      <c r="L24" s="118">
        <f>J24*K24</f>
        <v>6702.3</v>
      </c>
      <c r="M24" s="119"/>
      <c r="N24" s="117"/>
      <c r="O24" s="275"/>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row>
    <row r="25" spans="1:501" s="4" customFormat="1" ht="21" customHeight="1" thickBot="1" x14ac:dyDescent="0.3">
      <c r="A25" s="272"/>
      <c r="B25" s="799" t="s">
        <v>354</v>
      </c>
      <c r="C25" s="800"/>
      <c r="D25" s="800"/>
      <c r="E25" s="800"/>
      <c r="F25" s="801"/>
      <c r="G25" s="35"/>
      <c r="H25" s="37">
        <f>H18+H17+H19</f>
        <v>46682</v>
      </c>
      <c r="I25" s="36"/>
      <c r="J25" s="37">
        <f>SUM(J17:J24)</f>
        <v>527843.01475904998</v>
      </c>
      <c r="K25" s="37"/>
      <c r="L25" s="37">
        <f>SUM(L17:L24)</f>
        <v>174185.30147590497</v>
      </c>
      <c r="M25" s="37">
        <f>SUM(M15:M24)</f>
        <v>46682</v>
      </c>
      <c r="N25" s="37">
        <f>SUM(N18:N24)</f>
        <v>0</v>
      </c>
      <c r="O25" s="576">
        <f>SUM(O15:O24)</f>
        <v>30410</v>
      </c>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row>
    <row r="26" spans="1:501" s="4" customFormat="1" ht="21" customHeight="1" thickBot="1" x14ac:dyDescent="0.3">
      <c r="A26" s="256"/>
      <c r="B26" s="729" t="s">
        <v>52</v>
      </c>
      <c r="C26" s="775"/>
      <c r="D26" s="775"/>
      <c r="E26" s="775"/>
      <c r="F26" s="776"/>
      <c r="G26" s="38"/>
      <c r="H26" s="310">
        <f>H25+H56+H72+H91</f>
        <v>47050</v>
      </c>
      <c r="I26" s="40"/>
      <c r="J26" s="41">
        <f>J25+J72+J91+J56</f>
        <v>644269.06475905003</v>
      </c>
      <c r="K26" s="42"/>
      <c r="L26" s="41">
        <f>L25+L56+L72+L91</f>
        <v>244927.05147590497</v>
      </c>
      <c r="M26" s="41">
        <f>M25+M72+M91+M56</f>
        <v>46768</v>
      </c>
      <c r="N26" s="42"/>
      <c r="O26" s="273">
        <f>O25+O72+O91+O56</f>
        <v>30568</v>
      </c>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row>
    <row r="27" spans="1:501" s="4" customFormat="1" ht="23.25" customHeight="1" thickBot="1" x14ac:dyDescent="0.3">
      <c r="A27" s="805" t="s">
        <v>53</v>
      </c>
      <c r="B27" s="806"/>
      <c r="C27" s="806"/>
      <c r="D27" s="806"/>
      <c r="E27" s="806"/>
      <c r="F27" s="807"/>
      <c r="G27" s="38"/>
      <c r="H27" s="39"/>
      <c r="I27" s="40"/>
      <c r="J27" s="43">
        <f>SUM(J26+M26)</f>
        <v>691037.06475905003</v>
      </c>
      <c r="K27" s="42"/>
      <c r="L27" s="67">
        <f>L26+O26</f>
        <v>275495.051475905</v>
      </c>
      <c r="M27" s="42"/>
      <c r="N27" s="42"/>
      <c r="O27" s="25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row>
    <row r="28" spans="1:501" s="4" customFormat="1" ht="23.25" customHeight="1" thickBot="1" x14ac:dyDescent="0.3">
      <c r="A28" s="514"/>
      <c r="B28" s="515"/>
      <c r="C28" s="515"/>
      <c r="D28" s="515"/>
      <c r="E28" s="515"/>
      <c r="F28" s="515"/>
      <c r="G28" s="516"/>
      <c r="H28" s="517"/>
      <c r="I28" s="517"/>
      <c r="J28" s="518"/>
      <c r="K28" s="519"/>
      <c r="L28" s="520"/>
      <c r="M28" s="519"/>
      <c r="N28" s="519"/>
      <c r="O28" s="519"/>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row>
    <row r="29" spans="1:501" s="4" customFormat="1" ht="27" customHeight="1" x14ac:dyDescent="0.25">
      <c r="A29" s="781" t="s">
        <v>351</v>
      </c>
      <c r="B29" s="782"/>
      <c r="C29" s="782"/>
      <c r="D29" s="782"/>
      <c r="E29" s="782"/>
      <c r="F29" s="782"/>
      <c r="G29" s="782"/>
      <c r="H29" s="783"/>
      <c r="I29" s="735" t="s">
        <v>1</v>
      </c>
      <c r="J29" s="736"/>
      <c r="K29" s="736"/>
      <c r="L29" s="736"/>
      <c r="M29" s="737"/>
      <c r="N29" s="546" t="s">
        <v>2</v>
      </c>
      <c r="O29" s="536" t="s">
        <v>61</v>
      </c>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row>
    <row r="30" spans="1:501" s="4" customFormat="1" ht="15" customHeight="1" x14ac:dyDescent="0.25">
      <c r="A30" s="784"/>
      <c r="B30" s="785"/>
      <c r="C30" s="785"/>
      <c r="D30" s="785"/>
      <c r="E30" s="785"/>
      <c r="F30" s="785"/>
      <c r="G30" s="785"/>
      <c r="H30" s="786"/>
      <c r="I30" s="763" t="s">
        <v>347</v>
      </c>
      <c r="J30" s="764"/>
      <c r="K30" s="764"/>
      <c r="L30" s="764"/>
      <c r="M30" s="765"/>
      <c r="N30" s="547" t="s">
        <v>3</v>
      </c>
      <c r="O30" s="548"/>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row>
    <row r="31" spans="1:501" s="4" customFormat="1" ht="17.25" customHeight="1" x14ac:dyDescent="0.25">
      <c r="A31" s="784"/>
      <c r="B31" s="785"/>
      <c r="C31" s="785"/>
      <c r="D31" s="785"/>
      <c r="E31" s="785"/>
      <c r="F31" s="785"/>
      <c r="G31" s="785"/>
      <c r="H31" s="786"/>
      <c r="I31" s="763"/>
      <c r="J31" s="764"/>
      <c r="K31" s="764"/>
      <c r="L31" s="764"/>
      <c r="M31" s="765"/>
      <c r="N31" s="721">
        <v>43928</v>
      </c>
      <c r="O31" s="722"/>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row>
    <row r="32" spans="1:501" s="4" customFormat="1" ht="10.5" customHeight="1" x14ac:dyDescent="0.25">
      <c r="A32" s="787"/>
      <c r="B32" s="788"/>
      <c r="C32" s="788"/>
      <c r="D32" s="788"/>
      <c r="E32" s="788"/>
      <c r="F32" s="788"/>
      <c r="G32" s="788"/>
      <c r="H32" s="789"/>
      <c r="I32" s="763"/>
      <c r="J32" s="764"/>
      <c r="K32" s="764"/>
      <c r="L32" s="764"/>
      <c r="M32" s="765"/>
      <c r="N32" s="721"/>
      <c r="O32" s="72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row>
    <row r="33" spans="1:501" s="4" customFormat="1" ht="17.25" customHeight="1" x14ac:dyDescent="0.25">
      <c r="A33" s="769" t="s">
        <v>4</v>
      </c>
      <c r="B33" s="770"/>
      <c r="C33" s="770"/>
      <c r="D33" s="770"/>
      <c r="E33" s="770"/>
      <c r="F33" s="771"/>
      <c r="G33" s="3"/>
      <c r="H33" s="780" t="s">
        <v>5</v>
      </c>
      <c r="I33" s="733"/>
      <c r="J33" s="733"/>
      <c r="K33" s="733"/>
      <c r="L33" s="733"/>
      <c r="M33" s="733"/>
      <c r="N33" s="733"/>
      <c r="O33" s="759"/>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row>
    <row r="34" spans="1:501" s="4" customFormat="1" ht="15.75" customHeight="1" x14ac:dyDescent="0.25">
      <c r="A34" s="260"/>
      <c r="F34" s="5"/>
      <c r="G34" s="3"/>
      <c r="H34" s="732" t="s">
        <v>6</v>
      </c>
      <c r="I34" s="733"/>
      <c r="J34" s="733"/>
      <c r="K34" s="733"/>
      <c r="L34" s="734"/>
      <c r="M34" s="741" t="s">
        <v>7</v>
      </c>
      <c r="N34" s="742"/>
      <c r="O34" s="743"/>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row>
    <row r="35" spans="1:501" s="4" customFormat="1" ht="13.5" customHeight="1" x14ac:dyDescent="0.25">
      <c r="A35" s="260"/>
      <c r="F35" s="5"/>
      <c r="G35" s="7"/>
      <c r="H35" s="8"/>
      <c r="I35" s="9"/>
      <c r="J35" s="9"/>
      <c r="K35" s="9"/>
      <c r="L35" s="61"/>
      <c r="M35" s="550"/>
      <c r="N35" s="549"/>
      <c r="O35" s="261"/>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row>
    <row r="36" spans="1:501" s="4" customFormat="1" ht="10.5" customHeight="1" x14ac:dyDescent="0.25">
      <c r="A36" s="260"/>
      <c r="F36" s="5"/>
      <c r="G36" s="12" t="s">
        <v>9</v>
      </c>
      <c r="H36" s="11" t="s">
        <v>10</v>
      </c>
      <c r="I36" s="13" t="s">
        <v>11</v>
      </c>
      <c r="J36" s="13" t="s">
        <v>12</v>
      </c>
      <c r="K36" s="13" t="s">
        <v>13</v>
      </c>
      <c r="L36" s="62" t="s">
        <v>14</v>
      </c>
      <c r="M36" s="14" t="s">
        <v>15</v>
      </c>
      <c r="N36" s="13" t="s">
        <v>16</v>
      </c>
      <c r="O36" s="261" t="s">
        <v>8</v>
      </c>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row>
    <row r="37" spans="1:501" s="4" customFormat="1" ht="14.25" customHeight="1" x14ac:dyDescent="0.25">
      <c r="A37" s="262" t="s">
        <v>18</v>
      </c>
      <c r="B37" s="744" t="s">
        <v>19</v>
      </c>
      <c r="C37" s="745"/>
      <c r="D37" s="745"/>
      <c r="E37" s="745"/>
      <c r="F37" s="746"/>
      <c r="G37" s="12" t="s">
        <v>20</v>
      </c>
      <c r="H37" s="11" t="s">
        <v>21</v>
      </c>
      <c r="I37" s="13" t="s">
        <v>22</v>
      </c>
      <c r="J37" s="13" t="s">
        <v>22</v>
      </c>
      <c r="K37" s="13" t="s">
        <v>23</v>
      </c>
      <c r="L37" s="62" t="s">
        <v>13</v>
      </c>
      <c r="M37" s="14" t="s">
        <v>17</v>
      </c>
      <c r="N37" s="13" t="s">
        <v>24</v>
      </c>
      <c r="O37" s="261" t="s">
        <v>17</v>
      </c>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row>
    <row r="38" spans="1:501" s="44" customFormat="1" ht="13.5" customHeight="1" x14ac:dyDescent="0.25">
      <c r="A38" s="262" t="s">
        <v>26</v>
      </c>
      <c r="B38" s="4"/>
      <c r="C38" s="4"/>
      <c r="D38" s="4"/>
      <c r="E38" s="4"/>
      <c r="F38" s="5"/>
      <c r="G38" s="12" t="s">
        <v>27</v>
      </c>
      <c r="H38" s="2"/>
      <c r="I38" s="13" t="s">
        <v>28</v>
      </c>
      <c r="J38" s="13" t="s">
        <v>29</v>
      </c>
      <c r="K38" s="13" t="s">
        <v>30</v>
      </c>
      <c r="L38" s="62" t="s">
        <v>31</v>
      </c>
      <c r="M38" s="14" t="s">
        <v>32</v>
      </c>
      <c r="N38" s="13" t="s">
        <v>17</v>
      </c>
      <c r="O38" s="261" t="s">
        <v>25</v>
      </c>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row>
    <row r="39" spans="1:501" s="44" customFormat="1" ht="11.25" customHeight="1" x14ac:dyDescent="0.25">
      <c r="A39" s="260"/>
      <c r="B39" s="4"/>
      <c r="C39" s="4"/>
      <c r="D39" s="4"/>
      <c r="E39" s="4"/>
      <c r="F39" s="5"/>
      <c r="G39" s="15"/>
      <c r="H39" s="2"/>
      <c r="I39" s="13" t="s">
        <v>34</v>
      </c>
      <c r="J39" s="13"/>
      <c r="K39" s="13"/>
      <c r="L39" s="62"/>
      <c r="M39" s="14"/>
      <c r="N39" s="13" t="s">
        <v>35</v>
      </c>
      <c r="O39" s="263" t="s">
        <v>33</v>
      </c>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row>
    <row r="40" spans="1:501" s="44" customFormat="1" ht="14.25" customHeight="1" x14ac:dyDescent="0.25">
      <c r="A40" s="264" t="s">
        <v>36</v>
      </c>
      <c r="B40" s="747" t="s">
        <v>37</v>
      </c>
      <c r="C40" s="748"/>
      <c r="D40" s="748"/>
      <c r="E40" s="748"/>
      <c r="F40" s="749"/>
      <c r="G40" s="16" t="s">
        <v>38</v>
      </c>
      <c r="H40" s="17" t="s">
        <v>39</v>
      </c>
      <c r="I40" s="18" t="s">
        <v>40</v>
      </c>
      <c r="J40" s="18" t="s">
        <v>41</v>
      </c>
      <c r="K40" s="18" t="s">
        <v>42</v>
      </c>
      <c r="L40" s="63" t="s">
        <v>43</v>
      </c>
      <c r="M40" s="19" t="s">
        <v>44</v>
      </c>
      <c r="N40" s="18" t="s">
        <v>45</v>
      </c>
      <c r="O40" s="265" t="s">
        <v>46</v>
      </c>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row>
    <row r="41" spans="1:501" s="4" customFormat="1" ht="14.45" customHeight="1" x14ac:dyDescent="0.25">
      <c r="A41" s="554"/>
      <c r="B41" s="790" t="s">
        <v>359</v>
      </c>
      <c r="C41" s="791"/>
      <c r="D41" s="791"/>
      <c r="E41" s="791"/>
      <c r="F41" s="792"/>
      <c r="G41" s="552"/>
      <c r="H41" s="17"/>
      <c r="I41" s="18"/>
      <c r="J41" s="553"/>
      <c r="K41" s="18"/>
      <c r="L41" s="63"/>
      <c r="M41" s="19"/>
      <c r="N41" s="18"/>
      <c r="O41" s="265"/>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row>
    <row r="42" spans="1:501" s="4" customFormat="1" ht="24.75" customHeight="1" x14ac:dyDescent="0.25">
      <c r="A42" s="526" t="s">
        <v>349</v>
      </c>
      <c r="B42" s="779" t="s">
        <v>350</v>
      </c>
      <c r="C42" s="727"/>
      <c r="D42" s="727"/>
      <c r="E42" s="727"/>
      <c r="F42" s="728"/>
      <c r="G42" s="527"/>
      <c r="H42" s="528"/>
      <c r="I42" s="529"/>
      <c r="J42" s="530"/>
      <c r="K42" s="529"/>
      <c r="L42" s="531"/>
      <c r="M42" s="532"/>
      <c r="N42" s="529"/>
      <c r="O42" s="533"/>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row>
    <row r="43" spans="1:501" s="4" customFormat="1" ht="34.35" customHeight="1" x14ac:dyDescent="0.25">
      <c r="A43" s="266" t="s">
        <v>56</v>
      </c>
      <c r="B43" s="772" t="s">
        <v>348</v>
      </c>
      <c r="C43" s="777"/>
      <c r="D43" s="777"/>
      <c r="E43" s="777"/>
      <c r="F43" s="778"/>
      <c r="G43" s="20" t="s">
        <v>47</v>
      </c>
      <c r="H43" s="21">
        <v>78</v>
      </c>
      <c r="I43" s="22">
        <f>H25/H43</f>
        <v>598.48717948717945</v>
      </c>
      <c r="J43" s="23">
        <f>H43*I43</f>
        <v>46682</v>
      </c>
      <c r="K43" s="22">
        <v>0.5</v>
      </c>
      <c r="L43" s="64">
        <f>SUM(J43*K43)</f>
        <v>23341</v>
      </c>
      <c r="M43" s="24"/>
      <c r="N43" s="22"/>
      <c r="O43" s="267"/>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row>
    <row r="44" spans="1:501" s="4" customFormat="1" ht="73.349999999999994" customHeight="1" x14ac:dyDescent="0.25">
      <c r="A44" s="270" t="s">
        <v>57</v>
      </c>
      <c r="B44" s="802" t="s">
        <v>366</v>
      </c>
      <c r="C44" s="808"/>
      <c r="D44" s="808"/>
      <c r="E44" s="808"/>
      <c r="F44" s="809"/>
      <c r="G44" s="50" t="s">
        <v>58</v>
      </c>
      <c r="H44" s="21"/>
      <c r="I44" s="22"/>
      <c r="J44" s="23"/>
      <c r="K44" s="22"/>
      <c r="L44" s="64"/>
      <c r="M44" s="24">
        <f>H43</f>
        <v>78</v>
      </c>
      <c r="N44" s="22">
        <v>1</v>
      </c>
      <c r="O44" s="267">
        <f>M44*N44</f>
        <v>78</v>
      </c>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row>
    <row r="45" spans="1:501" s="4" customFormat="1" ht="13.5" customHeight="1" x14ac:dyDescent="0.25">
      <c r="A45" s="270"/>
      <c r="B45" s="802" t="s">
        <v>360</v>
      </c>
      <c r="C45" s="803"/>
      <c r="D45" s="803"/>
      <c r="E45" s="803"/>
      <c r="F45" s="804"/>
      <c r="G45" s="50"/>
      <c r="H45" s="21"/>
      <c r="I45" s="22"/>
      <c r="J45" s="23"/>
      <c r="K45" s="22"/>
      <c r="L45" s="64"/>
      <c r="M45" s="24"/>
      <c r="N45" s="22"/>
      <c r="O45" s="267"/>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row>
    <row r="46" spans="1:501" s="4" customFormat="1" ht="24.6" customHeight="1" x14ac:dyDescent="0.25">
      <c r="A46" s="266" t="s">
        <v>135</v>
      </c>
      <c r="B46" s="772" t="s">
        <v>136</v>
      </c>
      <c r="C46" s="777"/>
      <c r="D46" s="777"/>
      <c r="E46" s="777"/>
      <c r="F46" s="778"/>
      <c r="G46" s="50"/>
      <c r="H46" s="21">
        <f>H43</f>
        <v>78</v>
      </c>
      <c r="I46" s="22">
        <v>1</v>
      </c>
      <c r="J46" s="23">
        <f>SUM(H46*I46)</f>
        <v>78</v>
      </c>
      <c r="K46" s="22">
        <v>1</v>
      </c>
      <c r="L46" s="64">
        <f>SUM(J46*K46)</f>
        <v>78</v>
      </c>
      <c r="M46" s="24"/>
      <c r="N46" s="22"/>
      <c r="O46" s="267"/>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row>
    <row r="47" spans="1:501" s="4" customFormat="1" ht="48.75" customHeight="1" x14ac:dyDescent="0.25">
      <c r="A47" s="266" t="s">
        <v>134</v>
      </c>
      <c r="B47" s="772" t="s">
        <v>142</v>
      </c>
      <c r="C47" s="773"/>
      <c r="D47" s="773"/>
      <c r="E47" s="773"/>
      <c r="F47" s="774"/>
      <c r="G47" s="20"/>
      <c r="H47" s="21">
        <f>H43</f>
        <v>78</v>
      </c>
      <c r="I47" s="22">
        <v>1</v>
      </c>
      <c r="J47" s="23">
        <f>H47*I47</f>
        <v>78</v>
      </c>
      <c r="K47" s="22">
        <v>1</v>
      </c>
      <c r="L47" s="64">
        <f>J47*K47</f>
        <v>78</v>
      </c>
      <c r="M47" s="24"/>
      <c r="N47" s="22"/>
      <c r="O47" s="26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row>
    <row r="48" spans="1:501" s="4" customFormat="1" ht="24" customHeight="1" x14ac:dyDescent="0.25">
      <c r="A48" s="266" t="s">
        <v>412</v>
      </c>
      <c r="B48" s="718" t="s">
        <v>413</v>
      </c>
      <c r="C48" s="719"/>
      <c r="D48" s="719"/>
      <c r="E48" s="719"/>
      <c r="F48" s="720"/>
      <c r="G48" s="20"/>
      <c r="H48" s="52">
        <f>H43</f>
        <v>78</v>
      </c>
      <c r="I48" s="22">
        <v>1</v>
      </c>
      <c r="J48" s="153">
        <f>H48*I48</f>
        <v>78</v>
      </c>
      <c r="K48" s="22">
        <v>1</v>
      </c>
      <c r="L48" s="64">
        <f>J48*K48</f>
        <v>78</v>
      </c>
      <c r="M48" s="24"/>
      <c r="N48" s="22"/>
      <c r="O48" s="716"/>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row>
    <row r="49" spans="1:501" s="4" customFormat="1" ht="45" customHeight="1" x14ac:dyDescent="0.25">
      <c r="A49" s="266" t="s">
        <v>134</v>
      </c>
      <c r="B49" s="772" t="s">
        <v>217</v>
      </c>
      <c r="C49" s="773"/>
      <c r="D49" s="773"/>
      <c r="E49" s="773"/>
      <c r="F49" s="774"/>
      <c r="G49" s="20"/>
      <c r="H49" s="21">
        <f>H43</f>
        <v>78</v>
      </c>
      <c r="I49" s="22">
        <v>4</v>
      </c>
      <c r="J49" s="23">
        <f>H49*I49</f>
        <v>312</v>
      </c>
      <c r="K49" s="22">
        <v>7.5</v>
      </c>
      <c r="L49" s="64">
        <f>J49*K49</f>
        <v>2340</v>
      </c>
      <c r="M49" s="24"/>
      <c r="N49" s="22"/>
      <c r="O49" s="267"/>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row>
    <row r="50" spans="1:501" s="4" customFormat="1" ht="36.6" customHeight="1" x14ac:dyDescent="0.25">
      <c r="A50" s="266" t="s">
        <v>134</v>
      </c>
      <c r="B50" s="723" t="s">
        <v>269</v>
      </c>
      <c r="C50" s="724"/>
      <c r="D50" s="724"/>
      <c r="E50" s="724"/>
      <c r="F50" s="725"/>
      <c r="G50" s="20"/>
      <c r="H50" s="21">
        <v>250</v>
      </c>
      <c r="I50" s="22">
        <v>2</v>
      </c>
      <c r="J50" s="23">
        <f>H50*I50</f>
        <v>500</v>
      </c>
      <c r="K50" s="22">
        <v>5</v>
      </c>
      <c r="L50" s="64">
        <f>J50*K50</f>
        <v>2500</v>
      </c>
      <c r="M50" s="24"/>
      <c r="N50" s="22"/>
      <c r="O50" s="267"/>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row>
    <row r="51" spans="1:501" s="4" customFormat="1" ht="96" customHeight="1" x14ac:dyDescent="0.25">
      <c r="A51" s="266" t="s">
        <v>59</v>
      </c>
      <c r="B51" s="842" t="s">
        <v>373</v>
      </c>
      <c r="C51" s="843"/>
      <c r="D51" s="843"/>
      <c r="E51" s="843"/>
      <c r="F51" s="844"/>
      <c r="G51" s="571" t="s">
        <v>60</v>
      </c>
      <c r="H51" s="21"/>
      <c r="I51" s="22"/>
      <c r="J51" s="153"/>
      <c r="K51" s="22"/>
      <c r="L51" s="64"/>
      <c r="M51" s="24"/>
      <c r="N51" s="22"/>
      <c r="O51" s="267"/>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row>
    <row r="52" spans="1:501" s="4" customFormat="1" ht="30" customHeight="1" x14ac:dyDescent="0.25">
      <c r="A52" s="277"/>
      <c r="B52" s="738" t="s">
        <v>410</v>
      </c>
      <c r="C52" s="739"/>
      <c r="D52" s="739"/>
      <c r="E52" s="739"/>
      <c r="F52" s="740"/>
      <c r="G52" s="152"/>
      <c r="H52" s="52">
        <v>30</v>
      </c>
      <c r="I52" s="22">
        <v>0</v>
      </c>
      <c r="J52" s="23">
        <v>0</v>
      </c>
      <c r="K52" s="22">
        <v>0.5</v>
      </c>
      <c r="L52" s="64">
        <f>SUM(J52*K52)</f>
        <v>0</v>
      </c>
      <c r="M52" s="24"/>
      <c r="N52" s="22"/>
      <c r="O52" s="267"/>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row>
    <row r="53" spans="1:501" s="4" customFormat="1" ht="27.75" customHeight="1" x14ac:dyDescent="0.25">
      <c r="A53" s="278"/>
      <c r="B53" s="738" t="s">
        <v>409</v>
      </c>
      <c r="C53" s="739"/>
      <c r="D53" s="739"/>
      <c r="E53" s="739"/>
      <c r="F53" s="740"/>
      <c r="G53" s="20"/>
      <c r="H53" s="52">
        <v>16</v>
      </c>
      <c r="I53" s="22">
        <f>J53/H53</f>
        <v>335.11500000000001</v>
      </c>
      <c r="J53" s="23">
        <f>J22*0.08</f>
        <v>5361.84</v>
      </c>
      <c r="K53" s="22">
        <v>0.5</v>
      </c>
      <c r="L53" s="64">
        <f>SUM(J53*K53)</f>
        <v>2680.92</v>
      </c>
      <c r="M53" s="24"/>
      <c r="N53" s="22"/>
      <c r="O53" s="267"/>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row>
    <row r="54" spans="1:501" s="4" customFormat="1" ht="27" customHeight="1" x14ac:dyDescent="0.25">
      <c r="A54" s="266"/>
      <c r="B54" s="738" t="s">
        <v>411</v>
      </c>
      <c r="C54" s="739"/>
      <c r="D54" s="739"/>
      <c r="E54" s="739"/>
      <c r="F54" s="740"/>
      <c r="G54" s="20"/>
      <c r="H54" s="52">
        <v>32</v>
      </c>
      <c r="I54" s="22">
        <f>J54/H54</f>
        <v>963.45562500000005</v>
      </c>
      <c r="J54" s="23">
        <f>J22*0.92/2</f>
        <v>30830.58</v>
      </c>
      <c r="K54" s="22">
        <v>0.5</v>
      </c>
      <c r="L54" s="64">
        <f>SUM(J54*K54)</f>
        <v>15415.29</v>
      </c>
      <c r="M54" s="24"/>
      <c r="N54" s="22"/>
      <c r="O54" s="267"/>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row>
    <row r="55" spans="1:501" s="4" customFormat="1" ht="27" customHeight="1" thickBot="1" x14ac:dyDescent="0.3">
      <c r="A55" s="266"/>
      <c r="B55" s="738" t="s">
        <v>235</v>
      </c>
      <c r="C55" s="739"/>
      <c r="D55" s="739"/>
      <c r="E55" s="739"/>
      <c r="F55" s="740"/>
      <c r="G55" s="20"/>
      <c r="H55" s="52">
        <v>32</v>
      </c>
      <c r="I55" s="22">
        <f>J55/H55</f>
        <v>963.45562500000005</v>
      </c>
      <c r="J55" s="153">
        <f>J54</f>
        <v>30830.58</v>
      </c>
      <c r="K55" s="22">
        <v>0.5</v>
      </c>
      <c r="L55" s="64">
        <f>J55*K55</f>
        <v>15415.29</v>
      </c>
      <c r="M55" s="24"/>
      <c r="N55" s="22"/>
      <c r="O55" s="267"/>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row>
    <row r="56" spans="1:501" s="4" customFormat="1" ht="19.5" customHeight="1" thickBot="1" x14ac:dyDescent="0.3">
      <c r="A56" s="256"/>
      <c r="B56" s="729" t="s">
        <v>51</v>
      </c>
      <c r="C56" s="775"/>
      <c r="D56" s="775"/>
      <c r="E56" s="775"/>
      <c r="F56" s="776"/>
      <c r="G56" s="38"/>
      <c r="H56" s="39">
        <f>H46+H55</f>
        <v>110</v>
      </c>
      <c r="I56" s="40"/>
      <c r="J56" s="42">
        <f>SUM(J43:J55)</f>
        <v>114751</v>
      </c>
      <c r="K56" s="42"/>
      <c r="L56" s="42">
        <f>SUM(L43:L55)</f>
        <v>61926.5</v>
      </c>
      <c r="M56" s="42">
        <f>SUM(M43:M55)</f>
        <v>78</v>
      </c>
      <c r="N56" s="40"/>
      <c r="O56" s="42">
        <f>SUM(O43:O55)</f>
        <v>78</v>
      </c>
      <c r="P56"/>
      <c r="Q56"/>
      <c r="R56"/>
      <c r="S56"/>
      <c r="T56"/>
      <c r="U56"/>
      <c r="V56"/>
      <c r="W56"/>
      <c r="X56"/>
      <c r="Y56"/>
      <c r="Z56"/>
      <c r="AA56"/>
      <c r="AB56"/>
      <c r="AC56"/>
      <c r="AD56"/>
      <c r="AE56"/>
      <c r="AF56"/>
      <c r="AG56"/>
      <c r="AH56"/>
      <c r="AI56"/>
      <c r="AJ56"/>
      <c r="AK56"/>
      <c r="AL56"/>
      <c r="AM56"/>
      <c r="AN56"/>
      <c r="AO56"/>
      <c r="AP56"/>
      <c r="AQ56"/>
      <c r="AR56"/>
      <c r="AS56"/>
      <c r="AT56"/>
      <c r="AU56"/>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121"/>
      <c r="DQ56" s="121"/>
      <c r="DR56" s="121"/>
      <c r="DS56" s="121"/>
      <c r="DT56" s="121"/>
      <c r="DU56" s="121"/>
      <c r="DV56" s="121"/>
      <c r="DW56" s="121"/>
      <c r="DX56" s="121"/>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121"/>
      <c r="IH56" s="121"/>
      <c r="II56" s="121"/>
      <c r="IJ56" s="121"/>
      <c r="IK56" s="121"/>
      <c r="IL56" s="121"/>
      <c r="IM56" s="121"/>
      <c r="IN56" s="121"/>
      <c r="IO56" s="121"/>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121"/>
      <c r="MX56" s="121"/>
      <c r="MY56" s="121"/>
      <c r="MZ56" s="121"/>
      <c r="NA56" s="121"/>
      <c r="NB56" s="121"/>
      <c r="NC56" s="121"/>
      <c r="ND56" s="121"/>
      <c r="NE56" s="121"/>
      <c r="NF56" s="121"/>
      <c r="NG56" s="121"/>
      <c r="NH56" s="121"/>
      <c r="NI56" s="121"/>
      <c r="NJ56" s="121"/>
      <c r="NK56" s="121"/>
      <c r="NL56" s="121"/>
      <c r="NM56" s="121"/>
      <c r="NN56" s="121"/>
      <c r="NO56" s="121"/>
      <c r="NP56" s="121"/>
      <c r="NQ56" s="121"/>
      <c r="NR56" s="121"/>
      <c r="NS56" s="121"/>
      <c r="NT56" s="121"/>
      <c r="NU56" s="121"/>
      <c r="NV56" s="121"/>
      <c r="NW56" s="121"/>
      <c r="NX56" s="121"/>
      <c r="NY56" s="121"/>
      <c r="NZ56" s="121"/>
      <c r="OA56" s="121"/>
      <c r="OB56" s="121"/>
      <c r="OC56" s="121"/>
      <c r="OD56" s="121"/>
      <c r="OE56" s="121"/>
      <c r="OF56" s="121"/>
      <c r="OG56" s="121"/>
      <c r="OH56" s="121"/>
      <c r="OI56" s="121"/>
      <c r="OJ56" s="121"/>
      <c r="OK56" s="121"/>
      <c r="OL56" s="121"/>
      <c r="OM56" s="121"/>
      <c r="ON56" s="121"/>
      <c r="OO56" s="121"/>
      <c r="OP56" s="121"/>
      <c r="OQ56" s="121"/>
      <c r="OR56" s="121"/>
      <c r="OS56" s="121"/>
      <c r="OT56" s="121"/>
      <c r="OU56" s="121"/>
      <c r="OV56" s="121"/>
      <c r="OW56" s="121"/>
      <c r="OX56" s="121"/>
      <c r="OY56" s="121"/>
      <c r="OZ56" s="121"/>
      <c r="PA56" s="121"/>
      <c r="PB56" s="121"/>
      <c r="PC56" s="121"/>
      <c r="PD56" s="121"/>
      <c r="PE56" s="121"/>
      <c r="PF56" s="121"/>
      <c r="PG56" s="121"/>
      <c r="PH56" s="121"/>
      <c r="PI56" s="121"/>
      <c r="PJ56" s="121"/>
      <c r="PK56" s="121"/>
      <c r="PL56" s="121"/>
      <c r="PM56" s="121"/>
      <c r="PN56" s="121"/>
      <c r="PO56" s="121"/>
      <c r="PP56" s="121"/>
      <c r="PQ56" s="121"/>
      <c r="PR56" s="121"/>
      <c r="PS56" s="121"/>
      <c r="PT56" s="121"/>
      <c r="PU56" s="121"/>
      <c r="PV56" s="121"/>
      <c r="PW56" s="121"/>
      <c r="PX56" s="121"/>
      <c r="PY56" s="121"/>
      <c r="PZ56" s="121"/>
      <c r="QA56" s="121"/>
      <c r="QB56" s="121"/>
      <c r="QC56" s="121"/>
      <c r="QD56" s="121"/>
      <c r="QE56" s="121"/>
      <c r="QF56" s="121"/>
      <c r="QG56" s="121"/>
      <c r="QH56" s="121"/>
      <c r="QI56" s="121"/>
      <c r="QJ56" s="121"/>
      <c r="QK56" s="121"/>
      <c r="QL56" s="121"/>
      <c r="QM56" s="121"/>
      <c r="QN56" s="121"/>
      <c r="QO56" s="121"/>
      <c r="QP56" s="121"/>
      <c r="QQ56" s="121"/>
      <c r="QR56" s="121"/>
      <c r="QS56" s="121"/>
      <c r="QT56" s="121"/>
      <c r="QU56" s="121"/>
      <c r="QV56" s="121"/>
      <c r="QW56" s="121"/>
      <c r="QX56" s="121"/>
      <c r="QY56" s="121"/>
      <c r="QZ56" s="121"/>
      <c r="RA56" s="121"/>
      <c r="RB56" s="121"/>
      <c r="RC56" s="121"/>
      <c r="RD56" s="121"/>
      <c r="RE56" s="121"/>
      <c r="RF56" s="121"/>
      <c r="RG56" s="121"/>
      <c r="RH56" s="121"/>
      <c r="RI56" s="121"/>
      <c r="RJ56" s="121"/>
      <c r="RK56" s="121"/>
      <c r="RL56" s="121"/>
      <c r="RM56" s="121"/>
      <c r="RN56" s="121"/>
      <c r="RO56" s="121"/>
      <c r="RP56" s="121"/>
      <c r="RQ56" s="121"/>
      <c r="RR56" s="121"/>
      <c r="RS56" s="121"/>
      <c r="RT56" s="121"/>
      <c r="RU56" s="121"/>
      <c r="RV56" s="121"/>
      <c r="RW56" s="121"/>
      <c r="RX56" s="121"/>
      <c r="RY56" s="121"/>
      <c r="RZ56" s="121"/>
      <c r="SA56" s="121"/>
      <c r="SB56" s="121"/>
      <c r="SC56" s="121"/>
      <c r="SD56" s="121"/>
      <c r="SE56" s="121"/>
      <c r="SF56" s="121"/>
      <c r="SG56" s="121"/>
    </row>
    <row r="57" spans="1:501" s="4" customFormat="1" ht="15.75" customHeight="1" thickBot="1" x14ac:dyDescent="0.3">
      <c r="A57" s="521"/>
      <c r="B57" s="522"/>
      <c r="C57" s="523"/>
      <c r="D57" s="523"/>
      <c r="E57" s="523"/>
      <c r="F57" s="523"/>
      <c r="G57" s="516"/>
      <c r="H57" s="517"/>
      <c r="I57" s="517"/>
      <c r="J57" s="519"/>
      <c r="K57" s="519"/>
      <c r="L57" s="519"/>
      <c r="M57" s="519"/>
      <c r="N57" s="517"/>
      <c r="O57" s="519"/>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1"/>
      <c r="BU57" s="121"/>
      <c r="BV57" s="121"/>
      <c r="BW57" s="121"/>
      <c r="BX57" s="121"/>
      <c r="BY57" s="121"/>
      <c r="BZ57" s="121"/>
      <c r="CA57" s="121"/>
      <c r="CB57" s="121"/>
      <c r="CC57" s="121"/>
      <c r="CD57" s="121"/>
      <c r="CE57" s="121"/>
      <c r="CF57" s="121"/>
      <c r="CG57" s="121"/>
      <c r="CH57" s="121"/>
      <c r="CI57" s="121"/>
      <c r="CJ57" s="121"/>
      <c r="CK57" s="121"/>
      <c r="CL57" s="121"/>
      <c r="CM57" s="121"/>
      <c r="CN57" s="121"/>
      <c r="CO57" s="121"/>
      <c r="CP57" s="121"/>
      <c r="CQ57" s="121"/>
      <c r="CR57" s="121"/>
      <c r="CS57" s="121"/>
      <c r="CT57" s="121"/>
      <c r="CU57" s="121"/>
      <c r="CV57" s="121"/>
      <c r="CW57" s="121"/>
      <c r="CX57" s="121"/>
      <c r="CY57" s="121"/>
      <c r="CZ57" s="121"/>
      <c r="DA57" s="121"/>
      <c r="DB57" s="121"/>
      <c r="DC57" s="121"/>
      <c r="DD57" s="121"/>
      <c r="DE57" s="121"/>
      <c r="DF57" s="121"/>
      <c r="DG57" s="121"/>
      <c r="DH57" s="121"/>
      <c r="DI57" s="121"/>
      <c r="DJ57" s="121"/>
      <c r="DK57" s="121"/>
      <c r="DL57" s="121"/>
      <c r="DM57" s="121"/>
      <c r="DN57" s="121"/>
      <c r="DO57" s="121"/>
      <c r="DP57" s="121"/>
      <c r="DQ57" s="121"/>
      <c r="DR57" s="121"/>
      <c r="DS57" s="121"/>
      <c r="DT57" s="121"/>
      <c r="DU57" s="121"/>
      <c r="DV57" s="121"/>
      <c r="DW57" s="121"/>
      <c r="DX57" s="121"/>
      <c r="DY57" s="121"/>
      <c r="DZ57" s="121"/>
      <c r="EA57" s="121"/>
      <c r="EB57" s="121"/>
      <c r="EC57" s="121"/>
      <c r="ED57" s="121"/>
      <c r="EE57" s="121"/>
      <c r="EF57" s="121"/>
      <c r="EG57" s="121"/>
      <c r="EH57" s="121"/>
      <c r="EI57" s="121"/>
      <c r="EJ57" s="121"/>
      <c r="EK57" s="121"/>
      <c r="EL57" s="121"/>
      <c r="EM57" s="121"/>
      <c r="EN57" s="121"/>
      <c r="EO57" s="121"/>
      <c r="EP57" s="121"/>
      <c r="EQ57" s="121"/>
      <c r="ER57" s="121"/>
      <c r="ES57" s="121"/>
      <c r="ET57" s="121"/>
      <c r="EU57" s="121"/>
      <c r="EV57" s="121"/>
      <c r="EW57" s="121"/>
      <c r="EX57" s="121"/>
      <c r="EY57" s="121"/>
      <c r="EZ57" s="121"/>
      <c r="FA57" s="121"/>
      <c r="FB57" s="121"/>
      <c r="FC57" s="121"/>
      <c r="FD57" s="121"/>
      <c r="FE57" s="121"/>
      <c r="FF57" s="121"/>
      <c r="FG57" s="121"/>
      <c r="FH57" s="121"/>
      <c r="FI57" s="121"/>
      <c r="FJ57" s="121"/>
      <c r="FK57" s="121"/>
      <c r="FL57" s="121"/>
      <c r="FM57" s="121"/>
      <c r="FN57" s="121"/>
      <c r="FO57" s="121"/>
      <c r="FP57" s="121"/>
      <c r="FQ57" s="121"/>
      <c r="FR57" s="121"/>
      <c r="FS57" s="121"/>
      <c r="FT57" s="121"/>
      <c r="FU57" s="121"/>
      <c r="FV57" s="121"/>
      <c r="FW57" s="121"/>
      <c r="FX57" s="121"/>
      <c r="FY57" s="121"/>
      <c r="FZ57" s="121"/>
      <c r="GA57" s="121"/>
      <c r="GB57" s="121"/>
      <c r="GC57" s="121"/>
      <c r="GD57" s="121"/>
      <c r="GE57" s="121"/>
      <c r="GF57" s="121"/>
      <c r="GG57" s="121"/>
      <c r="GH57" s="121"/>
      <c r="GI57" s="121"/>
      <c r="GJ57" s="121"/>
      <c r="GK57" s="121"/>
      <c r="GL57" s="121"/>
      <c r="GM57" s="121"/>
      <c r="GN57" s="121"/>
      <c r="GO57" s="121"/>
      <c r="GP57" s="121"/>
      <c r="GQ57" s="121"/>
      <c r="GR57" s="121"/>
      <c r="GS57" s="121"/>
      <c r="GT57" s="121"/>
      <c r="GU57" s="121"/>
      <c r="GV57" s="121"/>
      <c r="GW57" s="121"/>
      <c r="GX57" s="121"/>
      <c r="GY57" s="121"/>
      <c r="GZ57" s="121"/>
      <c r="HA57" s="121"/>
      <c r="HB57" s="121"/>
      <c r="HC57" s="121"/>
      <c r="HD57" s="121"/>
      <c r="HE57" s="121"/>
      <c r="HF57" s="121"/>
      <c r="HG57" s="121"/>
      <c r="HH57" s="121"/>
      <c r="HI57" s="121"/>
      <c r="HJ57" s="121"/>
      <c r="HK57" s="121"/>
      <c r="HL57" s="121"/>
      <c r="HM57" s="121"/>
      <c r="HN57" s="121"/>
      <c r="HO57" s="121"/>
      <c r="HP57" s="121"/>
      <c r="HQ57" s="121"/>
      <c r="HR57" s="121"/>
      <c r="HS57" s="121"/>
      <c r="HT57" s="121"/>
      <c r="HU57" s="121"/>
      <c r="HV57" s="121"/>
      <c r="HW57" s="121"/>
      <c r="HX57" s="121"/>
      <c r="HY57" s="121"/>
      <c r="HZ57" s="121"/>
      <c r="IA57" s="121"/>
      <c r="IB57" s="121"/>
      <c r="IC57" s="121"/>
      <c r="ID57" s="121"/>
      <c r="IE57" s="121"/>
      <c r="IF57" s="121"/>
      <c r="IG57" s="121"/>
      <c r="IH57" s="121"/>
      <c r="II57" s="121"/>
      <c r="IJ57" s="121"/>
      <c r="IK57" s="121"/>
      <c r="IL57" s="121"/>
      <c r="IM57" s="121"/>
      <c r="IN57" s="121"/>
      <c r="IO57" s="121"/>
      <c r="IP57" s="121"/>
      <c r="IQ57" s="121"/>
      <c r="IR57" s="121"/>
      <c r="IS57" s="121"/>
      <c r="IT57" s="121"/>
      <c r="IU57" s="121"/>
      <c r="IV57" s="121"/>
      <c r="IW57" s="121"/>
      <c r="IX57" s="121"/>
      <c r="IY57" s="121"/>
      <c r="IZ57" s="121"/>
      <c r="JA57" s="121"/>
      <c r="JB57" s="121"/>
      <c r="JC57" s="121"/>
      <c r="JD57" s="121"/>
      <c r="JE57" s="121"/>
      <c r="JF57" s="121"/>
      <c r="JG57" s="121"/>
      <c r="JH57" s="121"/>
      <c r="JI57" s="121"/>
      <c r="JJ57" s="121"/>
      <c r="JK57" s="121"/>
      <c r="JL57" s="121"/>
      <c r="JM57" s="121"/>
      <c r="JN57" s="121"/>
      <c r="JO57" s="121"/>
      <c r="JP57" s="121"/>
      <c r="JQ57" s="121"/>
      <c r="JR57" s="121"/>
      <c r="JS57" s="121"/>
      <c r="JT57" s="121"/>
      <c r="JU57" s="121"/>
      <c r="JV57" s="121"/>
      <c r="JW57" s="121"/>
      <c r="JX57" s="121"/>
      <c r="JY57" s="121"/>
      <c r="JZ57" s="121"/>
      <c r="KA57" s="121"/>
      <c r="KB57" s="121"/>
      <c r="KC57" s="121"/>
      <c r="KD57" s="121"/>
      <c r="KE57" s="121"/>
      <c r="KF57" s="121"/>
      <c r="KG57" s="121"/>
      <c r="KH57" s="121"/>
      <c r="KI57" s="121"/>
      <c r="KJ57" s="121"/>
      <c r="KK57" s="121"/>
      <c r="KL57" s="121"/>
      <c r="KM57" s="121"/>
      <c r="KN57" s="121"/>
      <c r="KO57" s="121"/>
      <c r="KP57" s="121"/>
      <c r="KQ57" s="121"/>
      <c r="KR57" s="121"/>
      <c r="KS57" s="121"/>
      <c r="KT57" s="121"/>
      <c r="KU57" s="121"/>
      <c r="KV57" s="121"/>
      <c r="KW57" s="121"/>
      <c r="KX57" s="121"/>
      <c r="KY57" s="121"/>
      <c r="KZ57" s="121"/>
      <c r="LA57" s="121"/>
      <c r="LB57" s="121"/>
      <c r="LC57" s="121"/>
      <c r="LD57" s="121"/>
      <c r="LE57" s="121"/>
      <c r="LF57" s="121"/>
      <c r="LG57" s="121"/>
      <c r="LH57" s="121"/>
      <c r="LI57" s="121"/>
      <c r="LJ57" s="121"/>
      <c r="LK57" s="121"/>
      <c r="LL57" s="121"/>
      <c r="LM57" s="121"/>
      <c r="LN57" s="121"/>
      <c r="LO57" s="121"/>
      <c r="LP57" s="121"/>
      <c r="LQ57" s="121"/>
      <c r="LR57" s="121"/>
      <c r="LS57" s="121"/>
      <c r="LT57" s="121"/>
      <c r="LU57" s="121"/>
      <c r="LV57" s="121"/>
      <c r="LW57" s="121"/>
      <c r="LX57" s="121"/>
      <c r="LY57" s="121"/>
      <c r="LZ57" s="121"/>
      <c r="MA57" s="121"/>
      <c r="MB57" s="121"/>
      <c r="MC57" s="121"/>
      <c r="MD57" s="121"/>
      <c r="ME57" s="121"/>
      <c r="MF57" s="121"/>
      <c r="MG57" s="121"/>
      <c r="MH57" s="121"/>
      <c r="MI57" s="121"/>
      <c r="MJ57" s="121"/>
      <c r="MK57" s="121"/>
      <c r="ML57" s="121"/>
      <c r="MM57" s="121"/>
      <c r="MN57" s="121"/>
      <c r="MO57" s="121"/>
      <c r="MP57" s="121"/>
      <c r="MQ57" s="121"/>
      <c r="MR57" s="121"/>
      <c r="MS57" s="121"/>
      <c r="MT57" s="121"/>
      <c r="MU57" s="121"/>
      <c r="MV57" s="121"/>
      <c r="MW57" s="121"/>
      <c r="MX57" s="121"/>
      <c r="MY57" s="121"/>
      <c r="MZ57" s="121"/>
      <c r="NA57" s="121"/>
      <c r="NB57" s="121"/>
      <c r="NC57" s="121"/>
      <c r="ND57" s="121"/>
      <c r="NE57" s="121"/>
      <c r="NF57" s="121"/>
      <c r="NG57" s="121"/>
      <c r="NH57" s="121"/>
      <c r="NI57" s="121"/>
      <c r="NJ57" s="121"/>
      <c r="NK57" s="121"/>
      <c r="NL57" s="121"/>
      <c r="NM57" s="121"/>
      <c r="NN57" s="121"/>
      <c r="NO57" s="121"/>
      <c r="NP57" s="121"/>
      <c r="NQ57" s="121"/>
      <c r="NR57" s="121"/>
      <c r="NS57" s="121"/>
      <c r="NT57" s="121"/>
      <c r="NU57" s="121"/>
      <c r="NV57" s="121"/>
      <c r="NW57" s="121"/>
      <c r="NX57" s="121"/>
      <c r="NY57" s="121"/>
      <c r="NZ57" s="121"/>
      <c r="OA57" s="121"/>
      <c r="OB57" s="121"/>
      <c r="OC57" s="121"/>
      <c r="OD57" s="121"/>
      <c r="OE57" s="121"/>
      <c r="OF57" s="121"/>
      <c r="OG57" s="121"/>
      <c r="OH57" s="121"/>
      <c r="OI57" s="121"/>
      <c r="OJ57" s="121"/>
      <c r="OK57" s="121"/>
      <c r="OL57" s="121"/>
      <c r="OM57" s="121"/>
      <c r="ON57" s="121"/>
      <c r="OO57" s="121"/>
      <c r="OP57" s="121"/>
      <c r="OQ57" s="121"/>
      <c r="OR57" s="121"/>
      <c r="OS57" s="121"/>
      <c r="OT57" s="121"/>
      <c r="OU57" s="121"/>
      <c r="OV57" s="121"/>
      <c r="OW57" s="121"/>
      <c r="OX57" s="121"/>
      <c r="OY57" s="121"/>
      <c r="OZ57" s="121"/>
      <c r="PA57" s="121"/>
      <c r="PB57" s="121"/>
      <c r="PC57" s="121"/>
      <c r="PD57" s="121"/>
      <c r="PE57" s="121"/>
      <c r="PF57" s="121"/>
      <c r="PG57" s="121"/>
      <c r="PH57" s="121"/>
      <c r="PI57" s="121"/>
      <c r="PJ57" s="121"/>
      <c r="PK57" s="121"/>
      <c r="PL57" s="121"/>
      <c r="PM57" s="121"/>
      <c r="PN57" s="121"/>
      <c r="PO57" s="121"/>
      <c r="PP57" s="121"/>
      <c r="PQ57" s="121"/>
      <c r="PR57" s="121"/>
      <c r="PS57" s="121"/>
      <c r="PT57" s="121"/>
      <c r="PU57" s="121"/>
      <c r="PV57" s="121"/>
      <c r="PW57" s="121"/>
      <c r="PX57" s="121"/>
      <c r="PY57" s="121"/>
      <c r="PZ57" s="121"/>
      <c r="QA57" s="121"/>
      <c r="QB57" s="121"/>
      <c r="QC57" s="121"/>
      <c r="QD57" s="121"/>
      <c r="QE57" s="121"/>
      <c r="QF57" s="121"/>
      <c r="QG57" s="121"/>
      <c r="QH57" s="121"/>
      <c r="QI57" s="121"/>
      <c r="QJ57" s="121"/>
      <c r="QK57" s="121"/>
      <c r="QL57" s="121"/>
      <c r="QM57" s="121"/>
      <c r="QN57" s="121"/>
      <c r="QO57" s="121"/>
      <c r="QP57" s="121"/>
      <c r="QQ57" s="121"/>
      <c r="QR57" s="121"/>
      <c r="QS57" s="121"/>
      <c r="QT57" s="121"/>
      <c r="QU57" s="121"/>
      <c r="QV57" s="121"/>
      <c r="QW57" s="121"/>
      <c r="QX57" s="121"/>
      <c r="QY57" s="121"/>
      <c r="QZ57" s="121"/>
      <c r="RA57" s="121"/>
      <c r="RB57" s="121"/>
      <c r="RC57" s="121"/>
      <c r="RD57" s="121"/>
      <c r="RE57" s="121"/>
      <c r="RF57" s="121"/>
      <c r="RG57" s="121"/>
      <c r="RH57" s="121"/>
      <c r="RI57" s="121"/>
      <c r="RJ57" s="121"/>
      <c r="RK57" s="121"/>
      <c r="RL57" s="121"/>
      <c r="RM57" s="121"/>
      <c r="RN57" s="121"/>
      <c r="RO57" s="121"/>
      <c r="RP57" s="121"/>
      <c r="RQ57" s="121"/>
      <c r="RR57" s="121"/>
      <c r="RS57" s="121"/>
      <c r="RT57" s="121"/>
      <c r="RU57" s="121"/>
      <c r="RV57" s="121"/>
      <c r="RW57" s="121"/>
      <c r="RX57" s="121"/>
      <c r="RY57" s="121"/>
      <c r="RZ57" s="121"/>
      <c r="SA57" s="121"/>
      <c r="SB57" s="121"/>
      <c r="SC57" s="121"/>
      <c r="SD57" s="121"/>
      <c r="SE57" s="121"/>
      <c r="SF57" s="121"/>
      <c r="SG57" s="121"/>
    </row>
    <row r="58" spans="1:501" s="4" customFormat="1" ht="22.5" customHeight="1" x14ac:dyDescent="0.25">
      <c r="A58" s="828" t="s">
        <v>352</v>
      </c>
      <c r="B58" s="829"/>
      <c r="C58" s="829"/>
      <c r="D58" s="829"/>
      <c r="E58" s="829"/>
      <c r="F58" s="829"/>
      <c r="G58" s="829"/>
      <c r="H58" s="830"/>
      <c r="I58" s="735" t="s">
        <v>1</v>
      </c>
      <c r="J58" s="736"/>
      <c r="K58" s="736"/>
      <c r="L58" s="736"/>
      <c r="M58" s="737"/>
      <c r="N58" s="546" t="s">
        <v>2</v>
      </c>
      <c r="O58" s="536" t="s">
        <v>61</v>
      </c>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row>
    <row r="59" spans="1:501" s="53" customFormat="1" ht="26.25" customHeight="1" x14ac:dyDescent="0.25">
      <c r="A59" s="831"/>
      <c r="B59" s="832"/>
      <c r="C59" s="832"/>
      <c r="D59" s="832"/>
      <c r="E59" s="832"/>
      <c r="F59" s="832"/>
      <c r="G59" s="832"/>
      <c r="H59" s="833"/>
      <c r="I59" s="763" t="s">
        <v>347</v>
      </c>
      <c r="J59" s="764"/>
      <c r="K59" s="764"/>
      <c r="L59" s="764"/>
      <c r="M59" s="765"/>
      <c r="N59" s="547" t="s">
        <v>3</v>
      </c>
      <c r="O59" s="548"/>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row>
    <row r="60" spans="1:501" s="53" customFormat="1" ht="19.5" customHeight="1" x14ac:dyDescent="0.25">
      <c r="A60" s="831"/>
      <c r="B60" s="832"/>
      <c r="C60" s="832"/>
      <c r="D60" s="832"/>
      <c r="E60" s="832"/>
      <c r="F60" s="832"/>
      <c r="G60" s="832"/>
      <c r="H60" s="833"/>
      <c r="I60" s="763"/>
      <c r="J60" s="764"/>
      <c r="K60" s="764"/>
      <c r="L60" s="764"/>
      <c r="M60" s="765"/>
      <c r="N60" s="721">
        <v>43928</v>
      </c>
      <c r="O60" s="722"/>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row>
    <row r="61" spans="1:501" s="53" customFormat="1" ht="18.75" customHeight="1" x14ac:dyDescent="0.25">
      <c r="A61" s="769" t="s">
        <v>4</v>
      </c>
      <c r="B61" s="770"/>
      <c r="C61" s="770"/>
      <c r="D61" s="770"/>
      <c r="E61" s="770"/>
      <c r="F61" s="771"/>
      <c r="G61" s="3"/>
      <c r="H61" s="758" t="s">
        <v>5</v>
      </c>
      <c r="I61" s="733"/>
      <c r="J61" s="733"/>
      <c r="K61" s="733"/>
      <c r="L61" s="733"/>
      <c r="M61" s="733"/>
      <c r="N61" s="733"/>
      <c r="O61" s="759"/>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row>
    <row r="62" spans="1:501" customFormat="1" x14ac:dyDescent="0.25">
      <c r="A62" s="260"/>
      <c r="B62" s="4"/>
      <c r="C62" s="4"/>
      <c r="D62" s="4"/>
      <c r="E62" s="4"/>
      <c r="F62" s="5"/>
      <c r="G62" s="3"/>
      <c r="H62" s="732" t="s">
        <v>6</v>
      </c>
      <c r="I62" s="733"/>
      <c r="J62" s="733"/>
      <c r="K62" s="733"/>
      <c r="L62" s="734"/>
      <c r="M62" s="741" t="s">
        <v>7</v>
      </c>
      <c r="N62" s="742"/>
      <c r="O62" s="743"/>
    </row>
    <row r="63" spans="1:501" customFormat="1" x14ac:dyDescent="0.25">
      <c r="A63" s="260"/>
      <c r="B63" s="4"/>
      <c r="C63" s="4"/>
      <c r="D63" s="4"/>
      <c r="E63" s="4"/>
      <c r="F63" s="5"/>
      <c r="G63" s="7"/>
      <c r="H63" s="8"/>
      <c r="I63" s="9"/>
      <c r="J63" s="9"/>
      <c r="K63" s="9"/>
      <c r="L63" s="61"/>
      <c r="M63" s="550"/>
      <c r="N63" s="549"/>
      <c r="O63" s="261"/>
    </row>
    <row r="64" spans="1:501" customFormat="1" x14ac:dyDescent="0.25">
      <c r="A64" s="260"/>
      <c r="B64" s="4"/>
      <c r="C64" s="4"/>
      <c r="D64" s="4"/>
      <c r="E64" s="4"/>
      <c r="F64" s="5"/>
      <c r="G64" s="12" t="s">
        <v>9</v>
      </c>
      <c r="H64" s="11" t="s">
        <v>10</v>
      </c>
      <c r="I64" s="13" t="s">
        <v>11</v>
      </c>
      <c r="J64" s="13" t="s">
        <v>12</v>
      </c>
      <c r="K64" s="13" t="s">
        <v>13</v>
      </c>
      <c r="L64" s="62" t="s">
        <v>14</v>
      </c>
      <c r="M64" s="14" t="s">
        <v>15</v>
      </c>
      <c r="N64" s="13" t="s">
        <v>16</v>
      </c>
      <c r="O64" s="261" t="s">
        <v>8</v>
      </c>
    </row>
    <row r="65" spans="1:501" customFormat="1" x14ac:dyDescent="0.25">
      <c r="A65" s="262" t="s">
        <v>18</v>
      </c>
      <c r="B65" s="744" t="s">
        <v>19</v>
      </c>
      <c r="C65" s="745"/>
      <c r="D65" s="745"/>
      <c r="E65" s="745"/>
      <c r="F65" s="746"/>
      <c r="G65" s="12" t="s">
        <v>20</v>
      </c>
      <c r="H65" s="11" t="s">
        <v>21</v>
      </c>
      <c r="I65" s="13" t="s">
        <v>22</v>
      </c>
      <c r="J65" s="13" t="s">
        <v>22</v>
      </c>
      <c r="K65" s="13" t="s">
        <v>23</v>
      </c>
      <c r="L65" s="62" t="s">
        <v>13</v>
      </c>
      <c r="M65" s="14" t="s">
        <v>17</v>
      </c>
      <c r="N65" s="13" t="s">
        <v>24</v>
      </c>
      <c r="O65" s="261" t="s">
        <v>17</v>
      </c>
    </row>
    <row r="66" spans="1:501" customFormat="1" x14ac:dyDescent="0.25">
      <c r="A66" s="262" t="s">
        <v>26</v>
      </c>
      <c r="B66" s="4"/>
      <c r="C66" s="4"/>
      <c r="D66" s="4"/>
      <c r="E66" s="4"/>
      <c r="F66" s="5"/>
      <c r="G66" s="12" t="s">
        <v>27</v>
      </c>
      <c r="H66" s="2"/>
      <c r="I66" s="13" t="s">
        <v>28</v>
      </c>
      <c r="J66" s="13" t="s">
        <v>29</v>
      </c>
      <c r="K66" s="13" t="s">
        <v>30</v>
      </c>
      <c r="L66" s="62" t="s">
        <v>31</v>
      </c>
      <c r="M66" s="14" t="s">
        <v>32</v>
      </c>
      <c r="N66" s="13" t="s">
        <v>17</v>
      </c>
      <c r="O66" s="261" t="s">
        <v>25</v>
      </c>
    </row>
    <row r="67" spans="1:501" customFormat="1" ht="17.25" customHeight="1" x14ac:dyDescent="0.25">
      <c r="A67" s="260"/>
      <c r="B67" s="4"/>
      <c r="C67" s="4"/>
      <c r="D67" s="4"/>
      <c r="E67" s="4"/>
      <c r="F67" s="5"/>
      <c r="G67" s="15"/>
      <c r="H67" s="2"/>
      <c r="I67" s="13" t="s">
        <v>34</v>
      </c>
      <c r="J67" s="13"/>
      <c r="K67" s="13"/>
      <c r="L67" s="62"/>
      <c r="M67" s="14"/>
      <c r="N67" s="13" t="s">
        <v>35</v>
      </c>
      <c r="O67" s="263" t="s">
        <v>33</v>
      </c>
    </row>
    <row r="68" spans="1:501" customFormat="1" ht="21.75" customHeight="1" x14ac:dyDescent="0.25">
      <c r="A68" s="264" t="s">
        <v>36</v>
      </c>
      <c r="B68" s="747" t="s">
        <v>37</v>
      </c>
      <c r="C68" s="748"/>
      <c r="D68" s="748"/>
      <c r="E68" s="748"/>
      <c r="F68" s="749"/>
      <c r="G68" s="16" t="s">
        <v>38</v>
      </c>
      <c r="H68" s="17" t="s">
        <v>39</v>
      </c>
      <c r="I68" s="18" t="s">
        <v>40</v>
      </c>
      <c r="J68" s="18" t="s">
        <v>41</v>
      </c>
      <c r="K68" s="18" t="s">
        <v>42</v>
      </c>
      <c r="L68" s="63" t="s">
        <v>43</v>
      </c>
      <c r="M68" s="19" t="s">
        <v>44</v>
      </c>
      <c r="N68" s="18" t="s">
        <v>45</v>
      </c>
      <c r="O68" s="265" t="s">
        <v>46</v>
      </c>
    </row>
    <row r="69" spans="1:501" s="4" customFormat="1" ht="18" customHeight="1" x14ac:dyDescent="0.25">
      <c r="A69" s="554"/>
      <c r="B69" s="825" t="s">
        <v>72</v>
      </c>
      <c r="C69" s="826"/>
      <c r="D69" s="826"/>
      <c r="E69" s="826"/>
      <c r="F69" s="827"/>
      <c r="G69" s="552"/>
      <c r="H69" s="17"/>
      <c r="I69" s="18"/>
      <c r="J69" s="553"/>
      <c r="K69" s="18"/>
      <c r="L69" s="63"/>
      <c r="M69" s="19"/>
      <c r="N69" s="18"/>
      <c r="O69" s="265"/>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c r="PI69"/>
      <c r="PJ69"/>
      <c r="PK69"/>
      <c r="PL69"/>
      <c r="PM69"/>
      <c r="PN69"/>
      <c r="PO69"/>
      <c r="PP69"/>
      <c r="PQ69"/>
      <c r="PR69"/>
      <c r="PS69"/>
      <c r="PT69"/>
      <c r="PU69"/>
      <c r="PV69"/>
      <c r="PW69"/>
      <c r="PX69"/>
      <c r="PY69"/>
      <c r="PZ69"/>
      <c r="QA69"/>
      <c r="QB69"/>
      <c r="QC69"/>
      <c r="QD69"/>
      <c r="QE69"/>
      <c r="QF69"/>
      <c r="QG69"/>
      <c r="QH69"/>
      <c r="QI69"/>
      <c r="QJ69"/>
      <c r="QK69"/>
      <c r="QL69"/>
      <c r="QM69"/>
      <c r="QN69"/>
      <c r="QO69"/>
      <c r="QP69"/>
      <c r="QQ69"/>
      <c r="QR69"/>
      <c r="QS69"/>
      <c r="QT69"/>
      <c r="QU69"/>
      <c r="QV69"/>
      <c r="QW69"/>
      <c r="QX69"/>
      <c r="QY69"/>
      <c r="QZ69"/>
      <c r="RA69"/>
      <c r="RB69"/>
      <c r="RC69"/>
      <c r="RD69"/>
      <c r="RE69"/>
      <c r="RF69"/>
      <c r="RG69"/>
      <c r="RH69"/>
      <c r="RI69"/>
      <c r="RJ69"/>
      <c r="RK69"/>
      <c r="RL69"/>
      <c r="RM69"/>
      <c r="RN69"/>
      <c r="RO69"/>
      <c r="RP69"/>
      <c r="RQ69"/>
      <c r="RR69"/>
      <c r="RS69"/>
      <c r="RT69"/>
      <c r="RU69"/>
      <c r="RV69"/>
      <c r="RW69"/>
      <c r="RX69"/>
      <c r="RY69"/>
      <c r="RZ69"/>
      <c r="SA69"/>
      <c r="SB69"/>
      <c r="SC69"/>
      <c r="SD69"/>
      <c r="SE69"/>
      <c r="SF69"/>
      <c r="SG69"/>
    </row>
    <row r="70" spans="1:501" customFormat="1" ht="111" customHeight="1" x14ac:dyDescent="0.25">
      <c r="A70" s="266" t="s">
        <v>133</v>
      </c>
      <c r="B70" s="772" t="s">
        <v>158</v>
      </c>
      <c r="C70" s="777"/>
      <c r="D70" s="777"/>
      <c r="E70" s="777"/>
      <c r="F70" s="778"/>
      <c r="G70" s="20"/>
      <c r="H70" s="21">
        <v>250</v>
      </c>
      <c r="I70" s="22">
        <f>J43/H70*0.025</f>
        <v>4.6682000000000006</v>
      </c>
      <c r="J70" s="23">
        <f>H70*I70</f>
        <v>1167.0500000000002</v>
      </c>
      <c r="K70" s="22">
        <v>5</v>
      </c>
      <c r="L70" s="64">
        <f>SUM(J70*K70)</f>
        <v>5835.2500000000009</v>
      </c>
      <c r="M70" s="24"/>
      <c r="N70" s="22"/>
      <c r="O70" s="267"/>
    </row>
    <row r="71" spans="1:501" customFormat="1" ht="51" customHeight="1" thickBot="1" x14ac:dyDescent="0.3">
      <c r="A71" s="266" t="s">
        <v>134</v>
      </c>
      <c r="B71" s="723" t="s">
        <v>270</v>
      </c>
      <c r="C71" s="724"/>
      <c r="D71" s="724"/>
      <c r="E71" s="724"/>
      <c r="F71" s="725"/>
      <c r="G71" s="51"/>
      <c r="H71" s="21">
        <v>250</v>
      </c>
      <c r="I71" s="22">
        <v>2</v>
      </c>
      <c r="J71" s="23">
        <f>SUM(H71*I71)</f>
        <v>500</v>
      </c>
      <c r="K71" s="22">
        <v>5</v>
      </c>
      <c r="L71" s="64">
        <f>J71*K71</f>
        <v>2500</v>
      </c>
      <c r="M71" s="24"/>
      <c r="N71" s="22"/>
      <c r="O71" s="267"/>
    </row>
    <row r="72" spans="1:501" customFormat="1" ht="15.75" thickBot="1" x14ac:dyDescent="0.3">
      <c r="A72" s="256"/>
      <c r="B72" s="729" t="s">
        <v>51</v>
      </c>
      <c r="C72" s="775"/>
      <c r="D72" s="775"/>
      <c r="E72" s="775"/>
      <c r="F72" s="776"/>
      <c r="G72" s="38"/>
      <c r="H72" s="40">
        <v>250</v>
      </c>
      <c r="I72" s="40"/>
      <c r="J72" s="40">
        <f>SUM(J70:J71)</f>
        <v>1667.0500000000002</v>
      </c>
      <c r="K72" s="40"/>
      <c r="L72" s="40">
        <f>SUM(L70:L71)</f>
        <v>8335.25</v>
      </c>
      <c r="M72" s="40"/>
      <c r="N72" s="40"/>
      <c r="O72" s="258"/>
    </row>
    <row r="73" spans="1:501" s="121" customFormat="1" x14ac:dyDescent="0.25">
      <c r="A73" s="521"/>
      <c r="B73" s="522"/>
      <c r="C73" s="523"/>
      <c r="D73" s="523"/>
      <c r="E73" s="523"/>
      <c r="F73" s="523"/>
      <c r="G73" s="516"/>
      <c r="H73" s="517"/>
      <c r="I73" s="517"/>
      <c r="J73" s="517"/>
      <c r="K73" s="517"/>
      <c r="L73" s="517"/>
      <c r="M73" s="517"/>
      <c r="N73" s="517"/>
      <c r="O73" s="517"/>
    </row>
    <row r="74" spans="1:501" customFormat="1" ht="15" customHeight="1" thickBot="1" x14ac:dyDescent="0.3">
      <c r="A74" s="45"/>
      <c r="B74" s="46"/>
      <c r="C74" s="47"/>
      <c r="D74" s="47"/>
      <c r="E74" s="47"/>
      <c r="F74" s="47"/>
      <c r="G74" s="48"/>
      <c r="H74" s="23"/>
      <c r="I74" s="23"/>
      <c r="J74" s="23"/>
      <c r="K74" s="23"/>
      <c r="L74" s="23"/>
      <c r="M74" s="23"/>
      <c r="N74" s="23"/>
      <c r="O74" s="23"/>
    </row>
    <row r="75" spans="1:501" customFormat="1" x14ac:dyDescent="0.25">
      <c r="A75" s="816" t="s">
        <v>353</v>
      </c>
      <c r="B75" s="834"/>
      <c r="C75" s="834"/>
      <c r="D75" s="834"/>
      <c r="E75" s="834"/>
      <c r="F75" s="834"/>
      <c r="G75" s="834"/>
      <c r="H75" s="835"/>
      <c r="I75" s="735" t="s">
        <v>1</v>
      </c>
      <c r="J75" s="736"/>
      <c r="K75" s="736"/>
      <c r="L75" s="736"/>
      <c r="M75" s="737"/>
      <c r="N75" s="546" t="s">
        <v>2</v>
      </c>
      <c r="O75" s="536" t="s">
        <v>61</v>
      </c>
    </row>
    <row r="76" spans="1:501" customFormat="1" x14ac:dyDescent="0.25">
      <c r="A76" s="836"/>
      <c r="B76" s="837"/>
      <c r="C76" s="837"/>
      <c r="D76" s="837"/>
      <c r="E76" s="837"/>
      <c r="F76" s="837"/>
      <c r="G76" s="837"/>
      <c r="H76" s="838"/>
      <c r="I76" s="763" t="s">
        <v>347</v>
      </c>
      <c r="J76" s="764"/>
      <c r="K76" s="764"/>
      <c r="L76" s="764"/>
      <c r="M76" s="765"/>
      <c r="N76" s="535"/>
      <c r="O76" s="545"/>
    </row>
    <row r="77" spans="1:501" customFormat="1" x14ac:dyDescent="0.25">
      <c r="A77" s="836"/>
      <c r="B77" s="837"/>
      <c r="C77" s="837"/>
      <c r="D77" s="837"/>
      <c r="E77" s="837"/>
      <c r="F77" s="837"/>
      <c r="G77" s="837"/>
      <c r="H77" s="838"/>
      <c r="I77" s="763"/>
      <c r="J77" s="764"/>
      <c r="K77" s="764"/>
      <c r="L77" s="764"/>
      <c r="M77" s="765"/>
      <c r="N77" s="547" t="s">
        <v>3</v>
      </c>
      <c r="O77" s="548"/>
    </row>
    <row r="78" spans="1:501" customFormat="1" ht="8.25" customHeight="1" x14ac:dyDescent="0.25">
      <c r="A78" s="836"/>
      <c r="B78" s="837"/>
      <c r="C78" s="837"/>
      <c r="D78" s="837"/>
      <c r="E78" s="837"/>
      <c r="F78" s="837"/>
      <c r="G78" s="837"/>
      <c r="H78" s="838"/>
      <c r="I78" s="763"/>
      <c r="J78" s="764"/>
      <c r="K78" s="764"/>
      <c r="L78" s="764"/>
      <c r="M78" s="765"/>
      <c r="N78" s="721">
        <v>43928</v>
      </c>
      <c r="O78" s="722"/>
    </row>
    <row r="79" spans="1:501" customFormat="1" x14ac:dyDescent="0.25">
      <c r="A79" s="839"/>
      <c r="B79" s="840"/>
      <c r="C79" s="840"/>
      <c r="D79" s="840"/>
      <c r="E79" s="840"/>
      <c r="F79" s="840"/>
      <c r="G79" s="840"/>
      <c r="H79" s="841"/>
      <c r="I79" s="766"/>
      <c r="J79" s="767"/>
      <c r="K79" s="767"/>
      <c r="L79" s="767"/>
      <c r="M79" s="768"/>
      <c r="N79" s="750"/>
      <c r="O79" s="751"/>
    </row>
    <row r="80" spans="1:501" customFormat="1" ht="9" customHeight="1" x14ac:dyDescent="0.25">
      <c r="A80" s="752" t="s">
        <v>4</v>
      </c>
      <c r="B80" s="753"/>
      <c r="C80" s="753"/>
      <c r="D80" s="753"/>
      <c r="E80" s="753"/>
      <c r="F80" s="754"/>
      <c r="G80" s="3"/>
      <c r="H80" s="758" t="s">
        <v>5</v>
      </c>
      <c r="I80" s="733"/>
      <c r="J80" s="733"/>
      <c r="K80" s="733"/>
      <c r="L80" s="733"/>
      <c r="M80" s="733"/>
      <c r="N80" s="733"/>
      <c r="O80" s="759"/>
    </row>
    <row r="81" spans="1:501" customFormat="1" x14ac:dyDescent="0.25">
      <c r="A81" s="755"/>
      <c r="B81" s="756"/>
      <c r="C81" s="756"/>
      <c r="D81" s="756"/>
      <c r="E81" s="756"/>
      <c r="F81" s="757"/>
      <c r="G81" s="3"/>
      <c r="H81" s="760"/>
      <c r="I81" s="761"/>
      <c r="J81" s="761"/>
      <c r="K81" s="761"/>
      <c r="L81" s="761"/>
      <c r="M81" s="761"/>
      <c r="N81" s="761"/>
      <c r="O81" s="762"/>
    </row>
    <row r="82" spans="1:501" customFormat="1" x14ac:dyDescent="0.25">
      <c r="A82" s="259"/>
      <c r="B82" s="4"/>
      <c r="C82" s="4"/>
      <c r="D82" s="4"/>
      <c r="E82" s="4"/>
      <c r="F82" s="5"/>
      <c r="G82" s="3"/>
      <c r="H82" s="732" t="s">
        <v>6</v>
      </c>
      <c r="I82" s="733"/>
      <c r="J82" s="733"/>
      <c r="K82" s="733"/>
      <c r="L82" s="734"/>
      <c r="M82" s="732" t="s">
        <v>7</v>
      </c>
      <c r="N82" s="733"/>
      <c r="O82" s="759"/>
    </row>
    <row r="83" spans="1:501" customFormat="1" x14ac:dyDescent="0.25">
      <c r="A83" s="260"/>
      <c r="B83" s="4"/>
      <c r="C83" s="4"/>
      <c r="D83" s="4"/>
      <c r="E83" s="4"/>
      <c r="F83" s="5"/>
      <c r="G83" s="7"/>
      <c r="H83" s="8"/>
      <c r="I83" s="9"/>
      <c r="J83" s="9"/>
      <c r="K83" s="9"/>
      <c r="L83" s="61"/>
      <c r="M83" s="10"/>
      <c r="N83" s="9"/>
      <c r="O83" s="261"/>
    </row>
    <row r="84" spans="1:501" customFormat="1" x14ac:dyDescent="0.25">
      <c r="A84" s="260"/>
      <c r="B84" s="4"/>
      <c r="C84" s="4"/>
      <c r="D84" s="4"/>
      <c r="E84" s="4"/>
      <c r="F84" s="5"/>
      <c r="G84" s="12" t="s">
        <v>9</v>
      </c>
      <c r="H84" s="11" t="s">
        <v>10</v>
      </c>
      <c r="I84" s="13" t="s">
        <v>11</v>
      </c>
      <c r="J84" s="13" t="s">
        <v>12</v>
      </c>
      <c r="K84" s="13" t="s">
        <v>13</v>
      </c>
      <c r="L84" s="62" t="s">
        <v>14</v>
      </c>
      <c r="M84" s="14" t="s">
        <v>15</v>
      </c>
      <c r="N84" s="13" t="s">
        <v>16</v>
      </c>
      <c r="O84" s="261" t="s">
        <v>8</v>
      </c>
    </row>
    <row r="85" spans="1:501" customFormat="1" x14ac:dyDescent="0.25">
      <c r="A85" s="262" t="s">
        <v>18</v>
      </c>
      <c r="B85" s="744" t="s">
        <v>19</v>
      </c>
      <c r="C85" s="745"/>
      <c r="D85" s="745"/>
      <c r="E85" s="745"/>
      <c r="F85" s="746"/>
      <c r="G85" s="12" t="s">
        <v>20</v>
      </c>
      <c r="H85" s="11" t="s">
        <v>21</v>
      </c>
      <c r="I85" s="13" t="s">
        <v>22</v>
      </c>
      <c r="J85" s="13" t="s">
        <v>22</v>
      </c>
      <c r="K85" s="13" t="s">
        <v>23</v>
      </c>
      <c r="L85" s="62" t="s">
        <v>13</v>
      </c>
      <c r="M85" s="14" t="s">
        <v>17</v>
      </c>
      <c r="N85" s="13" t="s">
        <v>24</v>
      </c>
      <c r="O85" s="261" t="s">
        <v>17</v>
      </c>
    </row>
    <row r="86" spans="1:501" customFormat="1" x14ac:dyDescent="0.25">
      <c r="A86" s="262" t="s">
        <v>26</v>
      </c>
      <c r="B86" s="4"/>
      <c r="C86" s="4"/>
      <c r="D86" s="4"/>
      <c r="E86" s="4"/>
      <c r="F86" s="5"/>
      <c r="G86" s="12" t="s">
        <v>27</v>
      </c>
      <c r="H86" s="2"/>
      <c r="I86" s="13" t="s">
        <v>28</v>
      </c>
      <c r="J86" s="13" t="s">
        <v>29</v>
      </c>
      <c r="K86" s="13" t="s">
        <v>30</v>
      </c>
      <c r="L86" s="62" t="s">
        <v>31</v>
      </c>
      <c r="M86" s="14" t="s">
        <v>32</v>
      </c>
      <c r="N86" s="13" t="s">
        <v>17</v>
      </c>
      <c r="O86" s="261" t="s">
        <v>25</v>
      </c>
    </row>
    <row r="87" spans="1:501" customFormat="1" x14ac:dyDescent="0.25">
      <c r="A87" s="260"/>
      <c r="B87" s="4"/>
      <c r="C87" s="4"/>
      <c r="D87" s="4"/>
      <c r="E87" s="4"/>
      <c r="F87" s="5"/>
      <c r="G87" s="15"/>
      <c r="H87" s="2"/>
      <c r="I87" s="13" t="s">
        <v>34</v>
      </c>
      <c r="J87" s="13"/>
      <c r="K87" s="13"/>
      <c r="L87" s="62"/>
      <c r="M87" s="14"/>
      <c r="N87" s="13" t="s">
        <v>35</v>
      </c>
      <c r="O87" s="263" t="s">
        <v>33</v>
      </c>
    </row>
    <row r="88" spans="1:501" customFormat="1" ht="27" customHeight="1" x14ac:dyDescent="0.25">
      <c r="A88" s="264" t="s">
        <v>36</v>
      </c>
      <c r="B88" s="747" t="s">
        <v>37</v>
      </c>
      <c r="C88" s="748"/>
      <c r="D88" s="748"/>
      <c r="E88" s="748"/>
      <c r="F88" s="749"/>
      <c r="G88" s="16" t="s">
        <v>38</v>
      </c>
      <c r="H88" s="17" t="s">
        <v>39</v>
      </c>
      <c r="I88" s="18" t="s">
        <v>40</v>
      </c>
      <c r="J88" s="18" t="s">
        <v>41</v>
      </c>
      <c r="K88" s="18" t="s">
        <v>42</v>
      </c>
      <c r="L88" s="63" t="s">
        <v>43</v>
      </c>
      <c r="M88" s="19" t="s">
        <v>44</v>
      </c>
      <c r="N88" s="18" t="s">
        <v>45</v>
      </c>
      <c r="O88" s="265" t="s">
        <v>46</v>
      </c>
    </row>
    <row r="89" spans="1:501" s="4" customFormat="1" ht="18" customHeight="1" x14ac:dyDescent="0.25">
      <c r="A89" s="554"/>
      <c r="B89" s="825" t="s">
        <v>137</v>
      </c>
      <c r="C89" s="826"/>
      <c r="D89" s="826"/>
      <c r="E89" s="826"/>
      <c r="F89" s="827"/>
      <c r="G89" s="552"/>
      <c r="H89" s="17"/>
      <c r="I89" s="18"/>
      <c r="J89" s="553"/>
      <c r="K89" s="18"/>
      <c r="L89" s="63"/>
      <c r="M89" s="19"/>
      <c r="N89" s="18"/>
      <c r="O89" s="265"/>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c r="MA89"/>
      <c r="MB89"/>
      <c r="MC89"/>
      <c r="MD89"/>
      <c r="ME89"/>
      <c r="MF89"/>
      <c r="MG89"/>
      <c r="MH89"/>
      <c r="MI89"/>
      <c r="MJ89"/>
      <c r="MK89"/>
      <c r="ML89"/>
      <c r="MM89"/>
      <c r="MN89"/>
      <c r="MO89"/>
      <c r="MP89"/>
      <c r="MQ89"/>
      <c r="MR89"/>
      <c r="MS89"/>
      <c r="MT89"/>
      <c r="MU89"/>
      <c r="MV89"/>
      <c r="MW89"/>
      <c r="MX89"/>
      <c r="MY89"/>
      <c r="MZ89"/>
      <c r="NA89"/>
      <c r="NB89"/>
      <c r="NC89"/>
      <c r="ND89"/>
      <c r="NE89"/>
      <c r="NF89"/>
      <c r="NG89"/>
      <c r="NH89"/>
      <c r="NI89"/>
      <c r="NJ89"/>
      <c r="NK89"/>
      <c r="NL89"/>
      <c r="NM89"/>
      <c r="NN89"/>
      <c r="NO89"/>
      <c r="NP89"/>
      <c r="NQ89"/>
      <c r="NR89"/>
      <c r="NS89"/>
      <c r="NT89"/>
      <c r="NU89"/>
      <c r="NV89"/>
      <c r="NW89"/>
      <c r="NX89"/>
      <c r="NY89"/>
      <c r="NZ89"/>
      <c r="OA89"/>
      <c r="OB89"/>
      <c r="OC89"/>
      <c r="OD89"/>
      <c r="OE89"/>
      <c r="OF89"/>
      <c r="OG89"/>
      <c r="OH89"/>
      <c r="OI89"/>
      <c r="OJ89"/>
      <c r="OK89"/>
      <c r="OL89"/>
      <c r="OM89"/>
      <c r="ON89"/>
      <c r="OO89"/>
      <c r="OP89"/>
      <c r="OQ89"/>
      <c r="OR89"/>
      <c r="OS89"/>
      <c r="OT89"/>
      <c r="OU89"/>
      <c r="OV89"/>
      <c r="OW89"/>
      <c r="OX89"/>
      <c r="OY89"/>
      <c r="OZ89"/>
      <c r="PA89"/>
      <c r="PB89"/>
      <c r="PC89"/>
      <c r="PD89"/>
      <c r="PE89"/>
      <c r="PF89"/>
      <c r="PG89"/>
      <c r="PH89"/>
      <c r="PI89"/>
      <c r="PJ89"/>
      <c r="PK89"/>
      <c r="PL89"/>
      <c r="PM89"/>
      <c r="PN89"/>
      <c r="PO89"/>
      <c r="PP89"/>
      <c r="PQ89"/>
      <c r="PR89"/>
      <c r="PS89"/>
      <c r="PT89"/>
      <c r="PU89"/>
      <c r="PV89"/>
      <c r="PW89"/>
      <c r="PX89"/>
      <c r="PY89"/>
      <c r="PZ89"/>
      <c r="QA89"/>
      <c r="QB89"/>
      <c r="QC89"/>
      <c r="QD89"/>
      <c r="QE89"/>
      <c r="QF89"/>
      <c r="QG89"/>
      <c r="QH89"/>
      <c r="QI89"/>
      <c r="QJ89"/>
      <c r="QK89"/>
      <c r="QL89"/>
      <c r="QM89"/>
      <c r="QN89"/>
      <c r="QO89"/>
      <c r="QP89"/>
      <c r="QQ89"/>
      <c r="QR89"/>
      <c r="QS89"/>
      <c r="QT89"/>
      <c r="QU89"/>
      <c r="QV89"/>
      <c r="QW89"/>
      <c r="QX89"/>
      <c r="QY89"/>
      <c r="QZ89"/>
      <c r="RA89"/>
      <c r="RB89"/>
      <c r="RC89"/>
      <c r="RD89"/>
      <c r="RE89"/>
      <c r="RF89"/>
      <c r="RG89"/>
      <c r="RH89"/>
      <c r="RI89"/>
      <c r="RJ89"/>
      <c r="RK89"/>
      <c r="RL89"/>
      <c r="RM89"/>
      <c r="RN89"/>
      <c r="RO89"/>
      <c r="RP89"/>
      <c r="RQ89"/>
      <c r="RR89"/>
      <c r="RS89"/>
      <c r="RT89"/>
      <c r="RU89"/>
      <c r="RV89"/>
      <c r="RW89"/>
      <c r="RX89"/>
      <c r="RY89"/>
      <c r="RZ89"/>
      <c r="SA89"/>
      <c r="SB89"/>
      <c r="SC89"/>
      <c r="SD89"/>
      <c r="SE89"/>
      <c r="SF89"/>
      <c r="SG89"/>
    </row>
    <row r="90" spans="1:501" customFormat="1" ht="167.25" customHeight="1" thickBot="1" x14ac:dyDescent="0.3">
      <c r="A90" s="266" t="s">
        <v>62</v>
      </c>
      <c r="B90" s="726" t="s">
        <v>138</v>
      </c>
      <c r="C90" s="727"/>
      <c r="D90" s="727"/>
      <c r="E90" s="727"/>
      <c r="F90" s="728"/>
      <c r="G90" s="20"/>
      <c r="H90" s="52">
        <v>8</v>
      </c>
      <c r="I90" s="22">
        <v>1</v>
      </c>
      <c r="J90" s="23">
        <f>SUM(H90*I90)</f>
        <v>8</v>
      </c>
      <c r="K90" s="22">
        <v>60</v>
      </c>
      <c r="L90" s="64">
        <f>SUM(J90*K90)</f>
        <v>480</v>
      </c>
      <c r="M90" s="24">
        <f>H90</f>
        <v>8</v>
      </c>
      <c r="N90" s="22">
        <v>10</v>
      </c>
      <c r="O90" s="267">
        <f>M90*N90</f>
        <v>80</v>
      </c>
    </row>
    <row r="91" spans="1:501" customFormat="1" ht="15.75" thickBot="1" x14ac:dyDescent="0.3">
      <c r="A91" s="256"/>
      <c r="B91" s="729" t="s">
        <v>51</v>
      </c>
      <c r="C91" s="730"/>
      <c r="D91" s="730"/>
      <c r="E91" s="730"/>
      <c r="F91" s="731"/>
      <c r="G91" s="38"/>
      <c r="H91" s="39">
        <f>H90</f>
        <v>8</v>
      </c>
      <c r="I91" s="40"/>
      <c r="J91" s="40">
        <f>J90</f>
        <v>8</v>
      </c>
      <c r="K91" s="40"/>
      <c r="L91" s="40">
        <f>L90</f>
        <v>480</v>
      </c>
      <c r="M91" s="40">
        <f>M90</f>
        <v>8</v>
      </c>
      <c r="N91" s="40"/>
      <c r="O91" s="258">
        <f>O90</f>
        <v>80</v>
      </c>
    </row>
    <row r="92" spans="1:501" customFormat="1" x14ac:dyDescent="0.25">
      <c r="A92" s="45"/>
      <c r="B92" s="46"/>
      <c r="C92" s="47"/>
      <c r="D92" s="47"/>
      <c r="E92" s="47"/>
      <c r="F92" s="47"/>
      <c r="G92" s="48"/>
      <c r="H92" s="23"/>
      <c r="I92" s="23"/>
      <c r="J92" s="23"/>
      <c r="K92" s="23"/>
      <c r="L92" s="68"/>
      <c r="M92" s="49"/>
      <c r="N92" s="23"/>
      <c r="O92" s="23"/>
    </row>
    <row r="93" spans="1:501" customFormat="1" x14ac:dyDescent="0.25">
      <c r="A93" s="45"/>
      <c r="B93" s="46"/>
      <c r="C93" s="47"/>
      <c r="D93" s="47"/>
      <c r="E93" s="47"/>
      <c r="F93" s="47"/>
      <c r="G93" s="48"/>
      <c r="H93" s="23"/>
      <c r="I93" s="23"/>
      <c r="J93" s="23"/>
      <c r="K93" s="23"/>
      <c r="L93" s="68"/>
      <c r="M93" s="49"/>
      <c r="N93" s="23"/>
      <c r="O93" s="23"/>
    </row>
    <row r="94" spans="1:501" customFormat="1" x14ac:dyDescent="0.25"/>
    <row r="95" spans="1:501" customFormat="1" x14ac:dyDescent="0.25"/>
    <row r="96" spans="1:501" customFormat="1" x14ac:dyDescent="0.25">
      <c r="L96" s="69"/>
    </row>
    <row r="97" spans="12:12" customFormat="1" x14ac:dyDescent="0.25">
      <c r="L97" s="69"/>
    </row>
    <row r="98" spans="12:12" customFormat="1" x14ac:dyDescent="0.25">
      <c r="L98" s="69"/>
    </row>
    <row r="99" spans="12:12" customFormat="1" x14ac:dyDescent="0.25">
      <c r="L99" s="69"/>
    </row>
    <row r="100" spans="12:12" customFormat="1" x14ac:dyDescent="0.25">
      <c r="L100" s="69"/>
    </row>
    <row r="101" spans="12:12" customFormat="1" x14ac:dyDescent="0.25">
      <c r="L101" s="69"/>
    </row>
    <row r="102" spans="12:12" customFormat="1" x14ac:dyDescent="0.25">
      <c r="L102" s="69"/>
    </row>
    <row r="103" spans="12:12" customFormat="1" x14ac:dyDescent="0.25">
      <c r="L103" s="69"/>
    </row>
    <row r="104" spans="12:12" customFormat="1" x14ac:dyDescent="0.25">
      <c r="L104" s="69"/>
    </row>
    <row r="105" spans="12:12" customFormat="1" x14ac:dyDescent="0.25">
      <c r="L105" s="69"/>
    </row>
    <row r="106" spans="12:12" customFormat="1" x14ac:dyDescent="0.25">
      <c r="L106" s="69"/>
    </row>
    <row r="107" spans="12:12" customFormat="1" x14ac:dyDescent="0.25">
      <c r="L107" s="69"/>
    </row>
    <row r="108" spans="12:12" customFormat="1" x14ac:dyDescent="0.25">
      <c r="L108" s="69"/>
    </row>
    <row r="109" spans="12:12" customFormat="1" x14ac:dyDescent="0.25">
      <c r="L109" s="69"/>
    </row>
    <row r="110" spans="12:12" customFormat="1" x14ac:dyDescent="0.25">
      <c r="L110" s="69"/>
    </row>
    <row r="111" spans="12:12" customFormat="1" x14ac:dyDescent="0.25">
      <c r="L111" s="69"/>
    </row>
    <row r="112" spans="12:12" customFormat="1" x14ac:dyDescent="0.25">
      <c r="L112" s="69"/>
    </row>
    <row r="113" spans="12:12" customFormat="1" x14ac:dyDescent="0.25">
      <c r="L113" s="69"/>
    </row>
    <row r="114" spans="12:12" customFormat="1" x14ac:dyDescent="0.25">
      <c r="L114" s="69"/>
    </row>
    <row r="115" spans="12:12" customFormat="1" x14ac:dyDescent="0.25">
      <c r="L115" s="69"/>
    </row>
    <row r="116" spans="12:12" customFormat="1" x14ac:dyDescent="0.25">
      <c r="L116" s="69"/>
    </row>
    <row r="117" spans="12:12" customFormat="1" x14ac:dyDescent="0.25">
      <c r="L117" s="69"/>
    </row>
    <row r="118" spans="12:12" customFormat="1" x14ac:dyDescent="0.25">
      <c r="L118" s="69"/>
    </row>
    <row r="119" spans="12:12" customFormat="1" x14ac:dyDescent="0.25">
      <c r="L119" s="69"/>
    </row>
    <row r="120" spans="12:12" customFormat="1" x14ac:dyDescent="0.25">
      <c r="L120" s="69"/>
    </row>
    <row r="121" spans="12:12" customFormat="1" x14ac:dyDescent="0.25">
      <c r="L121" s="69"/>
    </row>
    <row r="122" spans="12:12" customFormat="1" x14ac:dyDescent="0.25">
      <c r="L122" s="69"/>
    </row>
    <row r="123" spans="12:12" customFormat="1" x14ac:dyDescent="0.25">
      <c r="L123" s="69"/>
    </row>
    <row r="124" spans="12:12" customFormat="1" x14ac:dyDescent="0.25">
      <c r="L124" s="69"/>
    </row>
    <row r="125" spans="12:12" customFormat="1" x14ac:dyDescent="0.25">
      <c r="L125" s="69"/>
    </row>
    <row r="126" spans="12:12" customFormat="1" x14ac:dyDescent="0.25">
      <c r="L126" s="69"/>
    </row>
    <row r="127" spans="12:12" customFormat="1" x14ac:dyDescent="0.25">
      <c r="L127" s="69"/>
    </row>
    <row r="128" spans="12:12" customFormat="1" x14ac:dyDescent="0.25">
      <c r="L128" s="69"/>
    </row>
    <row r="129" spans="12:12" customFormat="1" x14ac:dyDescent="0.25">
      <c r="L129" s="69"/>
    </row>
    <row r="130" spans="12:12" customFormat="1" x14ac:dyDescent="0.25">
      <c r="L130" s="69"/>
    </row>
    <row r="131" spans="12:12" customFormat="1" x14ac:dyDescent="0.25">
      <c r="L131" s="69"/>
    </row>
    <row r="132" spans="12:12" customFormat="1" x14ac:dyDescent="0.25">
      <c r="L132" s="69"/>
    </row>
    <row r="133" spans="12:12" customFormat="1" x14ac:dyDescent="0.25">
      <c r="L133" s="69"/>
    </row>
    <row r="134" spans="12:12" customFormat="1" x14ac:dyDescent="0.25">
      <c r="L134" s="69"/>
    </row>
    <row r="135" spans="12:12" customFormat="1" x14ac:dyDescent="0.25">
      <c r="L135" s="69"/>
    </row>
    <row r="136" spans="12:12" customFormat="1" x14ac:dyDescent="0.25">
      <c r="L136" s="69"/>
    </row>
    <row r="137" spans="12:12" customFormat="1" x14ac:dyDescent="0.25">
      <c r="L137" s="69"/>
    </row>
    <row r="138" spans="12:12" customFormat="1" x14ac:dyDescent="0.25">
      <c r="L138" s="69"/>
    </row>
    <row r="139" spans="12:12" customFormat="1" x14ac:dyDescent="0.25">
      <c r="L139" s="69"/>
    </row>
    <row r="140" spans="12:12" customFormat="1" x14ac:dyDescent="0.25">
      <c r="L140" s="69"/>
    </row>
    <row r="141" spans="12:12" customFormat="1" x14ac:dyDescent="0.25">
      <c r="L141" s="69"/>
    </row>
    <row r="142" spans="12:12" customFormat="1" x14ac:dyDescent="0.25">
      <c r="L142" s="69"/>
    </row>
    <row r="143" spans="12:12" customFormat="1" x14ac:dyDescent="0.25">
      <c r="L143" s="69"/>
    </row>
    <row r="144" spans="12:12" customFormat="1" x14ac:dyDescent="0.25">
      <c r="L144" s="69"/>
    </row>
    <row r="145" spans="12:12" customFormat="1" x14ac:dyDescent="0.25">
      <c r="L145" s="69"/>
    </row>
    <row r="146" spans="12:12" customFormat="1" x14ac:dyDescent="0.25">
      <c r="L146" s="69"/>
    </row>
    <row r="147" spans="12:12" customFormat="1" x14ac:dyDescent="0.25">
      <c r="L147" s="69"/>
    </row>
    <row r="148" spans="12:12" customFormat="1" x14ac:dyDescent="0.25">
      <c r="L148" s="69"/>
    </row>
    <row r="149" spans="12:12" customFormat="1" x14ac:dyDescent="0.25">
      <c r="L149" s="69"/>
    </row>
    <row r="150" spans="12:12" customFormat="1" x14ac:dyDescent="0.25">
      <c r="L150" s="69"/>
    </row>
    <row r="151" spans="12:12" customFormat="1" x14ac:dyDescent="0.25">
      <c r="L151" s="69"/>
    </row>
    <row r="152" spans="12:12" customFormat="1" x14ac:dyDescent="0.25">
      <c r="L152" s="69"/>
    </row>
    <row r="153" spans="12:12" customFormat="1" x14ac:dyDescent="0.25">
      <c r="L153" s="69"/>
    </row>
    <row r="154" spans="12:12" customFormat="1" x14ac:dyDescent="0.25">
      <c r="L154" s="69"/>
    </row>
    <row r="155" spans="12:12" customFormat="1" x14ac:dyDescent="0.25">
      <c r="L155" s="69"/>
    </row>
    <row r="156" spans="12:12" customFormat="1" x14ac:dyDescent="0.25">
      <c r="L156" s="69"/>
    </row>
    <row r="157" spans="12:12" customFormat="1" x14ac:dyDescent="0.25">
      <c r="L157" s="69"/>
    </row>
    <row r="158" spans="12:12" customFormat="1" x14ac:dyDescent="0.25">
      <c r="L158" s="69"/>
    </row>
    <row r="159" spans="12:12" customFormat="1" x14ac:dyDescent="0.25">
      <c r="L159" s="69"/>
    </row>
    <row r="160" spans="12:12" customFormat="1" x14ac:dyDescent="0.25">
      <c r="L160" s="69"/>
    </row>
    <row r="161" spans="12:12" customFormat="1" x14ac:dyDescent="0.25">
      <c r="L161" s="69"/>
    </row>
    <row r="162" spans="12:12" customFormat="1" x14ac:dyDescent="0.25">
      <c r="L162" s="69"/>
    </row>
    <row r="163" spans="12:12" customFormat="1" x14ac:dyDescent="0.25">
      <c r="L163" s="69"/>
    </row>
    <row r="164" spans="12:12" customFormat="1" x14ac:dyDescent="0.25">
      <c r="L164" s="69"/>
    </row>
    <row r="165" spans="12:12" customFormat="1" x14ac:dyDescent="0.25">
      <c r="L165" s="69"/>
    </row>
    <row r="166" spans="12:12" customFormat="1" x14ac:dyDescent="0.25">
      <c r="L166" s="69"/>
    </row>
    <row r="167" spans="12:12" customFormat="1" x14ac:dyDescent="0.25">
      <c r="L167" s="69"/>
    </row>
    <row r="168" spans="12:12" customFormat="1" x14ac:dyDescent="0.25">
      <c r="L168" s="69"/>
    </row>
    <row r="169" spans="12:12" customFormat="1" x14ac:dyDescent="0.25">
      <c r="L169" s="69"/>
    </row>
    <row r="170" spans="12:12" customFormat="1" x14ac:dyDescent="0.25">
      <c r="L170" s="69"/>
    </row>
    <row r="171" spans="12:12" customFormat="1" x14ac:dyDescent="0.25">
      <c r="L171" s="69"/>
    </row>
    <row r="172" spans="12:12" customFormat="1" x14ac:dyDescent="0.25">
      <c r="L172" s="69"/>
    </row>
    <row r="173" spans="12:12" customFormat="1" x14ac:dyDescent="0.25">
      <c r="L173" s="69"/>
    </row>
    <row r="174" spans="12:12" customFormat="1" x14ac:dyDescent="0.25">
      <c r="L174" s="69"/>
    </row>
    <row r="175" spans="12:12" customFormat="1" x14ac:dyDescent="0.25">
      <c r="L175" s="69"/>
    </row>
    <row r="176" spans="12:12" customFormat="1" x14ac:dyDescent="0.25">
      <c r="L176" s="69"/>
    </row>
    <row r="177" spans="12:12" customFormat="1" x14ac:dyDescent="0.25">
      <c r="L177" s="69"/>
    </row>
    <row r="178" spans="12:12" customFormat="1" x14ac:dyDescent="0.25">
      <c r="L178" s="69"/>
    </row>
    <row r="179" spans="12:12" customFormat="1" x14ac:dyDescent="0.25">
      <c r="L179" s="69"/>
    </row>
    <row r="180" spans="12:12" customFormat="1" x14ac:dyDescent="0.25">
      <c r="L180" s="69"/>
    </row>
    <row r="181" spans="12:12" customFormat="1" x14ac:dyDescent="0.25">
      <c r="L181" s="69"/>
    </row>
    <row r="182" spans="12:12" customFormat="1" x14ac:dyDescent="0.25">
      <c r="L182" s="69"/>
    </row>
    <row r="183" spans="12:12" customFormat="1" x14ac:dyDescent="0.25">
      <c r="L183" s="69"/>
    </row>
    <row r="184" spans="12:12" customFormat="1" x14ac:dyDescent="0.25">
      <c r="L184" s="69"/>
    </row>
    <row r="185" spans="12:12" customFormat="1" x14ac:dyDescent="0.25">
      <c r="L185" s="69"/>
    </row>
    <row r="186" spans="12:12" customFormat="1" x14ac:dyDescent="0.25">
      <c r="L186" s="69"/>
    </row>
    <row r="187" spans="12:12" customFormat="1" x14ac:dyDescent="0.25">
      <c r="L187" s="69"/>
    </row>
    <row r="188" spans="12:12" customFormat="1" x14ac:dyDescent="0.25">
      <c r="L188" s="69"/>
    </row>
    <row r="189" spans="12:12" customFormat="1" x14ac:dyDescent="0.25">
      <c r="L189" s="69"/>
    </row>
    <row r="190" spans="12:12" customFormat="1" x14ac:dyDescent="0.25">
      <c r="L190" s="69"/>
    </row>
    <row r="191" spans="12:12" customFormat="1" x14ac:dyDescent="0.25">
      <c r="L191" s="69"/>
    </row>
    <row r="192" spans="12:12" customFormat="1" x14ac:dyDescent="0.25">
      <c r="L192" s="69"/>
    </row>
    <row r="193" spans="12:12" customFormat="1" x14ac:dyDescent="0.25">
      <c r="L193" s="69"/>
    </row>
    <row r="194" spans="12:12" customFormat="1" x14ac:dyDescent="0.25">
      <c r="L194" s="69"/>
    </row>
    <row r="195" spans="12:12" customFormat="1" x14ac:dyDescent="0.25">
      <c r="L195" s="69"/>
    </row>
    <row r="196" spans="12:12" customFormat="1" x14ac:dyDescent="0.25">
      <c r="L196" s="69"/>
    </row>
    <row r="197" spans="12:12" customFormat="1" x14ac:dyDescent="0.25">
      <c r="L197" s="69"/>
    </row>
    <row r="198" spans="12:12" customFormat="1" x14ac:dyDescent="0.25">
      <c r="L198" s="69"/>
    </row>
    <row r="199" spans="12:12" customFormat="1" x14ac:dyDescent="0.25">
      <c r="L199" s="69"/>
    </row>
    <row r="200" spans="12:12" customFormat="1" x14ac:dyDescent="0.25">
      <c r="L200" s="69"/>
    </row>
    <row r="201" spans="12:12" customFormat="1" x14ac:dyDescent="0.25">
      <c r="L201" s="69"/>
    </row>
    <row r="202" spans="12:12" customFormat="1" x14ac:dyDescent="0.25">
      <c r="L202" s="69"/>
    </row>
    <row r="203" spans="12:12" customFormat="1" x14ac:dyDescent="0.25">
      <c r="L203" s="69"/>
    </row>
    <row r="204" spans="12:12" customFormat="1" x14ac:dyDescent="0.25">
      <c r="L204" s="69"/>
    </row>
    <row r="205" spans="12:12" customFormat="1" x14ac:dyDescent="0.25">
      <c r="L205" s="69"/>
    </row>
    <row r="206" spans="12:12" customFormat="1" x14ac:dyDescent="0.25">
      <c r="L206" s="69"/>
    </row>
    <row r="207" spans="12:12" customFormat="1" x14ac:dyDescent="0.25">
      <c r="L207" s="69"/>
    </row>
    <row r="208" spans="12:12" customFormat="1" x14ac:dyDescent="0.25">
      <c r="L208" s="69"/>
    </row>
    <row r="209" spans="12:12" customFormat="1" x14ac:dyDescent="0.25">
      <c r="L209" s="69"/>
    </row>
    <row r="210" spans="12:12" customFormat="1" x14ac:dyDescent="0.25">
      <c r="L210" s="69"/>
    </row>
    <row r="211" spans="12:12" customFormat="1" x14ac:dyDescent="0.25">
      <c r="L211" s="69"/>
    </row>
    <row r="212" spans="12:12" customFormat="1" x14ac:dyDescent="0.25">
      <c r="L212" s="69"/>
    </row>
    <row r="213" spans="12:12" customFormat="1" x14ac:dyDescent="0.25">
      <c r="L213" s="69"/>
    </row>
    <row r="214" spans="12:12" customFormat="1" x14ac:dyDescent="0.25">
      <c r="L214" s="69"/>
    </row>
    <row r="215" spans="12:12" customFormat="1" x14ac:dyDescent="0.25">
      <c r="L215" s="69"/>
    </row>
    <row r="216" spans="12:12" customFormat="1" x14ac:dyDescent="0.25">
      <c r="L216" s="69"/>
    </row>
    <row r="217" spans="12:12" customFormat="1" x14ac:dyDescent="0.25">
      <c r="L217" s="69"/>
    </row>
    <row r="218" spans="12:12" customFormat="1" x14ac:dyDescent="0.25">
      <c r="L218" s="69"/>
    </row>
    <row r="219" spans="12:12" customFormat="1" x14ac:dyDescent="0.25">
      <c r="L219" s="69"/>
    </row>
    <row r="220" spans="12:12" customFormat="1" x14ac:dyDescent="0.25">
      <c r="L220" s="69"/>
    </row>
    <row r="221" spans="12:12" customFormat="1" x14ac:dyDescent="0.25">
      <c r="L221" s="69"/>
    </row>
    <row r="222" spans="12:12" customFormat="1" x14ac:dyDescent="0.25">
      <c r="L222" s="69"/>
    </row>
    <row r="223" spans="12:12" customFormat="1" x14ac:dyDescent="0.25">
      <c r="L223" s="69"/>
    </row>
    <row r="224" spans="12:12" customFormat="1" x14ac:dyDescent="0.25">
      <c r="L224" s="69"/>
    </row>
    <row r="225" spans="12:12" customFormat="1" x14ac:dyDescent="0.25">
      <c r="L225" s="69"/>
    </row>
    <row r="226" spans="12:12" customFormat="1" x14ac:dyDescent="0.25">
      <c r="L226" s="69"/>
    </row>
    <row r="227" spans="12:12" customFormat="1" x14ac:dyDescent="0.25">
      <c r="L227" s="69"/>
    </row>
    <row r="228" spans="12:12" customFormat="1" x14ac:dyDescent="0.25">
      <c r="L228" s="69"/>
    </row>
    <row r="229" spans="12:12" customFormat="1" x14ac:dyDescent="0.25">
      <c r="L229" s="69"/>
    </row>
    <row r="230" spans="12:12" customFormat="1" x14ac:dyDescent="0.25">
      <c r="L230" s="69"/>
    </row>
    <row r="231" spans="12:12" customFormat="1" x14ac:dyDescent="0.25">
      <c r="L231" s="69"/>
    </row>
    <row r="232" spans="12:12" customFormat="1" x14ac:dyDescent="0.25">
      <c r="L232" s="69"/>
    </row>
    <row r="233" spans="12:12" customFormat="1" x14ac:dyDescent="0.25">
      <c r="L233" s="69"/>
    </row>
    <row r="234" spans="12:12" customFormat="1" x14ac:dyDescent="0.25">
      <c r="L234" s="69"/>
    </row>
    <row r="235" spans="12:12" customFormat="1" x14ac:dyDescent="0.25">
      <c r="L235" s="69"/>
    </row>
    <row r="236" spans="12:12" customFormat="1" x14ac:dyDescent="0.25">
      <c r="L236" s="69"/>
    </row>
    <row r="237" spans="12:12" customFormat="1" x14ac:dyDescent="0.25">
      <c r="L237" s="69"/>
    </row>
    <row r="238" spans="12:12" customFormat="1" x14ac:dyDescent="0.25">
      <c r="L238" s="69"/>
    </row>
    <row r="239" spans="12:12" customFormat="1" x14ac:dyDescent="0.25">
      <c r="L239" s="69"/>
    </row>
    <row r="240" spans="12:12" customFormat="1" x14ac:dyDescent="0.25">
      <c r="L240" s="69"/>
    </row>
    <row r="241" spans="12:12" customFormat="1" x14ac:dyDescent="0.25">
      <c r="L241" s="69"/>
    </row>
    <row r="242" spans="12:12" customFormat="1" x14ac:dyDescent="0.25">
      <c r="L242" s="69"/>
    </row>
    <row r="243" spans="12:12" customFormat="1" x14ac:dyDescent="0.25">
      <c r="L243" s="69"/>
    </row>
    <row r="244" spans="12:12" customFormat="1" x14ac:dyDescent="0.25">
      <c r="L244" s="69"/>
    </row>
    <row r="245" spans="12:12" customFormat="1" x14ac:dyDescent="0.25">
      <c r="L245" s="69"/>
    </row>
    <row r="246" spans="12:12" customFormat="1" x14ac:dyDescent="0.25">
      <c r="L246" s="69"/>
    </row>
    <row r="247" spans="12:12" customFormat="1" x14ac:dyDescent="0.25">
      <c r="L247" s="69"/>
    </row>
    <row r="248" spans="12:12" customFormat="1" x14ac:dyDescent="0.25">
      <c r="L248" s="69"/>
    </row>
    <row r="249" spans="12:12" customFormat="1" x14ac:dyDescent="0.25">
      <c r="L249" s="69"/>
    </row>
    <row r="250" spans="12:12" customFormat="1" x14ac:dyDescent="0.25">
      <c r="L250" s="69"/>
    </row>
    <row r="251" spans="12:12" customFormat="1" x14ac:dyDescent="0.25">
      <c r="L251" s="69"/>
    </row>
    <row r="252" spans="12:12" customFormat="1" x14ac:dyDescent="0.25">
      <c r="L252" s="69"/>
    </row>
    <row r="253" spans="12:12" customFormat="1" x14ac:dyDescent="0.25">
      <c r="L253" s="69"/>
    </row>
    <row r="254" spans="12:12" customFormat="1" x14ac:dyDescent="0.25">
      <c r="L254" s="69"/>
    </row>
    <row r="255" spans="12:12" customFormat="1" x14ac:dyDescent="0.25">
      <c r="L255" s="69"/>
    </row>
    <row r="256" spans="12:12" customFormat="1" x14ac:dyDescent="0.25">
      <c r="L256" s="69"/>
    </row>
    <row r="257" spans="12:12" customFormat="1" x14ac:dyDescent="0.25">
      <c r="L257" s="69"/>
    </row>
    <row r="258" spans="12:12" customFormat="1" x14ac:dyDescent="0.25">
      <c r="L258" s="69"/>
    </row>
    <row r="259" spans="12:12" customFormat="1" x14ac:dyDescent="0.25">
      <c r="L259" s="69"/>
    </row>
    <row r="260" spans="12:12" customFormat="1" x14ac:dyDescent="0.25">
      <c r="L260" s="69"/>
    </row>
    <row r="261" spans="12:12" customFormat="1" x14ac:dyDescent="0.25">
      <c r="L261" s="69"/>
    </row>
    <row r="262" spans="12:12" customFormat="1" x14ac:dyDescent="0.25">
      <c r="L262" s="69"/>
    </row>
    <row r="263" spans="12:12" customFormat="1" x14ac:dyDescent="0.25">
      <c r="L263" s="69"/>
    </row>
    <row r="264" spans="12:12" customFormat="1" x14ac:dyDescent="0.25">
      <c r="L264" s="69"/>
    </row>
    <row r="265" spans="12:12" customFormat="1" x14ac:dyDescent="0.25">
      <c r="L265" s="69"/>
    </row>
    <row r="266" spans="12:12" customFormat="1" x14ac:dyDescent="0.25">
      <c r="L266" s="69"/>
    </row>
    <row r="267" spans="12:12" customFormat="1" x14ac:dyDescent="0.25">
      <c r="L267" s="69"/>
    </row>
    <row r="268" spans="12:12" customFormat="1" x14ac:dyDescent="0.25">
      <c r="L268" s="69"/>
    </row>
    <row r="269" spans="12:12" customFormat="1" x14ac:dyDescent="0.25">
      <c r="L269" s="69"/>
    </row>
    <row r="270" spans="12:12" customFormat="1" x14ac:dyDescent="0.25">
      <c r="L270" s="69"/>
    </row>
    <row r="271" spans="12:12" customFormat="1" x14ac:dyDescent="0.25">
      <c r="L271" s="69"/>
    </row>
    <row r="272" spans="12:12" customFormat="1" x14ac:dyDescent="0.25">
      <c r="L272" s="69"/>
    </row>
    <row r="273" spans="12:12" customFormat="1" x14ac:dyDescent="0.25">
      <c r="L273" s="69"/>
    </row>
    <row r="274" spans="12:12" customFormat="1" x14ac:dyDescent="0.25">
      <c r="L274" s="69"/>
    </row>
    <row r="275" spans="12:12" customFormat="1" x14ac:dyDescent="0.25">
      <c r="L275" s="69"/>
    </row>
    <row r="276" spans="12:12" customFormat="1" x14ac:dyDescent="0.25">
      <c r="L276" s="69"/>
    </row>
    <row r="277" spans="12:12" customFormat="1" x14ac:dyDescent="0.25">
      <c r="L277" s="69"/>
    </row>
    <row r="278" spans="12:12" customFormat="1" x14ac:dyDescent="0.25">
      <c r="L278" s="69"/>
    </row>
    <row r="279" spans="12:12" customFormat="1" x14ac:dyDescent="0.25">
      <c r="L279" s="69"/>
    </row>
    <row r="280" spans="12:12" customFormat="1" x14ac:dyDescent="0.25">
      <c r="L280" s="69"/>
    </row>
    <row r="281" spans="12:12" customFormat="1" x14ac:dyDescent="0.25">
      <c r="L281" s="69"/>
    </row>
    <row r="282" spans="12:12" customFormat="1" x14ac:dyDescent="0.25">
      <c r="L282" s="69"/>
    </row>
    <row r="283" spans="12:12" customFormat="1" x14ac:dyDescent="0.25">
      <c r="L283" s="69"/>
    </row>
    <row r="284" spans="12:12" customFormat="1" x14ac:dyDescent="0.25">
      <c r="L284" s="69"/>
    </row>
    <row r="285" spans="12:12" customFormat="1" x14ac:dyDescent="0.25">
      <c r="L285" s="69"/>
    </row>
    <row r="286" spans="12:12" customFormat="1" x14ac:dyDescent="0.25">
      <c r="L286" s="69"/>
    </row>
    <row r="287" spans="12:12" customFormat="1" x14ac:dyDescent="0.25">
      <c r="L287" s="69"/>
    </row>
    <row r="288" spans="12:12" customFormat="1" x14ac:dyDescent="0.25">
      <c r="L288" s="69"/>
    </row>
    <row r="289" spans="12:12" customFormat="1" x14ac:dyDescent="0.25">
      <c r="L289" s="69"/>
    </row>
    <row r="290" spans="12:12" customFormat="1" x14ac:dyDescent="0.25">
      <c r="L290" s="69"/>
    </row>
    <row r="291" spans="12:12" customFormat="1" x14ac:dyDescent="0.25">
      <c r="L291" s="69"/>
    </row>
    <row r="292" spans="12:12" customFormat="1" x14ac:dyDescent="0.25">
      <c r="L292" s="69"/>
    </row>
    <row r="293" spans="12:12" customFormat="1" x14ac:dyDescent="0.25">
      <c r="L293" s="69"/>
    </row>
    <row r="294" spans="12:12" customFormat="1" x14ac:dyDescent="0.25">
      <c r="L294" s="69"/>
    </row>
    <row r="295" spans="12:12" customFormat="1" x14ac:dyDescent="0.25">
      <c r="L295" s="69"/>
    </row>
    <row r="296" spans="12:12" customFormat="1" x14ac:dyDescent="0.25">
      <c r="L296" s="69"/>
    </row>
    <row r="297" spans="12:12" customFormat="1" x14ac:dyDescent="0.25">
      <c r="L297" s="69"/>
    </row>
    <row r="298" spans="12:12" customFormat="1" x14ac:dyDescent="0.25">
      <c r="L298" s="69"/>
    </row>
    <row r="299" spans="12:12" customFormat="1" x14ac:dyDescent="0.25">
      <c r="L299" s="69"/>
    </row>
    <row r="300" spans="12:12" customFormat="1" x14ac:dyDescent="0.25">
      <c r="L300" s="69"/>
    </row>
    <row r="301" spans="12:12" customFormat="1" x14ac:dyDescent="0.25">
      <c r="L301" s="69"/>
    </row>
    <row r="302" spans="12:12" customFormat="1" x14ac:dyDescent="0.25">
      <c r="L302" s="69"/>
    </row>
    <row r="303" spans="12:12" customFormat="1" x14ac:dyDescent="0.25">
      <c r="L303" s="69"/>
    </row>
    <row r="304" spans="12:12" customFormat="1" x14ac:dyDescent="0.25">
      <c r="L304" s="69"/>
    </row>
    <row r="305" spans="12:12" customFormat="1" x14ac:dyDescent="0.25">
      <c r="L305" s="69"/>
    </row>
    <row r="306" spans="12:12" customFormat="1" x14ac:dyDescent="0.25">
      <c r="L306" s="69"/>
    </row>
    <row r="307" spans="12:12" customFormat="1" x14ac:dyDescent="0.25">
      <c r="L307" s="69"/>
    </row>
    <row r="308" spans="12:12" customFormat="1" x14ac:dyDescent="0.25">
      <c r="L308" s="69"/>
    </row>
    <row r="309" spans="12:12" customFormat="1" x14ac:dyDescent="0.25">
      <c r="L309" s="69"/>
    </row>
    <row r="310" spans="12:12" customFormat="1" x14ac:dyDescent="0.25">
      <c r="L310" s="69"/>
    </row>
    <row r="311" spans="12:12" customFormat="1" x14ac:dyDescent="0.25">
      <c r="L311" s="69"/>
    </row>
    <row r="312" spans="12:12" customFormat="1" x14ac:dyDescent="0.25">
      <c r="L312" s="69"/>
    </row>
    <row r="313" spans="12:12" customFormat="1" x14ac:dyDescent="0.25">
      <c r="L313" s="69"/>
    </row>
    <row r="314" spans="12:12" customFormat="1" x14ac:dyDescent="0.25">
      <c r="L314" s="69"/>
    </row>
    <row r="315" spans="12:12" customFormat="1" x14ac:dyDescent="0.25">
      <c r="L315" s="69"/>
    </row>
    <row r="316" spans="12:12" customFormat="1" x14ac:dyDescent="0.25">
      <c r="L316" s="69"/>
    </row>
    <row r="317" spans="12:12" customFormat="1" x14ac:dyDescent="0.25">
      <c r="L317" s="69"/>
    </row>
    <row r="318" spans="12:12" customFormat="1" x14ac:dyDescent="0.25">
      <c r="L318" s="69"/>
    </row>
    <row r="319" spans="12:12" customFormat="1" x14ac:dyDescent="0.25">
      <c r="L319" s="69"/>
    </row>
    <row r="320" spans="12:12" customFormat="1" x14ac:dyDescent="0.25">
      <c r="L320" s="69"/>
    </row>
    <row r="321" spans="12:12" customFormat="1" x14ac:dyDescent="0.25">
      <c r="L321" s="69"/>
    </row>
    <row r="322" spans="12:12" customFormat="1" x14ac:dyDescent="0.25">
      <c r="L322" s="69"/>
    </row>
    <row r="323" spans="12:12" customFormat="1" x14ac:dyDescent="0.25">
      <c r="L323" s="69"/>
    </row>
    <row r="324" spans="12:12" customFormat="1" x14ac:dyDescent="0.25">
      <c r="L324" s="69"/>
    </row>
    <row r="325" spans="12:12" customFormat="1" x14ac:dyDescent="0.25">
      <c r="L325" s="69"/>
    </row>
    <row r="326" spans="12:12" customFormat="1" x14ac:dyDescent="0.25">
      <c r="L326" s="69"/>
    </row>
    <row r="327" spans="12:12" customFormat="1" x14ac:dyDescent="0.25">
      <c r="L327" s="69"/>
    </row>
    <row r="328" spans="12:12" customFormat="1" x14ac:dyDescent="0.25">
      <c r="L328" s="69"/>
    </row>
    <row r="329" spans="12:12" customFormat="1" x14ac:dyDescent="0.25">
      <c r="L329" s="69"/>
    </row>
    <row r="330" spans="12:12" customFormat="1" x14ac:dyDescent="0.25">
      <c r="L330" s="69"/>
    </row>
    <row r="331" spans="12:12" customFormat="1" x14ac:dyDescent="0.25">
      <c r="L331" s="69"/>
    </row>
    <row r="332" spans="12:12" customFormat="1" x14ac:dyDescent="0.25">
      <c r="L332" s="69"/>
    </row>
    <row r="333" spans="12:12" customFormat="1" x14ac:dyDescent="0.25">
      <c r="L333" s="69"/>
    </row>
    <row r="334" spans="12:12" customFormat="1" x14ac:dyDescent="0.25">
      <c r="L334" s="69"/>
    </row>
    <row r="335" spans="12:12" customFormat="1" x14ac:dyDescent="0.25">
      <c r="L335" s="69"/>
    </row>
    <row r="336" spans="12:12" customFormat="1" x14ac:dyDescent="0.25">
      <c r="L336" s="69"/>
    </row>
    <row r="337" spans="12:12" customFormat="1" x14ac:dyDescent="0.25">
      <c r="L337" s="69"/>
    </row>
    <row r="338" spans="12:12" customFormat="1" x14ac:dyDescent="0.25">
      <c r="L338" s="69"/>
    </row>
    <row r="339" spans="12:12" customFormat="1" x14ac:dyDescent="0.25">
      <c r="L339" s="69"/>
    </row>
    <row r="340" spans="12:12" customFormat="1" x14ac:dyDescent="0.25">
      <c r="L340" s="69"/>
    </row>
    <row r="341" spans="12:12" customFormat="1" x14ac:dyDescent="0.25">
      <c r="L341" s="69"/>
    </row>
    <row r="342" spans="12:12" customFormat="1" x14ac:dyDescent="0.25">
      <c r="L342" s="69"/>
    </row>
    <row r="343" spans="12:12" customFormat="1" x14ac:dyDescent="0.25">
      <c r="L343" s="69"/>
    </row>
    <row r="344" spans="12:12" customFormat="1" x14ac:dyDescent="0.25">
      <c r="L344" s="69"/>
    </row>
    <row r="345" spans="12:12" customFormat="1" x14ac:dyDescent="0.25">
      <c r="L345" s="69"/>
    </row>
    <row r="346" spans="12:12" customFormat="1" x14ac:dyDescent="0.25">
      <c r="L346" s="69"/>
    </row>
    <row r="347" spans="12:12" customFormat="1" x14ac:dyDescent="0.25">
      <c r="L347" s="69"/>
    </row>
    <row r="348" spans="12:12" customFormat="1" x14ac:dyDescent="0.25">
      <c r="L348" s="69"/>
    </row>
    <row r="349" spans="12:12" customFormat="1" x14ac:dyDescent="0.25">
      <c r="L349" s="69"/>
    </row>
    <row r="350" spans="12:12" customFormat="1" x14ac:dyDescent="0.25">
      <c r="L350" s="69"/>
    </row>
    <row r="351" spans="12:12" customFormat="1" x14ac:dyDescent="0.25">
      <c r="L351" s="69"/>
    </row>
    <row r="352" spans="12:12" customFormat="1" x14ac:dyDescent="0.25">
      <c r="L352" s="69"/>
    </row>
    <row r="353" spans="12:12" customFormat="1" x14ac:dyDescent="0.25">
      <c r="L353" s="69"/>
    </row>
    <row r="354" spans="12:12" customFormat="1" x14ac:dyDescent="0.25">
      <c r="L354" s="69"/>
    </row>
    <row r="355" spans="12:12" customFormat="1" x14ac:dyDescent="0.25">
      <c r="L355" s="69"/>
    </row>
    <row r="356" spans="12:12" customFormat="1" x14ac:dyDescent="0.25">
      <c r="L356" s="69"/>
    </row>
    <row r="357" spans="12:12" customFormat="1" x14ac:dyDescent="0.25">
      <c r="L357" s="69"/>
    </row>
    <row r="358" spans="12:12" customFormat="1" x14ac:dyDescent="0.25">
      <c r="L358" s="69"/>
    </row>
    <row r="359" spans="12:12" customFormat="1" x14ac:dyDescent="0.25">
      <c r="L359" s="69"/>
    </row>
    <row r="360" spans="12:12" customFormat="1" x14ac:dyDescent="0.25">
      <c r="L360" s="69"/>
    </row>
    <row r="361" spans="12:12" customFormat="1" x14ac:dyDescent="0.25">
      <c r="L361" s="69"/>
    </row>
    <row r="362" spans="12:12" customFormat="1" x14ac:dyDescent="0.25">
      <c r="L362" s="69"/>
    </row>
    <row r="363" spans="12:12" customFormat="1" x14ac:dyDescent="0.25">
      <c r="L363" s="69"/>
    </row>
    <row r="364" spans="12:12" customFormat="1" x14ac:dyDescent="0.25">
      <c r="L364" s="69"/>
    </row>
    <row r="365" spans="12:12" customFormat="1" x14ac:dyDescent="0.25">
      <c r="L365" s="69"/>
    </row>
    <row r="366" spans="12:12" customFormat="1" x14ac:dyDescent="0.25">
      <c r="L366" s="69"/>
    </row>
    <row r="367" spans="12:12" customFormat="1" x14ac:dyDescent="0.25">
      <c r="L367" s="69"/>
    </row>
    <row r="368" spans="12:12" customFormat="1" x14ac:dyDescent="0.25">
      <c r="L368" s="69"/>
    </row>
    <row r="369" spans="12:12" customFormat="1" x14ac:dyDescent="0.25">
      <c r="L369" s="69"/>
    </row>
    <row r="370" spans="12:12" customFormat="1" x14ac:dyDescent="0.25">
      <c r="L370" s="69"/>
    </row>
    <row r="371" spans="12:12" customFormat="1" x14ac:dyDescent="0.25">
      <c r="L371" s="69"/>
    </row>
    <row r="372" spans="12:12" customFormat="1" x14ac:dyDescent="0.25">
      <c r="L372" s="69"/>
    </row>
    <row r="373" spans="12:12" customFormat="1" x14ac:dyDescent="0.25">
      <c r="L373" s="69"/>
    </row>
    <row r="374" spans="12:12" customFormat="1" x14ac:dyDescent="0.25">
      <c r="L374" s="69"/>
    </row>
    <row r="375" spans="12:12" customFormat="1" x14ac:dyDescent="0.25">
      <c r="L375" s="69"/>
    </row>
    <row r="376" spans="12:12" customFormat="1" x14ac:dyDescent="0.25">
      <c r="L376" s="69"/>
    </row>
    <row r="377" spans="12:12" customFormat="1" x14ac:dyDescent="0.25">
      <c r="L377" s="69"/>
    </row>
    <row r="378" spans="12:12" customFormat="1" x14ac:dyDescent="0.25">
      <c r="L378" s="69"/>
    </row>
    <row r="379" spans="12:12" customFormat="1" x14ac:dyDescent="0.25">
      <c r="L379" s="69"/>
    </row>
    <row r="380" spans="12:12" customFormat="1" x14ac:dyDescent="0.25">
      <c r="L380" s="69"/>
    </row>
    <row r="381" spans="12:12" customFormat="1" x14ac:dyDescent="0.25">
      <c r="L381" s="69"/>
    </row>
    <row r="382" spans="12:12" customFormat="1" x14ac:dyDescent="0.25">
      <c r="L382" s="69"/>
    </row>
    <row r="383" spans="12:12" customFormat="1" x14ac:dyDescent="0.25">
      <c r="L383" s="69"/>
    </row>
    <row r="384" spans="12:12" customFormat="1" x14ac:dyDescent="0.25">
      <c r="L384" s="69"/>
    </row>
    <row r="385" spans="12:12" customFormat="1" x14ac:dyDescent="0.25">
      <c r="L385" s="69"/>
    </row>
    <row r="386" spans="12:12" customFormat="1" x14ac:dyDescent="0.25">
      <c r="L386" s="69"/>
    </row>
    <row r="387" spans="12:12" customFormat="1" x14ac:dyDescent="0.25">
      <c r="L387" s="69"/>
    </row>
    <row r="388" spans="12:12" customFormat="1" x14ac:dyDescent="0.25">
      <c r="L388" s="69"/>
    </row>
    <row r="389" spans="12:12" customFormat="1" x14ac:dyDescent="0.25">
      <c r="L389" s="69"/>
    </row>
    <row r="390" spans="12:12" customFormat="1" x14ac:dyDescent="0.25">
      <c r="L390" s="69"/>
    </row>
    <row r="391" spans="12:12" customFormat="1" x14ac:dyDescent="0.25">
      <c r="L391" s="69"/>
    </row>
    <row r="392" spans="12:12" customFormat="1" x14ac:dyDescent="0.25">
      <c r="L392" s="69"/>
    </row>
    <row r="393" spans="12:12" customFormat="1" x14ac:dyDescent="0.25">
      <c r="L393" s="69"/>
    </row>
    <row r="394" spans="12:12" customFormat="1" x14ac:dyDescent="0.25">
      <c r="L394" s="69"/>
    </row>
    <row r="395" spans="12:12" customFormat="1" x14ac:dyDescent="0.25">
      <c r="L395" s="69"/>
    </row>
    <row r="396" spans="12:12" customFormat="1" x14ac:dyDescent="0.25">
      <c r="L396" s="69"/>
    </row>
    <row r="397" spans="12:12" customFormat="1" x14ac:dyDescent="0.25">
      <c r="L397" s="69"/>
    </row>
    <row r="398" spans="12:12" customFormat="1" x14ac:dyDescent="0.25">
      <c r="L398" s="69"/>
    </row>
    <row r="399" spans="12:12" customFormat="1" x14ac:dyDescent="0.25">
      <c r="L399" s="69"/>
    </row>
    <row r="400" spans="12:12" customFormat="1" x14ac:dyDescent="0.25">
      <c r="L400" s="69"/>
    </row>
    <row r="401" spans="12:12" customFormat="1" x14ac:dyDescent="0.25">
      <c r="L401" s="69"/>
    </row>
    <row r="402" spans="12:12" customFormat="1" x14ac:dyDescent="0.25">
      <c r="L402" s="69"/>
    </row>
    <row r="403" spans="12:12" customFormat="1" x14ac:dyDescent="0.25">
      <c r="L403" s="69"/>
    </row>
    <row r="404" spans="12:12" customFormat="1" x14ac:dyDescent="0.25">
      <c r="L404" s="69"/>
    </row>
    <row r="405" spans="12:12" customFormat="1" x14ac:dyDescent="0.25">
      <c r="L405" s="69"/>
    </row>
    <row r="406" spans="12:12" customFormat="1" x14ac:dyDescent="0.25">
      <c r="L406" s="69"/>
    </row>
    <row r="407" spans="12:12" customFormat="1" x14ac:dyDescent="0.25">
      <c r="L407" s="69"/>
    </row>
    <row r="408" spans="12:12" customFormat="1" x14ac:dyDescent="0.25">
      <c r="L408" s="69"/>
    </row>
    <row r="409" spans="12:12" customFormat="1" x14ac:dyDescent="0.25">
      <c r="L409" s="69"/>
    </row>
    <row r="410" spans="12:12" customFormat="1" x14ac:dyDescent="0.25">
      <c r="L410" s="69"/>
    </row>
    <row r="411" spans="12:12" customFormat="1" x14ac:dyDescent="0.25">
      <c r="L411" s="69"/>
    </row>
    <row r="412" spans="12:12" customFormat="1" x14ac:dyDescent="0.25">
      <c r="L412" s="69"/>
    </row>
    <row r="413" spans="12:12" customFormat="1" x14ac:dyDescent="0.25">
      <c r="L413" s="69"/>
    </row>
    <row r="414" spans="12:12" customFormat="1" x14ac:dyDescent="0.25">
      <c r="L414" s="69"/>
    </row>
    <row r="415" spans="12:12" customFormat="1" x14ac:dyDescent="0.25">
      <c r="L415" s="69"/>
    </row>
    <row r="416" spans="12:12" customFormat="1" x14ac:dyDescent="0.25">
      <c r="L416" s="69"/>
    </row>
    <row r="417" spans="12:12" customFormat="1" x14ac:dyDescent="0.25">
      <c r="L417" s="69"/>
    </row>
    <row r="418" spans="12:12" customFormat="1" x14ac:dyDescent="0.25">
      <c r="L418" s="69"/>
    </row>
    <row r="419" spans="12:12" customFormat="1" x14ac:dyDescent="0.25">
      <c r="L419" s="69"/>
    </row>
    <row r="420" spans="12:12" customFormat="1" x14ac:dyDescent="0.25">
      <c r="L420" s="69"/>
    </row>
    <row r="421" spans="12:12" customFormat="1" x14ac:dyDescent="0.25">
      <c r="L421" s="69"/>
    </row>
    <row r="422" spans="12:12" customFormat="1" x14ac:dyDescent="0.25">
      <c r="L422" s="69"/>
    </row>
    <row r="423" spans="12:12" customFormat="1" x14ac:dyDescent="0.25">
      <c r="L423" s="69"/>
    </row>
    <row r="424" spans="12:12" customFormat="1" x14ac:dyDescent="0.25">
      <c r="L424" s="69"/>
    </row>
    <row r="425" spans="12:12" customFormat="1" x14ac:dyDescent="0.25">
      <c r="L425" s="69"/>
    </row>
    <row r="426" spans="12:12" customFormat="1" x14ac:dyDescent="0.25">
      <c r="L426" s="69"/>
    </row>
    <row r="427" spans="12:12" customFormat="1" x14ac:dyDescent="0.25">
      <c r="L427" s="69"/>
    </row>
    <row r="428" spans="12:12" customFormat="1" x14ac:dyDescent="0.25">
      <c r="L428" s="69"/>
    </row>
    <row r="429" spans="12:12" customFormat="1" x14ac:dyDescent="0.25">
      <c r="L429" s="69"/>
    </row>
    <row r="430" spans="12:12" customFormat="1" x14ac:dyDescent="0.25">
      <c r="L430" s="69"/>
    </row>
    <row r="431" spans="12:12" customFormat="1" x14ac:dyDescent="0.25">
      <c r="L431" s="69"/>
    </row>
    <row r="432" spans="12:12" customFormat="1" x14ac:dyDescent="0.25">
      <c r="L432" s="69"/>
    </row>
    <row r="433" spans="12:12" customFormat="1" x14ac:dyDescent="0.25">
      <c r="L433" s="69"/>
    </row>
    <row r="434" spans="12:12" customFormat="1" x14ac:dyDescent="0.25">
      <c r="L434" s="69"/>
    </row>
    <row r="435" spans="12:12" customFormat="1" x14ac:dyDescent="0.25">
      <c r="L435" s="69"/>
    </row>
    <row r="436" spans="12:12" customFormat="1" x14ac:dyDescent="0.25">
      <c r="L436" s="69"/>
    </row>
    <row r="437" spans="12:12" customFormat="1" x14ac:dyDescent="0.25">
      <c r="L437" s="69"/>
    </row>
    <row r="438" spans="12:12" customFormat="1" x14ac:dyDescent="0.25">
      <c r="L438" s="69"/>
    </row>
    <row r="439" spans="12:12" customFormat="1" x14ac:dyDescent="0.25">
      <c r="L439" s="69"/>
    </row>
    <row r="440" spans="12:12" customFormat="1" x14ac:dyDescent="0.25">
      <c r="L440" s="69"/>
    </row>
    <row r="441" spans="12:12" customFormat="1" x14ac:dyDescent="0.25">
      <c r="L441" s="69"/>
    </row>
    <row r="442" spans="12:12" customFormat="1" x14ac:dyDescent="0.25">
      <c r="L442" s="69"/>
    </row>
    <row r="443" spans="12:12" customFormat="1" x14ac:dyDescent="0.25">
      <c r="L443" s="69"/>
    </row>
    <row r="444" spans="12:12" customFormat="1" x14ac:dyDescent="0.25">
      <c r="L444" s="69"/>
    </row>
    <row r="445" spans="12:12" customFormat="1" x14ac:dyDescent="0.25">
      <c r="L445" s="69"/>
    </row>
    <row r="446" spans="12:12" customFormat="1" x14ac:dyDescent="0.25">
      <c r="L446" s="69"/>
    </row>
    <row r="447" spans="12:12" customFormat="1" x14ac:dyDescent="0.25">
      <c r="L447" s="69"/>
    </row>
    <row r="448" spans="12:12" customFormat="1" x14ac:dyDescent="0.25">
      <c r="L448" s="69"/>
    </row>
    <row r="449" spans="12:12" customFormat="1" x14ac:dyDescent="0.25">
      <c r="L449" s="69"/>
    </row>
    <row r="450" spans="12:12" customFormat="1" x14ac:dyDescent="0.25">
      <c r="L450" s="69"/>
    </row>
    <row r="451" spans="12:12" customFormat="1" x14ac:dyDescent="0.25">
      <c r="L451" s="69"/>
    </row>
    <row r="452" spans="12:12" customFormat="1" x14ac:dyDescent="0.25">
      <c r="L452" s="69"/>
    </row>
    <row r="453" spans="12:12" customFormat="1" x14ac:dyDescent="0.25">
      <c r="L453" s="69"/>
    </row>
    <row r="454" spans="12:12" customFormat="1" x14ac:dyDescent="0.25">
      <c r="L454" s="69"/>
    </row>
    <row r="455" spans="12:12" customFormat="1" x14ac:dyDescent="0.25">
      <c r="L455" s="69"/>
    </row>
    <row r="456" spans="12:12" customFormat="1" x14ac:dyDescent="0.25">
      <c r="L456" s="69"/>
    </row>
    <row r="457" spans="12:12" customFormat="1" x14ac:dyDescent="0.25">
      <c r="L457" s="69"/>
    </row>
    <row r="458" spans="12:12" customFormat="1" x14ac:dyDescent="0.25">
      <c r="L458" s="69"/>
    </row>
    <row r="459" spans="12:12" customFormat="1" x14ac:dyDescent="0.25">
      <c r="L459" s="69"/>
    </row>
    <row r="460" spans="12:12" customFormat="1" x14ac:dyDescent="0.25">
      <c r="L460" s="69"/>
    </row>
    <row r="461" spans="12:12" customFormat="1" x14ac:dyDescent="0.25">
      <c r="L461" s="69"/>
    </row>
    <row r="462" spans="12:12" customFormat="1" x14ac:dyDescent="0.25">
      <c r="L462" s="69"/>
    </row>
    <row r="463" spans="12:12" customFormat="1" x14ac:dyDescent="0.25">
      <c r="L463" s="69"/>
    </row>
    <row r="464" spans="12:12" customFormat="1" x14ac:dyDescent="0.25">
      <c r="L464" s="69"/>
    </row>
    <row r="465" spans="12:12" customFormat="1" x14ac:dyDescent="0.25">
      <c r="L465" s="69"/>
    </row>
    <row r="466" spans="12:12" customFormat="1" x14ac:dyDescent="0.25">
      <c r="L466" s="69"/>
    </row>
    <row r="467" spans="12:12" customFormat="1" x14ac:dyDescent="0.25">
      <c r="L467" s="69"/>
    </row>
    <row r="468" spans="12:12" customFormat="1" x14ac:dyDescent="0.25">
      <c r="L468" s="69"/>
    </row>
    <row r="469" spans="12:12" customFormat="1" x14ac:dyDescent="0.25">
      <c r="L469" s="69"/>
    </row>
    <row r="470" spans="12:12" customFormat="1" x14ac:dyDescent="0.25">
      <c r="L470" s="69"/>
    </row>
    <row r="471" spans="12:12" customFormat="1" x14ac:dyDescent="0.25">
      <c r="L471" s="69"/>
    </row>
    <row r="472" spans="12:12" customFormat="1" x14ac:dyDescent="0.25">
      <c r="L472" s="69"/>
    </row>
    <row r="473" spans="12:12" customFormat="1" x14ac:dyDescent="0.25">
      <c r="L473" s="69"/>
    </row>
    <row r="474" spans="12:12" customFormat="1" x14ac:dyDescent="0.25">
      <c r="L474" s="69"/>
    </row>
    <row r="475" spans="12:12" customFormat="1" x14ac:dyDescent="0.25">
      <c r="L475" s="69"/>
    </row>
    <row r="476" spans="12:12" customFormat="1" x14ac:dyDescent="0.25">
      <c r="L476" s="69"/>
    </row>
    <row r="477" spans="12:12" customFormat="1" x14ac:dyDescent="0.25">
      <c r="L477" s="69"/>
    </row>
    <row r="478" spans="12:12" customFormat="1" x14ac:dyDescent="0.25">
      <c r="L478" s="69"/>
    </row>
    <row r="479" spans="12:12" customFormat="1" x14ac:dyDescent="0.25">
      <c r="L479" s="69"/>
    </row>
    <row r="480" spans="12:12" customFormat="1" x14ac:dyDescent="0.25">
      <c r="L480" s="69"/>
    </row>
    <row r="481" spans="12:12" customFormat="1" x14ac:dyDescent="0.25">
      <c r="L481" s="69"/>
    </row>
    <row r="482" spans="12:12" customFormat="1" x14ac:dyDescent="0.25">
      <c r="L482" s="69"/>
    </row>
    <row r="483" spans="12:12" customFormat="1" x14ac:dyDescent="0.25">
      <c r="L483" s="69"/>
    </row>
    <row r="484" spans="12:12" customFormat="1" x14ac:dyDescent="0.25">
      <c r="L484" s="69"/>
    </row>
    <row r="485" spans="12:12" customFormat="1" x14ac:dyDescent="0.25">
      <c r="L485" s="69"/>
    </row>
    <row r="486" spans="12:12" customFormat="1" x14ac:dyDescent="0.25">
      <c r="L486" s="69"/>
    </row>
    <row r="487" spans="12:12" customFormat="1" x14ac:dyDescent="0.25">
      <c r="L487" s="69"/>
    </row>
    <row r="488" spans="12:12" customFormat="1" x14ac:dyDescent="0.25">
      <c r="L488" s="69"/>
    </row>
    <row r="489" spans="12:12" customFormat="1" x14ac:dyDescent="0.25">
      <c r="L489" s="69"/>
    </row>
    <row r="490" spans="12:12" customFormat="1" x14ac:dyDescent="0.25">
      <c r="L490" s="69"/>
    </row>
    <row r="491" spans="12:12" customFormat="1" x14ac:dyDescent="0.25">
      <c r="L491" s="69"/>
    </row>
    <row r="492" spans="12:12" customFormat="1" x14ac:dyDescent="0.25">
      <c r="L492" s="69"/>
    </row>
    <row r="493" spans="12:12" customFormat="1" x14ac:dyDescent="0.25">
      <c r="L493" s="69"/>
    </row>
    <row r="494" spans="12:12" customFormat="1" x14ac:dyDescent="0.25">
      <c r="L494" s="69"/>
    </row>
    <row r="495" spans="12:12" customFormat="1" x14ac:dyDescent="0.25">
      <c r="L495" s="69"/>
    </row>
    <row r="496" spans="12:12" customFormat="1" x14ac:dyDescent="0.25">
      <c r="L496" s="69"/>
    </row>
    <row r="497" spans="12:12" customFormat="1" x14ac:dyDescent="0.25">
      <c r="L497" s="69"/>
    </row>
    <row r="498" spans="12:12" customFormat="1" x14ac:dyDescent="0.25">
      <c r="L498" s="69"/>
    </row>
    <row r="499" spans="12:12" customFormat="1" x14ac:dyDescent="0.25">
      <c r="L499" s="69"/>
    </row>
    <row r="500" spans="12:12" customFormat="1" x14ac:dyDescent="0.25">
      <c r="L500" s="69"/>
    </row>
    <row r="501" spans="12:12" customFormat="1" x14ac:dyDescent="0.25">
      <c r="L501" s="69"/>
    </row>
    <row r="502" spans="12:12" customFormat="1" x14ac:dyDescent="0.25">
      <c r="L502" s="69"/>
    </row>
    <row r="503" spans="12:12" customFormat="1" x14ac:dyDescent="0.25">
      <c r="L503" s="69"/>
    </row>
    <row r="504" spans="12:12" customFormat="1" x14ac:dyDescent="0.25">
      <c r="L504" s="69"/>
    </row>
    <row r="505" spans="12:12" customFormat="1" x14ac:dyDescent="0.25">
      <c r="L505" s="69"/>
    </row>
    <row r="506" spans="12:12" customFormat="1" x14ac:dyDescent="0.25">
      <c r="L506" s="69"/>
    </row>
    <row r="507" spans="12:12" customFormat="1" x14ac:dyDescent="0.25">
      <c r="L507" s="69"/>
    </row>
    <row r="508" spans="12:12" customFormat="1" x14ac:dyDescent="0.25">
      <c r="L508" s="69"/>
    </row>
    <row r="509" spans="12:12" customFormat="1" x14ac:dyDescent="0.25">
      <c r="L509" s="69"/>
    </row>
    <row r="510" spans="12:12" customFormat="1" x14ac:dyDescent="0.25">
      <c r="L510" s="69"/>
    </row>
    <row r="511" spans="12:12" customFormat="1" x14ac:dyDescent="0.25">
      <c r="L511" s="69"/>
    </row>
    <row r="512" spans="12:12" customFormat="1" x14ac:dyDescent="0.25">
      <c r="L512" s="69"/>
    </row>
    <row r="513" spans="12:12" customFormat="1" x14ac:dyDescent="0.25">
      <c r="L513" s="69"/>
    </row>
    <row r="514" spans="12:12" customFormat="1" x14ac:dyDescent="0.25">
      <c r="L514" s="69"/>
    </row>
    <row r="515" spans="12:12" customFormat="1" x14ac:dyDescent="0.25">
      <c r="L515" s="69"/>
    </row>
    <row r="516" spans="12:12" customFormat="1" x14ac:dyDescent="0.25">
      <c r="L516" s="69"/>
    </row>
    <row r="517" spans="12:12" customFormat="1" x14ac:dyDescent="0.25">
      <c r="L517" s="69"/>
    </row>
    <row r="518" spans="12:12" customFormat="1" x14ac:dyDescent="0.25">
      <c r="L518" s="69"/>
    </row>
    <row r="519" spans="12:12" customFormat="1" x14ac:dyDescent="0.25">
      <c r="L519" s="69"/>
    </row>
    <row r="520" spans="12:12" customFormat="1" x14ac:dyDescent="0.25">
      <c r="L520" s="69"/>
    </row>
    <row r="521" spans="12:12" customFormat="1" x14ac:dyDescent="0.25">
      <c r="L521" s="69"/>
    </row>
    <row r="522" spans="12:12" customFormat="1" x14ac:dyDescent="0.25">
      <c r="L522" s="69"/>
    </row>
    <row r="523" spans="12:12" customFormat="1" x14ac:dyDescent="0.25">
      <c r="L523" s="69"/>
    </row>
    <row r="524" spans="12:12" customFormat="1" x14ac:dyDescent="0.25">
      <c r="L524" s="69"/>
    </row>
    <row r="525" spans="12:12" customFormat="1" x14ac:dyDescent="0.25">
      <c r="L525" s="69"/>
    </row>
    <row r="526" spans="12:12" customFormat="1" x14ac:dyDescent="0.25">
      <c r="L526" s="69"/>
    </row>
    <row r="527" spans="12:12" customFormat="1" x14ac:dyDescent="0.25">
      <c r="L527" s="69"/>
    </row>
    <row r="528" spans="12:12" customFormat="1" x14ac:dyDescent="0.25">
      <c r="L528" s="69"/>
    </row>
    <row r="529" spans="12:12" customFormat="1" x14ac:dyDescent="0.25">
      <c r="L529" s="69"/>
    </row>
    <row r="530" spans="12:12" customFormat="1" x14ac:dyDescent="0.25">
      <c r="L530" s="69"/>
    </row>
    <row r="531" spans="12:12" customFormat="1" x14ac:dyDescent="0.25">
      <c r="L531" s="69"/>
    </row>
    <row r="532" spans="12:12" customFormat="1" x14ac:dyDescent="0.25">
      <c r="L532" s="69"/>
    </row>
    <row r="533" spans="12:12" customFormat="1" x14ac:dyDescent="0.25">
      <c r="L533" s="69"/>
    </row>
    <row r="534" spans="12:12" customFormat="1" x14ac:dyDescent="0.25">
      <c r="L534" s="69"/>
    </row>
    <row r="535" spans="12:12" customFormat="1" x14ac:dyDescent="0.25">
      <c r="L535" s="69"/>
    </row>
    <row r="536" spans="12:12" customFormat="1" x14ac:dyDescent="0.25">
      <c r="L536" s="69"/>
    </row>
    <row r="537" spans="12:12" customFormat="1" x14ac:dyDescent="0.25">
      <c r="L537" s="69"/>
    </row>
    <row r="538" spans="12:12" customFormat="1" x14ac:dyDescent="0.25">
      <c r="L538" s="69"/>
    </row>
    <row r="539" spans="12:12" customFormat="1" x14ac:dyDescent="0.25">
      <c r="L539" s="69"/>
    </row>
    <row r="540" spans="12:12" customFormat="1" x14ac:dyDescent="0.25">
      <c r="L540" s="69"/>
    </row>
    <row r="541" spans="12:12" customFormat="1" x14ac:dyDescent="0.25">
      <c r="L541" s="69"/>
    </row>
    <row r="542" spans="12:12" customFormat="1" x14ac:dyDescent="0.25">
      <c r="L542" s="69"/>
    </row>
    <row r="543" spans="12:12" customFormat="1" x14ac:dyDescent="0.25">
      <c r="L543" s="69"/>
    </row>
    <row r="544" spans="12:12" customFormat="1" x14ac:dyDescent="0.25">
      <c r="L544" s="69"/>
    </row>
    <row r="545" spans="12:12" customFormat="1" x14ac:dyDescent="0.25">
      <c r="L545" s="69"/>
    </row>
    <row r="546" spans="12:12" customFormat="1" x14ac:dyDescent="0.25">
      <c r="L546" s="69"/>
    </row>
    <row r="547" spans="12:12" customFormat="1" x14ac:dyDescent="0.25">
      <c r="L547" s="69"/>
    </row>
    <row r="548" spans="12:12" customFormat="1" x14ac:dyDescent="0.25">
      <c r="L548" s="69"/>
    </row>
    <row r="549" spans="12:12" customFormat="1" x14ac:dyDescent="0.25">
      <c r="L549" s="69"/>
    </row>
    <row r="550" spans="12:12" customFormat="1" x14ac:dyDescent="0.25">
      <c r="L550" s="69"/>
    </row>
    <row r="551" spans="12:12" customFormat="1" x14ac:dyDescent="0.25">
      <c r="L551" s="69"/>
    </row>
    <row r="552" spans="12:12" customFormat="1" x14ac:dyDescent="0.25">
      <c r="L552" s="69"/>
    </row>
    <row r="553" spans="12:12" customFormat="1" x14ac:dyDescent="0.25">
      <c r="L553" s="69"/>
    </row>
    <row r="554" spans="12:12" customFormat="1" x14ac:dyDescent="0.25">
      <c r="L554" s="69"/>
    </row>
    <row r="555" spans="12:12" customFormat="1" x14ac:dyDescent="0.25">
      <c r="L555" s="69"/>
    </row>
    <row r="556" spans="12:12" customFormat="1" x14ac:dyDescent="0.25">
      <c r="L556" s="69"/>
    </row>
    <row r="557" spans="12:12" customFormat="1" x14ac:dyDescent="0.25">
      <c r="L557" s="69"/>
    </row>
    <row r="558" spans="12:12" customFormat="1" x14ac:dyDescent="0.25">
      <c r="L558" s="69"/>
    </row>
    <row r="559" spans="12:12" customFormat="1" x14ac:dyDescent="0.25">
      <c r="L559" s="69"/>
    </row>
    <row r="560" spans="12:12" customFormat="1" x14ac:dyDescent="0.25">
      <c r="L560" s="69"/>
    </row>
    <row r="561" spans="12:12" customFormat="1" x14ac:dyDescent="0.25">
      <c r="L561" s="69"/>
    </row>
    <row r="562" spans="12:12" customFormat="1" x14ac:dyDescent="0.25">
      <c r="L562" s="69"/>
    </row>
    <row r="563" spans="12:12" customFormat="1" x14ac:dyDescent="0.25">
      <c r="L563" s="69"/>
    </row>
    <row r="564" spans="12:12" customFormat="1" x14ac:dyDescent="0.25">
      <c r="L564" s="69"/>
    </row>
    <row r="565" spans="12:12" customFormat="1" x14ac:dyDescent="0.25">
      <c r="L565" s="69"/>
    </row>
    <row r="566" spans="12:12" customFormat="1" x14ac:dyDescent="0.25">
      <c r="L566" s="69"/>
    </row>
    <row r="567" spans="12:12" customFormat="1" x14ac:dyDescent="0.25">
      <c r="L567" s="69"/>
    </row>
    <row r="568" spans="12:12" customFormat="1" x14ac:dyDescent="0.25">
      <c r="L568" s="69"/>
    </row>
    <row r="569" spans="12:12" customFormat="1" x14ac:dyDescent="0.25">
      <c r="L569" s="69"/>
    </row>
    <row r="570" spans="12:12" customFormat="1" x14ac:dyDescent="0.25">
      <c r="L570" s="69"/>
    </row>
    <row r="571" spans="12:12" customFormat="1" x14ac:dyDescent="0.25">
      <c r="L571" s="69"/>
    </row>
    <row r="572" spans="12:12" customFormat="1" x14ac:dyDescent="0.25">
      <c r="L572" s="69"/>
    </row>
    <row r="573" spans="12:12" customFormat="1" x14ac:dyDescent="0.25">
      <c r="L573" s="69"/>
    </row>
    <row r="574" spans="12:12" customFormat="1" x14ac:dyDescent="0.25">
      <c r="L574" s="69"/>
    </row>
    <row r="575" spans="12:12" customFormat="1" x14ac:dyDescent="0.25">
      <c r="L575" s="69"/>
    </row>
    <row r="576" spans="12:12" customFormat="1" x14ac:dyDescent="0.25">
      <c r="L576" s="69"/>
    </row>
    <row r="577" spans="12:12" customFormat="1" x14ac:dyDescent="0.25">
      <c r="L577" s="69"/>
    </row>
    <row r="578" spans="12:12" customFormat="1" x14ac:dyDescent="0.25">
      <c r="L578" s="69"/>
    </row>
    <row r="579" spans="12:12" customFormat="1" x14ac:dyDescent="0.25">
      <c r="L579" s="69"/>
    </row>
    <row r="580" spans="12:12" customFormat="1" x14ac:dyDescent="0.25">
      <c r="L580" s="69"/>
    </row>
    <row r="581" spans="12:12" customFormat="1" x14ac:dyDescent="0.25">
      <c r="L581" s="69"/>
    </row>
    <row r="582" spans="12:12" customFormat="1" x14ac:dyDescent="0.25">
      <c r="L582" s="69"/>
    </row>
    <row r="583" spans="12:12" customFormat="1" x14ac:dyDescent="0.25">
      <c r="L583" s="69"/>
    </row>
    <row r="584" spans="12:12" customFormat="1" x14ac:dyDescent="0.25">
      <c r="L584" s="69"/>
    </row>
    <row r="585" spans="12:12" customFormat="1" x14ac:dyDescent="0.25">
      <c r="L585" s="69"/>
    </row>
    <row r="586" spans="12:12" customFormat="1" x14ac:dyDescent="0.25">
      <c r="L586" s="69"/>
    </row>
    <row r="587" spans="12:12" customFormat="1" x14ac:dyDescent="0.25">
      <c r="L587" s="69"/>
    </row>
    <row r="588" spans="12:12" customFormat="1" x14ac:dyDescent="0.25">
      <c r="L588" s="69"/>
    </row>
    <row r="589" spans="12:12" customFormat="1" x14ac:dyDescent="0.25">
      <c r="L589" s="69"/>
    </row>
    <row r="590" spans="12:12" customFormat="1" x14ac:dyDescent="0.25">
      <c r="L590" s="69"/>
    </row>
    <row r="591" spans="12:12" customFormat="1" x14ac:dyDescent="0.25">
      <c r="L591" s="69"/>
    </row>
    <row r="592" spans="12:12" customFormat="1" x14ac:dyDescent="0.25">
      <c r="L592" s="69"/>
    </row>
    <row r="593" spans="12:12" customFormat="1" x14ac:dyDescent="0.25">
      <c r="L593" s="69"/>
    </row>
    <row r="594" spans="12:12" customFormat="1" x14ac:dyDescent="0.25">
      <c r="L594" s="69"/>
    </row>
    <row r="595" spans="12:12" customFormat="1" x14ac:dyDescent="0.25">
      <c r="L595" s="69"/>
    </row>
    <row r="596" spans="12:12" customFormat="1" x14ac:dyDescent="0.25">
      <c r="L596" s="69"/>
    </row>
    <row r="597" spans="12:12" customFormat="1" x14ac:dyDescent="0.25">
      <c r="L597" s="69"/>
    </row>
    <row r="598" spans="12:12" customFormat="1" x14ac:dyDescent="0.25">
      <c r="L598" s="69"/>
    </row>
    <row r="599" spans="12:12" customFormat="1" x14ac:dyDescent="0.25">
      <c r="L599" s="69"/>
    </row>
    <row r="600" spans="12:12" customFormat="1" x14ac:dyDescent="0.25">
      <c r="L600" s="69"/>
    </row>
    <row r="601" spans="12:12" customFormat="1" x14ac:dyDescent="0.25">
      <c r="L601" s="69"/>
    </row>
    <row r="602" spans="12:12" customFormat="1" x14ac:dyDescent="0.25">
      <c r="L602" s="69"/>
    </row>
    <row r="603" spans="12:12" customFormat="1" x14ac:dyDescent="0.25">
      <c r="L603" s="69"/>
    </row>
    <row r="604" spans="12:12" customFormat="1" x14ac:dyDescent="0.25">
      <c r="L604" s="69"/>
    </row>
    <row r="605" spans="12:12" customFormat="1" x14ac:dyDescent="0.25">
      <c r="L605" s="69"/>
    </row>
    <row r="606" spans="12:12" customFormat="1" x14ac:dyDescent="0.25">
      <c r="L606" s="69"/>
    </row>
    <row r="607" spans="12:12" customFormat="1" x14ac:dyDescent="0.25">
      <c r="L607" s="69"/>
    </row>
    <row r="608" spans="12:12" customFormat="1" x14ac:dyDescent="0.25">
      <c r="L608" s="69"/>
    </row>
    <row r="609" spans="12:12" customFormat="1" x14ac:dyDescent="0.25">
      <c r="L609" s="69"/>
    </row>
    <row r="610" spans="12:12" customFormat="1" x14ac:dyDescent="0.25">
      <c r="L610" s="69"/>
    </row>
    <row r="611" spans="12:12" customFormat="1" x14ac:dyDescent="0.25">
      <c r="L611" s="69"/>
    </row>
    <row r="612" spans="12:12" customFormat="1" x14ac:dyDescent="0.25">
      <c r="L612" s="69"/>
    </row>
    <row r="613" spans="12:12" customFormat="1" x14ac:dyDescent="0.25">
      <c r="L613" s="69"/>
    </row>
    <row r="614" spans="12:12" customFormat="1" x14ac:dyDescent="0.25">
      <c r="L614" s="69"/>
    </row>
    <row r="615" spans="12:12" customFormat="1" x14ac:dyDescent="0.25">
      <c r="L615" s="69"/>
    </row>
    <row r="616" spans="12:12" customFormat="1" x14ac:dyDescent="0.25">
      <c r="L616" s="69"/>
    </row>
    <row r="617" spans="12:12" customFormat="1" x14ac:dyDescent="0.25">
      <c r="L617" s="69"/>
    </row>
    <row r="618" spans="12:12" customFormat="1" x14ac:dyDescent="0.25">
      <c r="L618" s="69"/>
    </row>
    <row r="619" spans="12:12" customFormat="1" x14ac:dyDescent="0.25">
      <c r="L619" s="69"/>
    </row>
    <row r="620" spans="12:12" customFormat="1" x14ac:dyDescent="0.25">
      <c r="L620" s="69"/>
    </row>
    <row r="621" spans="12:12" customFormat="1" x14ac:dyDescent="0.25">
      <c r="L621" s="69"/>
    </row>
    <row r="622" spans="12:12" customFormat="1" x14ac:dyDescent="0.25">
      <c r="L622" s="69"/>
    </row>
    <row r="623" spans="12:12" customFormat="1" x14ac:dyDescent="0.25">
      <c r="L623" s="69"/>
    </row>
    <row r="624" spans="12:12" customFormat="1" x14ac:dyDescent="0.25">
      <c r="L624" s="69"/>
    </row>
    <row r="625" spans="12:12" customFormat="1" x14ac:dyDescent="0.25">
      <c r="L625" s="69"/>
    </row>
    <row r="626" spans="12:12" customFormat="1" x14ac:dyDescent="0.25">
      <c r="L626" s="69"/>
    </row>
    <row r="627" spans="12:12" customFormat="1" x14ac:dyDescent="0.25">
      <c r="L627" s="69"/>
    </row>
    <row r="628" spans="12:12" customFormat="1" x14ac:dyDescent="0.25">
      <c r="L628" s="69"/>
    </row>
    <row r="629" spans="12:12" customFormat="1" x14ac:dyDescent="0.25">
      <c r="L629" s="69"/>
    </row>
    <row r="630" spans="12:12" customFormat="1" x14ac:dyDescent="0.25">
      <c r="L630" s="69"/>
    </row>
    <row r="631" spans="12:12" customFormat="1" x14ac:dyDescent="0.25">
      <c r="L631" s="69"/>
    </row>
    <row r="632" spans="12:12" customFormat="1" x14ac:dyDescent="0.25">
      <c r="L632" s="69"/>
    </row>
    <row r="633" spans="12:12" customFormat="1" x14ac:dyDescent="0.25">
      <c r="L633" s="69"/>
    </row>
    <row r="634" spans="12:12" customFormat="1" x14ac:dyDescent="0.25">
      <c r="L634" s="69"/>
    </row>
    <row r="635" spans="12:12" customFormat="1" x14ac:dyDescent="0.25">
      <c r="L635" s="69"/>
    </row>
    <row r="636" spans="12:12" customFormat="1" x14ac:dyDescent="0.25">
      <c r="L636" s="69"/>
    </row>
    <row r="637" spans="12:12" customFormat="1" x14ac:dyDescent="0.25">
      <c r="L637" s="69"/>
    </row>
    <row r="638" spans="12:12" customFormat="1" x14ac:dyDescent="0.25">
      <c r="L638" s="69"/>
    </row>
    <row r="639" spans="12:12" customFormat="1" x14ac:dyDescent="0.25">
      <c r="L639" s="69"/>
    </row>
    <row r="640" spans="12:12" customFormat="1" x14ac:dyDescent="0.25">
      <c r="L640" s="69"/>
    </row>
    <row r="641" spans="12:12" customFormat="1" x14ac:dyDescent="0.25">
      <c r="L641" s="69"/>
    </row>
    <row r="642" spans="12:12" customFormat="1" x14ac:dyDescent="0.25">
      <c r="L642" s="69"/>
    </row>
    <row r="643" spans="12:12" customFormat="1" x14ac:dyDescent="0.25">
      <c r="L643" s="69"/>
    </row>
    <row r="644" spans="12:12" customFormat="1" x14ac:dyDescent="0.25">
      <c r="L644" s="69"/>
    </row>
    <row r="645" spans="12:12" customFormat="1" x14ac:dyDescent="0.25">
      <c r="L645" s="69"/>
    </row>
    <row r="646" spans="12:12" customFormat="1" x14ac:dyDescent="0.25">
      <c r="L646" s="69"/>
    </row>
    <row r="647" spans="12:12" customFormat="1" x14ac:dyDescent="0.25">
      <c r="L647" s="69"/>
    </row>
    <row r="648" spans="12:12" customFormat="1" x14ac:dyDescent="0.25">
      <c r="L648" s="69"/>
    </row>
    <row r="649" spans="12:12" customFormat="1" x14ac:dyDescent="0.25">
      <c r="L649" s="69"/>
    </row>
    <row r="650" spans="12:12" customFormat="1" x14ac:dyDescent="0.25">
      <c r="L650" s="69"/>
    </row>
    <row r="651" spans="12:12" customFormat="1" x14ac:dyDescent="0.25">
      <c r="L651" s="69"/>
    </row>
    <row r="652" spans="12:12" customFormat="1" x14ac:dyDescent="0.25">
      <c r="L652" s="69"/>
    </row>
    <row r="653" spans="12:12" customFormat="1" x14ac:dyDescent="0.25">
      <c r="L653" s="69"/>
    </row>
    <row r="654" spans="12:12" customFormat="1" x14ac:dyDescent="0.25">
      <c r="L654" s="69"/>
    </row>
    <row r="655" spans="12:12" customFormat="1" x14ac:dyDescent="0.25">
      <c r="L655" s="69"/>
    </row>
    <row r="656" spans="12:12" customFormat="1" x14ac:dyDescent="0.25">
      <c r="L656" s="69"/>
    </row>
    <row r="657" spans="12:12" customFormat="1" x14ac:dyDescent="0.25">
      <c r="L657" s="69"/>
    </row>
    <row r="658" spans="12:12" customFormat="1" x14ac:dyDescent="0.25">
      <c r="L658" s="69"/>
    </row>
    <row r="659" spans="12:12" customFormat="1" x14ac:dyDescent="0.25">
      <c r="L659" s="69"/>
    </row>
    <row r="660" spans="12:12" customFormat="1" x14ac:dyDescent="0.25">
      <c r="L660" s="69"/>
    </row>
    <row r="661" spans="12:12" customFormat="1" x14ac:dyDescent="0.25">
      <c r="L661" s="69"/>
    </row>
    <row r="662" spans="12:12" customFormat="1" x14ac:dyDescent="0.25">
      <c r="L662" s="69"/>
    </row>
    <row r="663" spans="12:12" customFormat="1" x14ac:dyDescent="0.25">
      <c r="L663" s="69"/>
    </row>
    <row r="664" spans="12:12" customFormat="1" x14ac:dyDescent="0.25">
      <c r="L664" s="69"/>
    </row>
    <row r="665" spans="12:12" customFormat="1" x14ac:dyDescent="0.25">
      <c r="L665" s="69"/>
    </row>
    <row r="666" spans="12:12" customFormat="1" x14ac:dyDescent="0.25">
      <c r="L666" s="69"/>
    </row>
    <row r="667" spans="12:12" customFormat="1" x14ac:dyDescent="0.25">
      <c r="L667" s="69"/>
    </row>
    <row r="668" spans="12:12" customFormat="1" x14ac:dyDescent="0.25">
      <c r="L668" s="69"/>
    </row>
    <row r="669" spans="12:12" customFormat="1" x14ac:dyDescent="0.25">
      <c r="L669" s="69"/>
    </row>
    <row r="670" spans="12:12" customFormat="1" x14ac:dyDescent="0.25">
      <c r="L670" s="69"/>
    </row>
    <row r="671" spans="12:12" customFormat="1" x14ac:dyDescent="0.25">
      <c r="L671" s="69"/>
    </row>
    <row r="672" spans="12:12" customFormat="1" x14ac:dyDescent="0.25">
      <c r="L672" s="69"/>
    </row>
    <row r="673" spans="12:12" customFormat="1" x14ac:dyDescent="0.25">
      <c r="L673" s="69"/>
    </row>
    <row r="674" spans="12:12" customFormat="1" x14ac:dyDescent="0.25">
      <c r="L674" s="69"/>
    </row>
    <row r="675" spans="12:12" customFormat="1" x14ac:dyDescent="0.25">
      <c r="L675" s="69"/>
    </row>
    <row r="676" spans="12:12" customFormat="1" x14ac:dyDescent="0.25">
      <c r="L676" s="69"/>
    </row>
    <row r="677" spans="12:12" customFormat="1" x14ac:dyDescent="0.25">
      <c r="L677" s="69"/>
    </row>
    <row r="678" spans="12:12" customFormat="1" x14ac:dyDescent="0.25">
      <c r="L678" s="69"/>
    </row>
    <row r="679" spans="12:12" customFormat="1" x14ac:dyDescent="0.25">
      <c r="L679" s="69"/>
    </row>
    <row r="680" spans="12:12" customFormat="1" x14ac:dyDescent="0.25">
      <c r="L680" s="69"/>
    </row>
    <row r="681" spans="12:12" customFormat="1" x14ac:dyDescent="0.25">
      <c r="L681" s="69"/>
    </row>
    <row r="682" spans="12:12" customFormat="1" x14ac:dyDescent="0.25">
      <c r="L682" s="69"/>
    </row>
    <row r="683" spans="12:12" customFormat="1" x14ac:dyDescent="0.25">
      <c r="L683" s="69"/>
    </row>
    <row r="684" spans="12:12" customFormat="1" x14ac:dyDescent="0.25">
      <c r="L684" s="69"/>
    </row>
    <row r="685" spans="12:12" customFormat="1" x14ac:dyDescent="0.25">
      <c r="L685" s="69"/>
    </row>
    <row r="686" spans="12:12" customFormat="1" x14ac:dyDescent="0.25">
      <c r="L686" s="69"/>
    </row>
    <row r="687" spans="12:12" customFormat="1" x14ac:dyDescent="0.25">
      <c r="L687" s="69"/>
    </row>
    <row r="688" spans="12:12" customFormat="1" x14ac:dyDescent="0.25">
      <c r="L688" s="69"/>
    </row>
    <row r="689" spans="12:12" customFormat="1" x14ac:dyDescent="0.25">
      <c r="L689" s="69"/>
    </row>
    <row r="690" spans="12:12" customFormat="1" x14ac:dyDescent="0.25">
      <c r="L690" s="69"/>
    </row>
    <row r="691" spans="12:12" customFormat="1" x14ac:dyDescent="0.25">
      <c r="L691" s="69"/>
    </row>
    <row r="692" spans="12:12" customFormat="1" x14ac:dyDescent="0.25">
      <c r="L692" s="69"/>
    </row>
    <row r="693" spans="12:12" customFormat="1" x14ac:dyDescent="0.25">
      <c r="L693" s="69"/>
    </row>
    <row r="694" spans="12:12" customFormat="1" x14ac:dyDescent="0.25">
      <c r="L694" s="69"/>
    </row>
    <row r="695" spans="12:12" customFormat="1" x14ac:dyDescent="0.25">
      <c r="L695" s="69"/>
    </row>
    <row r="696" spans="12:12" customFormat="1" x14ac:dyDescent="0.25">
      <c r="L696" s="69"/>
    </row>
    <row r="697" spans="12:12" customFormat="1" x14ac:dyDescent="0.25">
      <c r="L697" s="69"/>
    </row>
    <row r="698" spans="12:12" customFormat="1" x14ac:dyDescent="0.25">
      <c r="L698" s="69"/>
    </row>
    <row r="699" spans="12:12" customFormat="1" x14ac:dyDescent="0.25">
      <c r="L699" s="69"/>
    </row>
    <row r="700" spans="12:12" customFormat="1" x14ac:dyDescent="0.25">
      <c r="L700" s="69"/>
    </row>
    <row r="701" spans="12:12" customFormat="1" x14ac:dyDescent="0.25">
      <c r="L701" s="69"/>
    </row>
    <row r="702" spans="12:12" customFormat="1" x14ac:dyDescent="0.25">
      <c r="L702" s="69"/>
    </row>
    <row r="703" spans="12:12" customFormat="1" x14ac:dyDescent="0.25">
      <c r="L703" s="69"/>
    </row>
    <row r="704" spans="12:12" customFormat="1" x14ac:dyDescent="0.25">
      <c r="L704" s="69"/>
    </row>
    <row r="705" spans="12:12" customFormat="1" x14ac:dyDescent="0.25">
      <c r="L705" s="69"/>
    </row>
    <row r="706" spans="12:12" customFormat="1" x14ac:dyDescent="0.25">
      <c r="L706" s="69"/>
    </row>
    <row r="707" spans="12:12" customFormat="1" x14ac:dyDescent="0.25">
      <c r="L707" s="69"/>
    </row>
    <row r="708" spans="12:12" customFormat="1" x14ac:dyDescent="0.25">
      <c r="L708" s="69"/>
    </row>
    <row r="709" spans="12:12" customFormat="1" x14ac:dyDescent="0.25">
      <c r="L709" s="69"/>
    </row>
    <row r="710" spans="12:12" customFormat="1" x14ac:dyDescent="0.25">
      <c r="L710" s="69"/>
    </row>
    <row r="711" spans="12:12" customFormat="1" x14ac:dyDescent="0.25">
      <c r="L711" s="69"/>
    </row>
    <row r="712" spans="12:12" customFormat="1" x14ac:dyDescent="0.25">
      <c r="L712" s="69"/>
    </row>
    <row r="713" spans="12:12" customFormat="1" x14ac:dyDescent="0.25">
      <c r="L713" s="69"/>
    </row>
    <row r="714" spans="12:12" customFormat="1" x14ac:dyDescent="0.25">
      <c r="L714" s="69"/>
    </row>
    <row r="715" spans="12:12" customFormat="1" x14ac:dyDescent="0.25">
      <c r="L715" s="69"/>
    </row>
    <row r="716" spans="12:12" customFormat="1" x14ac:dyDescent="0.25">
      <c r="L716" s="69"/>
    </row>
    <row r="717" spans="12:12" customFormat="1" x14ac:dyDescent="0.25">
      <c r="L717" s="69"/>
    </row>
    <row r="718" spans="12:12" customFormat="1" x14ac:dyDescent="0.25">
      <c r="L718" s="69"/>
    </row>
    <row r="719" spans="12:12" customFormat="1" x14ac:dyDescent="0.25">
      <c r="L719" s="69"/>
    </row>
    <row r="720" spans="12:12" customFormat="1" x14ac:dyDescent="0.25">
      <c r="L720" s="69"/>
    </row>
    <row r="721" spans="12:12" customFormat="1" x14ac:dyDescent="0.25">
      <c r="L721" s="69"/>
    </row>
    <row r="722" spans="12:12" customFormat="1" x14ac:dyDescent="0.25">
      <c r="L722" s="69"/>
    </row>
    <row r="723" spans="12:12" customFormat="1" x14ac:dyDescent="0.25">
      <c r="L723" s="69"/>
    </row>
    <row r="724" spans="12:12" customFormat="1" x14ac:dyDescent="0.25">
      <c r="L724" s="69"/>
    </row>
    <row r="725" spans="12:12" customFormat="1" x14ac:dyDescent="0.25">
      <c r="L725" s="69"/>
    </row>
    <row r="726" spans="12:12" customFormat="1" x14ac:dyDescent="0.25">
      <c r="L726" s="69"/>
    </row>
    <row r="727" spans="12:12" customFormat="1" x14ac:dyDescent="0.25">
      <c r="L727" s="69"/>
    </row>
    <row r="728" spans="12:12" customFormat="1" x14ac:dyDescent="0.25">
      <c r="L728" s="69"/>
    </row>
    <row r="729" spans="12:12" customFormat="1" x14ac:dyDescent="0.25">
      <c r="L729" s="69"/>
    </row>
    <row r="730" spans="12:12" customFormat="1" x14ac:dyDescent="0.25">
      <c r="L730" s="69"/>
    </row>
    <row r="731" spans="12:12" customFormat="1" x14ac:dyDescent="0.25">
      <c r="L731" s="69"/>
    </row>
    <row r="732" spans="12:12" customFormat="1" x14ac:dyDescent="0.25">
      <c r="L732" s="69"/>
    </row>
    <row r="733" spans="12:12" customFormat="1" x14ac:dyDescent="0.25">
      <c r="L733" s="69"/>
    </row>
    <row r="734" spans="12:12" customFormat="1" x14ac:dyDescent="0.25">
      <c r="L734" s="69"/>
    </row>
    <row r="735" spans="12:12" customFormat="1" x14ac:dyDescent="0.25">
      <c r="L735" s="69"/>
    </row>
    <row r="736" spans="12:12" customFormat="1" x14ac:dyDescent="0.25">
      <c r="L736" s="69"/>
    </row>
    <row r="737" spans="12:12" customFormat="1" x14ac:dyDescent="0.25">
      <c r="L737" s="69"/>
    </row>
    <row r="738" spans="12:12" customFormat="1" x14ac:dyDescent="0.25">
      <c r="L738" s="69"/>
    </row>
    <row r="739" spans="12:12" customFormat="1" x14ac:dyDescent="0.25">
      <c r="L739" s="69"/>
    </row>
    <row r="740" spans="12:12" customFormat="1" x14ac:dyDescent="0.25">
      <c r="L740" s="69"/>
    </row>
    <row r="741" spans="12:12" customFormat="1" x14ac:dyDescent="0.25">
      <c r="L741" s="69"/>
    </row>
    <row r="742" spans="12:12" customFormat="1" x14ac:dyDescent="0.25">
      <c r="L742" s="69"/>
    </row>
    <row r="743" spans="12:12" customFormat="1" x14ac:dyDescent="0.25">
      <c r="L743" s="69"/>
    </row>
    <row r="744" spans="12:12" customFormat="1" x14ac:dyDescent="0.25">
      <c r="L744" s="69"/>
    </row>
    <row r="745" spans="12:12" customFormat="1" x14ac:dyDescent="0.25">
      <c r="L745" s="69"/>
    </row>
    <row r="746" spans="12:12" customFormat="1" x14ac:dyDescent="0.25">
      <c r="L746" s="69"/>
    </row>
    <row r="747" spans="12:12" customFormat="1" x14ac:dyDescent="0.25">
      <c r="L747" s="69"/>
    </row>
    <row r="748" spans="12:12" customFormat="1" x14ac:dyDescent="0.25">
      <c r="L748" s="69"/>
    </row>
    <row r="749" spans="12:12" customFormat="1" x14ac:dyDescent="0.25">
      <c r="L749" s="69"/>
    </row>
    <row r="750" spans="12:12" customFormat="1" x14ac:dyDescent="0.25">
      <c r="L750" s="69"/>
    </row>
    <row r="751" spans="12:12" customFormat="1" x14ac:dyDescent="0.25">
      <c r="L751" s="69"/>
    </row>
    <row r="752" spans="12:12" customFormat="1" x14ac:dyDescent="0.25">
      <c r="L752" s="69"/>
    </row>
    <row r="753" spans="12:12" customFormat="1" x14ac:dyDescent="0.25">
      <c r="L753" s="69"/>
    </row>
    <row r="754" spans="12:12" customFormat="1" x14ac:dyDescent="0.25">
      <c r="L754" s="69"/>
    </row>
    <row r="755" spans="12:12" customFormat="1" x14ac:dyDescent="0.25">
      <c r="L755" s="69"/>
    </row>
    <row r="756" spans="12:12" customFormat="1" x14ac:dyDescent="0.25">
      <c r="L756" s="69"/>
    </row>
    <row r="757" spans="12:12" customFormat="1" x14ac:dyDescent="0.25">
      <c r="L757" s="69"/>
    </row>
    <row r="758" spans="12:12" customFormat="1" x14ac:dyDescent="0.25">
      <c r="L758" s="69"/>
    </row>
    <row r="759" spans="12:12" customFormat="1" x14ac:dyDescent="0.25">
      <c r="L759" s="69"/>
    </row>
    <row r="760" spans="12:12" customFormat="1" x14ac:dyDescent="0.25">
      <c r="L760" s="69"/>
    </row>
    <row r="761" spans="12:12" customFormat="1" x14ac:dyDescent="0.25">
      <c r="L761" s="69"/>
    </row>
    <row r="762" spans="12:12" customFormat="1" x14ac:dyDescent="0.25">
      <c r="L762" s="69"/>
    </row>
    <row r="763" spans="12:12" customFormat="1" x14ac:dyDescent="0.25">
      <c r="L763" s="69"/>
    </row>
    <row r="764" spans="12:12" customFormat="1" x14ac:dyDescent="0.25">
      <c r="L764" s="69"/>
    </row>
    <row r="765" spans="12:12" customFormat="1" x14ac:dyDescent="0.25">
      <c r="L765" s="69"/>
    </row>
    <row r="766" spans="12:12" customFormat="1" x14ac:dyDescent="0.25">
      <c r="L766" s="69"/>
    </row>
    <row r="767" spans="12:12" customFormat="1" x14ac:dyDescent="0.25">
      <c r="L767" s="69"/>
    </row>
    <row r="768" spans="12:12" customFormat="1" x14ac:dyDescent="0.25">
      <c r="L768" s="69"/>
    </row>
    <row r="769" spans="12:12" customFormat="1" x14ac:dyDescent="0.25">
      <c r="L769" s="69"/>
    </row>
    <row r="770" spans="12:12" customFormat="1" x14ac:dyDescent="0.25">
      <c r="L770" s="69"/>
    </row>
    <row r="771" spans="12:12" customFormat="1" x14ac:dyDescent="0.25">
      <c r="L771" s="69"/>
    </row>
    <row r="772" spans="12:12" customFormat="1" x14ac:dyDescent="0.25">
      <c r="L772" s="69"/>
    </row>
    <row r="773" spans="12:12" customFormat="1" x14ac:dyDescent="0.25">
      <c r="L773" s="69"/>
    </row>
    <row r="774" spans="12:12" customFormat="1" x14ac:dyDescent="0.25">
      <c r="L774" s="69"/>
    </row>
    <row r="775" spans="12:12" customFormat="1" x14ac:dyDescent="0.25">
      <c r="L775" s="69"/>
    </row>
    <row r="776" spans="12:12" customFormat="1" x14ac:dyDescent="0.25">
      <c r="L776" s="69"/>
    </row>
    <row r="777" spans="12:12" customFormat="1" x14ac:dyDescent="0.25">
      <c r="L777" s="69"/>
    </row>
    <row r="778" spans="12:12" customFormat="1" x14ac:dyDescent="0.25">
      <c r="L778" s="69"/>
    </row>
    <row r="779" spans="12:12" customFormat="1" x14ac:dyDescent="0.25">
      <c r="L779" s="69"/>
    </row>
    <row r="780" spans="12:12" customFormat="1" x14ac:dyDescent="0.25">
      <c r="L780" s="69"/>
    </row>
    <row r="781" spans="12:12" customFormat="1" x14ac:dyDescent="0.25">
      <c r="L781" s="69"/>
    </row>
    <row r="782" spans="12:12" customFormat="1" x14ac:dyDescent="0.25">
      <c r="L782" s="69"/>
    </row>
    <row r="783" spans="12:12" customFormat="1" x14ac:dyDescent="0.25">
      <c r="L783" s="69"/>
    </row>
    <row r="784" spans="12:12" customFormat="1" x14ac:dyDescent="0.25">
      <c r="L784" s="69"/>
    </row>
    <row r="785" spans="12:12" customFormat="1" x14ac:dyDescent="0.25">
      <c r="L785" s="69"/>
    </row>
    <row r="786" spans="12:12" customFormat="1" x14ac:dyDescent="0.25">
      <c r="L786" s="69"/>
    </row>
    <row r="787" spans="12:12" customFormat="1" x14ac:dyDescent="0.25">
      <c r="L787" s="69"/>
    </row>
    <row r="788" spans="12:12" customFormat="1" x14ac:dyDescent="0.25">
      <c r="L788" s="69"/>
    </row>
    <row r="789" spans="12:12" customFormat="1" x14ac:dyDescent="0.25">
      <c r="L789" s="69"/>
    </row>
    <row r="790" spans="12:12" customFormat="1" x14ac:dyDescent="0.25">
      <c r="L790" s="69"/>
    </row>
    <row r="791" spans="12:12" customFormat="1" x14ac:dyDescent="0.25">
      <c r="L791" s="69"/>
    </row>
    <row r="792" spans="12:12" customFormat="1" x14ac:dyDescent="0.25">
      <c r="L792" s="69"/>
    </row>
    <row r="793" spans="12:12" customFormat="1" x14ac:dyDescent="0.25">
      <c r="L793" s="69"/>
    </row>
    <row r="794" spans="12:12" customFormat="1" x14ac:dyDescent="0.25">
      <c r="L794" s="69"/>
    </row>
    <row r="795" spans="12:12" customFormat="1" x14ac:dyDescent="0.25">
      <c r="L795" s="69"/>
    </row>
    <row r="796" spans="12:12" customFormat="1" x14ac:dyDescent="0.25">
      <c r="L796" s="69"/>
    </row>
    <row r="797" spans="12:12" customFormat="1" x14ac:dyDescent="0.25">
      <c r="L797" s="69"/>
    </row>
    <row r="798" spans="12:12" customFormat="1" x14ac:dyDescent="0.25">
      <c r="L798" s="69"/>
    </row>
    <row r="799" spans="12:12" customFormat="1" x14ac:dyDescent="0.25">
      <c r="L799" s="69"/>
    </row>
    <row r="800" spans="12:12" customFormat="1" x14ac:dyDescent="0.25">
      <c r="L800" s="69"/>
    </row>
    <row r="801" spans="12:12" customFormat="1" x14ac:dyDescent="0.25">
      <c r="L801" s="69"/>
    </row>
    <row r="802" spans="12:12" customFormat="1" x14ac:dyDescent="0.25">
      <c r="L802" s="69"/>
    </row>
    <row r="803" spans="12:12" customFormat="1" x14ac:dyDescent="0.25">
      <c r="L803" s="69"/>
    </row>
    <row r="804" spans="12:12" customFormat="1" x14ac:dyDescent="0.25">
      <c r="L804" s="69"/>
    </row>
    <row r="805" spans="12:12" customFormat="1" x14ac:dyDescent="0.25">
      <c r="L805" s="69"/>
    </row>
    <row r="806" spans="12:12" customFormat="1" x14ac:dyDescent="0.25">
      <c r="L806" s="69"/>
    </row>
    <row r="807" spans="12:12" customFormat="1" x14ac:dyDescent="0.25">
      <c r="L807" s="69"/>
    </row>
    <row r="808" spans="12:12" customFormat="1" x14ac:dyDescent="0.25">
      <c r="L808" s="69"/>
    </row>
    <row r="809" spans="12:12" customFormat="1" x14ac:dyDescent="0.25">
      <c r="L809" s="69"/>
    </row>
    <row r="810" spans="12:12" customFormat="1" x14ac:dyDescent="0.25">
      <c r="L810" s="69"/>
    </row>
    <row r="811" spans="12:12" customFormat="1" x14ac:dyDescent="0.25">
      <c r="L811" s="69"/>
    </row>
    <row r="812" spans="12:12" customFormat="1" x14ac:dyDescent="0.25">
      <c r="L812" s="69"/>
    </row>
    <row r="813" spans="12:12" customFormat="1" x14ac:dyDescent="0.25">
      <c r="L813" s="69"/>
    </row>
    <row r="814" spans="12:12" customFormat="1" x14ac:dyDescent="0.25">
      <c r="L814" s="69"/>
    </row>
    <row r="815" spans="12:12" customFormat="1" x14ac:dyDescent="0.25">
      <c r="L815" s="69"/>
    </row>
    <row r="816" spans="12:12" customFormat="1" x14ac:dyDescent="0.25">
      <c r="L816" s="69"/>
    </row>
    <row r="817" spans="12:12" customFormat="1" x14ac:dyDescent="0.25">
      <c r="L817" s="69"/>
    </row>
    <row r="818" spans="12:12" customFormat="1" x14ac:dyDescent="0.25">
      <c r="L818" s="69"/>
    </row>
    <row r="819" spans="12:12" customFormat="1" x14ac:dyDescent="0.25">
      <c r="L819" s="69"/>
    </row>
    <row r="820" spans="12:12" customFormat="1" x14ac:dyDescent="0.25">
      <c r="L820" s="69"/>
    </row>
    <row r="821" spans="12:12" customFormat="1" x14ac:dyDescent="0.25">
      <c r="L821" s="69"/>
    </row>
    <row r="822" spans="12:12" customFormat="1" x14ac:dyDescent="0.25">
      <c r="L822" s="69"/>
    </row>
    <row r="823" spans="12:12" customFormat="1" x14ac:dyDescent="0.25">
      <c r="L823" s="69"/>
    </row>
    <row r="824" spans="12:12" customFormat="1" x14ac:dyDescent="0.25">
      <c r="L824" s="69"/>
    </row>
    <row r="825" spans="12:12" customFormat="1" x14ac:dyDescent="0.25">
      <c r="L825" s="69"/>
    </row>
    <row r="826" spans="12:12" customFormat="1" x14ac:dyDescent="0.25">
      <c r="L826" s="69"/>
    </row>
    <row r="827" spans="12:12" customFormat="1" x14ac:dyDescent="0.25">
      <c r="L827" s="69"/>
    </row>
    <row r="828" spans="12:12" customFormat="1" x14ac:dyDescent="0.25">
      <c r="L828" s="69"/>
    </row>
    <row r="829" spans="12:12" customFormat="1" x14ac:dyDescent="0.25">
      <c r="L829" s="69"/>
    </row>
    <row r="830" spans="12:12" customFormat="1" x14ac:dyDescent="0.25">
      <c r="L830" s="69"/>
    </row>
    <row r="831" spans="12:12" customFormat="1" x14ac:dyDescent="0.25">
      <c r="L831" s="69"/>
    </row>
    <row r="832" spans="12:12" customFormat="1" x14ac:dyDescent="0.25">
      <c r="L832" s="69"/>
    </row>
    <row r="833" spans="12:12" customFormat="1" x14ac:dyDescent="0.25">
      <c r="L833" s="69"/>
    </row>
    <row r="834" spans="12:12" customFormat="1" x14ac:dyDescent="0.25">
      <c r="L834" s="69"/>
    </row>
    <row r="835" spans="12:12" customFormat="1" x14ac:dyDescent="0.25">
      <c r="L835" s="69"/>
    </row>
    <row r="836" spans="12:12" customFormat="1" x14ac:dyDescent="0.25">
      <c r="L836" s="69"/>
    </row>
    <row r="837" spans="12:12" customFormat="1" x14ac:dyDescent="0.25">
      <c r="L837" s="69"/>
    </row>
    <row r="838" spans="12:12" customFormat="1" x14ac:dyDescent="0.25">
      <c r="L838" s="69"/>
    </row>
    <row r="839" spans="12:12" customFormat="1" x14ac:dyDescent="0.25">
      <c r="L839" s="69"/>
    </row>
    <row r="840" spans="12:12" customFormat="1" x14ac:dyDescent="0.25">
      <c r="L840" s="69"/>
    </row>
    <row r="841" spans="12:12" customFormat="1" x14ac:dyDescent="0.25">
      <c r="L841" s="69"/>
    </row>
    <row r="842" spans="12:12" customFormat="1" x14ac:dyDescent="0.25">
      <c r="L842" s="69"/>
    </row>
    <row r="843" spans="12:12" customFormat="1" x14ac:dyDescent="0.25">
      <c r="L843" s="69"/>
    </row>
    <row r="844" spans="12:12" customFormat="1" x14ac:dyDescent="0.25">
      <c r="L844" s="69"/>
    </row>
    <row r="845" spans="12:12" customFormat="1" x14ac:dyDescent="0.25">
      <c r="L845" s="69"/>
    </row>
    <row r="846" spans="12:12" customFormat="1" x14ac:dyDescent="0.25">
      <c r="L846" s="69"/>
    </row>
    <row r="847" spans="12:12" customFormat="1" x14ac:dyDescent="0.25">
      <c r="L847" s="69"/>
    </row>
    <row r="848" spans="12:12" customFormat="1" x14ac:dyDescent="0.25">
      <c r="L848" s="69"/>
    </row>
    <row r="849" spans="12:12" customFormat="1" x14ac:dyDescent="0.25">
      <c r="L849" s="69"/>
    </row>
    <row r="850" spans="12:12" customFormat="1" x14ac:dyDescent="0.25">
      <c r="L850" s="69"/>
    </row>
    <row r="851" spans="12:12" customFormat="1" x14ac:dyDescent="0.25">
      <c r="L851" s="69"/>
    </row>
    <row r="852" spans="12:12" customFormat="1" x14ac:dyDescent="0.25">
      <c r="L852" s="69"/>
    </row>
    <row r="853" spans="12:12" customFormat="1" x14ac:dyDescent="0.25">
      <c r="L853" s="69"/>
    </row>
    <row r="854" spans="12:12" customFormat="1" x14ac:dyDescent="0.25">
      <c r="L854" s="69"/>
    </row>
    <row r="855" spans="12:12" customFormat="1" x14ac:dyDescent="0.25">
      <c r="L855" s="69"/>
    </row>
    <row r="856" spans="12:12" customFormat="1" x14ac:dyDescent="0.25">
      <c r="L856" s="69"/>
    </row>
    <row r="857" spans="12:12" customFormat="1" x14ac:dyDescent="0.25">
      <c r="L857" s="69"/>
    </row>
    <row r="858" spans="12:12" customFormat="1" x14ac:dyDescent="0.25">
      <c r="L858" s="69"/>
    </row>
    <row r="859" spans="12:12" customFormat="1" x14ac:dyDescent="0.25">
      <c r="L859" s="69"/>
    </row>
    <row r="860" spans="12:12" customFormat="1" x14ac:dyDescent="0.25">
      <c r="L860" s="69"/>
    </row>
    <row r="861" spans="12:12" customFormat="1" x14ac:dyDescent="0.25">
      <c r="L861" s="69"/>
    </row>
    <row r="862" spans="12:12" customFormat="1" x14ac:dyDescent="0.25">
      <c r="L862" s="69"/>
    </row>
    <row r="863" spans="12:12" customFormat="1" x14ac:dyDescent="0.25">
      <c r="L863" s="69"/>
    </row>
    <row r="864" spans="12:12" customFormat="1" x14ac:dyDescent="0.25">
      <c r="L864" s="69"/>
    </row>
    <row r="865" spans="12:12" customFormat="1" x14ac:dyDescent="0.25">
      <c r="L865" s="69"/>
    </row>
    <row r="866" spans="12:12" customFormat="1" x14ac:dyDescent="0.25">
      <c r="L866" s="69"/>
    </row>
    <row r="867" spans="12:12" customFormat="1" x14ac:dyDescent="0.25">
      <c r="L867" s="69"/>
    </row>
    <row r="868" spans="12:12" customFormat="1" x14ac:dyDescent="0.25">
      <c r="L868" s="69"/>
    </row>
    <row r="869" spans="12:12" customFormat="1" x14ac:dyDescent="0.25">
      <c r="L869" s="69"/>
    </row>
    <row r="870" spans="12:12" customFormat="1" x14ac:dyDescent="0.25">
      <c r="L870" s="69"/>
    </row>
    <row r="871" spans="12:12" customFormat="1" x14ac:dyDescent="0.25">
      <c r="L871" s="69"/>
    </row>
    <row r="872" spans="12:12" customFormat="1" x14ac:dyDescent="0.25">
      <c r="L872" s="69"/>
    </row>
    <row r="873" spans="12:12" customFormat="1" x14ac:dyDescent="0.25">
      <c r="L873" s="69"/>
    </row>
    <row r="874" spans="12:12" customFormat="1" x14ac:dyDescent="0.25">
      <c r="L874" s="69"/>
    </row>
    <row r="875" spans="12:12" customFormat="1" x14ac:dyDescent="0.25">
      <c r="L875" s="69"/>
    </row>
    <row r="876" spans="12:12" customFormat="1" x14ac:dyDescent="0.25">
      <c r="L876" s="69"/>
    </row>
    <row r="877" spans="12:12" customFormat="1" x14ac:dyDescent="0.25">
      <c r="L877" s="69"/>
    </row>
    <row r="878" spans="12:12" customFormat="1" x14ac:dyDescent="0.25">
      <c r="L878" s="69"/>
    </row>
    <row r="879" spans="12:12" customFormat="1" x14ac:dyDescent="0.25">
      <c r="L879" s="69"/>
    </row>
    <row r="880" spans="12:12" customFormat="1" x14ac:dyDescent="0.25">
      <c r="L880" s="69"/>
    </row>
    <row r="881" spans="12:12" customFormat="1" x14ac:dyDescent="0.25">
      <c r="L881" s="69"/>
    </row>
    <row r="882" spans="12:12" customFormat="1" x14ac:dyDescent="0.25">
      <c r="L882" s="69"/>
    </row>
    <row r="883" spans="12:12" customFormat="1" x14ac:dyDescent="0.25">
      <c r="L883" s="69"/>
    </row>
    <row r="884" spans="12:12" customFormat="1" x14ac:dyDescent="0.25">
      <c r="L884" s="69"/>
    </row>
    <row r="885" spans="12:12" customFormat="1" x14ac:dyDescent="0.25">
      <c r="L885" s="69"/>
    </row>
    <row r="886" spans="12:12" customFormat="1" x14ac:dyDescent="0.25">
      <c r="L886" s="69"/>
    </row>
    <row r="887" spans="12:12" customFormat="1" x14ac:dyDescent="0.25">
      <c r="L887" s="69"/>
    </row>
    <row r="888" spans="12:12" customFormat="1" x14ac:dyDescent="0.25">
      <c r="L888" s="69"/>
    </row>
    <row r="889" spans="12:12" customFormat="1" x14ac:dyDescent="0.25">
      <c r="L889" s="69"/>
    </row>
    <row r="890" spans="12:12" customFormat="1" x14ac:dyDescent="0.25">
      <c r="L890" s="69"/>
    </row>
    <row r="891" spans="12:12" customFormat="1" x14ac:dyDescent="0.25">
      <c r="L891" s="69"/>
    </row>
    <row r="892" spans="12:12" customFormat="1" x14ac:dyDescent="0.25">
      <c r="L892" s="69"/>
    </row>
    <row r="893" spans="12:12" customFormat="1" x14ac:dyDescent="0.25">
      <c r="L893" s="69"/>
    </row>
    <row r="894" spans="12:12" customFormat="1" x14ac:dyDescent="0.25">
      <c r="L894" s="69"/>
    </row>
    <row r="895" spans="12:12" customFormat="1" x14ac:dyDescent="0.25">
      <c r="L895" s="69"/>
    </row>
    <row r="896" spans="12:12" customFormat="1" x14ac:dyDescent="0.25">
      <c r="L896" s="69"/>
    </row>
    <row r="897" spans="12:12" customFormat="1" x14ac:dyDescent="0.25">
      <c r="L897" s="69"/>
    </row>
    <row r="898" spans="12:12" customFormat="1" x14ac:dyDescent="0.25">
      <c r="L898" s="69"/>
    </row>
    <row r="899" spans="12:12" customFormat="1" x14ac:dyDescent="0.25">
      <c r="L899" s="69"/>
    </row>
    <row r="900" spans="12:12" customFormat="1" x14ac:dyDescent="0.25">
      <c r="L900" s="69"/>
    </row>
    <row r="901" spans="12:12" customFormat="1" x14ac:dyDescent="0.25">
      <c r="L901" s="69"/>
    </row>
    <row r="902" spans="12:12" customFormat="1" x14ac:dyDescent="0.25">
      <c r="L902" s="69"/>
    </row>
    <row r="903" spans="12:12" customFormat="1" x14ac:dyDescent="0.25">
      <c r="L903" s="69"/>
    </row>
    <row r="904" spans="12:12" customFormat="1" x14ac:dyDescent="0.25">
      <c r="L904" s="69"/>
    </row>
    <row r="905" spans="12:12" customFormat="1" x14ac:dyDescent="0.25">
      <c r="L905" s="69"/>
    </row>
    <row r="906" spans="12:12" customFormat="1" x14ac:dyDescent="0.25">
      <c r="L906" s="69"/>
    </row>
    <row r="907" spans="12:12" customFormat="1" x14ac:dyDescent="0.25">
      <c r="L907" s="69"/>
    </row>
    <row r="908" spans="12:12" customFormat="1" x14ac:dyDescent="0.25">
      <c r="L908" s="69"/>
    </row>
    <row r="909" spans="12:12" customFormat="1" x14ac:dyDescent="0.25">
      <c r="L909" s="69"/>
    </row>
    <row r="910" spans="12:12" customFormat="1" x14ac:dyDescent="0.25">
      <c r="L910" s="69"/>
    </row>
    <row r="911" spans="12:12" customFormat="1" x14ac:dyDescent="0.25">
      <c r="L911" s="69"/>
    </row>
    <row r="912" spans="12:12" customFormat="1" x14ac:dyDescent="0.25">
      <c r="L912" s="69"/>
    </row>
    <row r="913" spans="12:12" customFormat="1" x14ac:dyDescent="0.25">
      <c r="L913" s="69"/>
    </row>
    <row r="914" spans="12:12" customFormat="1" x14ac:dyDescent="0.25">
      <c r="L914" s="69"/>
    </row>
    <row r="915" spans="12:12" customFormat="1" x14ac:dyDescent="0.25">
      <c r="L915" s="69"/>
    </row>
    <row r="916" spans="12:12" customFormat="1" x14ac:dyDescent="0.25">
      <c r="L916" s="69"/>
    </row>
    <row r="917" spans="12:12" customFormat="1" x14ac:dyDescent="0.25">
      <c r="L917" s="69"/>
    </row>
    <row r="918" spans="12:12" customFormat="1" x14ac:dyDescent="0.25">
      <c r="L918" s="69"/>
    </row>
    <row r="919" spans="12:12" customFormat="1" x14ac:dyDescent="0.25">
      <c r="L919" s="69"/>
    </row>
    <row r="920" spans="12:12" customFormat="1" x14ac:dyDescent="0.25">
      <c r="L920" s="69"/>
    </row>
    <row r="921" spans="12:12" customFormat="1" x14ac:dyDescent="0.25">
      <c r="L921" s="69"/>
    </row>
    <row r="922" spans="12:12" customFormat="1" x14ac:dyDescent="0.25">
      <c r="L922" s="69"/>
    </row>
    <row r="923" spans="12:12" customFormat="1" x14ac:dyDescent="0.25">
      <c r="L923" s="69"/>
    </row>
    <row r="924" spans="12:12" customFormat="1" x14ac:dyDescent="0.25">
      <c r="L924" s="69"/>
    </row>
    <row r="925" spans="12:12" customFormat="1" x14ac:dyDescent="0.25">
      <c r="L925" s="69"/>
    </row>
    <row r="926" spans="12:12" customFormat="1" x14ac:dyDescent="0.25">
      <c r="L926" s="69"/>
    </row>
    <row r="927" spans="12:12" customFormat="1" x14ac:dyDescent="0.25">
      <c r="L927" s="69"/>
    </row>
    <row r="928" spans="12:12" customFormat="1" x14ac:dyDescent="0.25">
      <c r="L928" s="69"/>
    </row>
    <row r="929" spans="12:12" customFormat="1" x14ac:dyDescent="0.25">
      <c r="L929" s="69"/>
    </row>
    <row r="930" spans="12:12" customFormat="1" x14ac:dyDescent="0.25">
      <c r="L930" s="69"/>
    </row>
    <row r="931" spans="12:12" customFormat="1" x14ac:dyDescent="0.25">
      <c r="L931" s="69"/>
    </row>
    <row r="932" spans="12:12" customFormat="1" x14ac:dyDescent="0.25">
      <c r="L932" s="69"/>
    </row>
    <row r="933" spans="12:12" customFormat="1" x14ac:dyDescent="0.25">
      <c r="L933" s="69"/>
    </row>
    <row r="934" spans="12:12" customFormat="1" x14ac:dyDescent="0.25">
      <c r="L934" s="69"/>
    </row>
    <row r="935" spans="12:12" customFormat="1" x14ac:dyDescent="0.25">
      <c r="L935" s="69"/>
    </row>
    <row r="936" spans="12:12" customFormat="1" x14ac:dyDescent="0.25">
      <c r="L936" s="69"/>
    </row>
    <row r="937" spans="12:12" customFormat="1" x14ac:dyDescent="0.25">
      <c r="L937" s="69"/>
    </row>
    <row r="938" spans="12:12" customFormat="1" x14ac:dyDescent="0.25">
      <c r="L938" s="69"/>
    </row>
    <row r="939" spans="12:12" customFormat="1" x14ac:dyDescent="0.25">
      <c r="L939" s="69"/>
    </row>
    <row r="940" spans="12:12" customFormat="1" x14ac:dyDescent="0.25">
      <c r="L940" s="69"/>
    </row>
    <row r="941" spans="12:12" customFormat="1" x14ac:dyDescent="0.25">
      <c r="L941" s="69"/>
    </row>
    <row r="942" spans="12:12" customFormat="1" x14ac:dyDescent="0.25">
      <c r="L942" s="69"/>
    </row>
    <row r="943" spans="12:12" customFormat="1" x14ac:dyDescent="0.25">
      <c r="L943" s="69"/>
    </row>
    <row r="944" spans="12:12" customFormat="1" x14ac:dyDescent="0.25">
      <c r="L944" s="69"/>
    </row>
    <row r="945" spans="12:12" customFormat="1" x14ac:dyDescent="0.25">
      <c r="L945" s="69"/>
    </row>
    <row r="946" spans="12:12" customFormat="1" x14ac:dyDescent="0.25">
      <c r="L946" s="69"/>
    </row>
    <row r="947" spans="12:12" customFormat="1" x14ac:dyDescent="0.25">
      <c r="L947" s="69"/>
    </row>
    <row r="948" spans="12:12" customFormat="1" x14ac:dyDescent="0.25">
      <c r="L948" s="69"/>
    </row>
    <row r="949" spans="12:12" customFormat="1" x14ac:dyDescent="0.25">
      <c r="L949" s="69"/>
    </row>
    <row r="950" spans="12:12" customFormat="1" x14ac:dyDescent="0.25">
      <c r="L950" s="69"/>
    </row>
    <row r="951" spans="12:12" customFormat="1" x14ac:dyDescent="0.25">
      <c r="L951" s="69"/>
    </row>
    <row r="952" spans="12:12" customFormat="1" x14ac:dyDescent="0.25">
      <c r="L952" s="69"/>
    </row>
    <row r="953" spans="12:12" customFormat="1" x14ac:dyDescent="0.25">
      <c r="L953" s="69"/>
    </row>
    <row r="954" spans="12:12" customFormat="1" x14ac:dyDescent="0.25">
      <c r="L954" s="69"/>
    </row>
    <row r="955" spans="12:12" customFormat="1" x14ac:dyDescent="0.25">
      <c r="L955" s="69"/>
    </row>
    <row r="956" spans="12:12" customFormat="1" x14ac:dyDescent="0.25">
      <c r="L956" s="69"/>
    </row>
    <row r="957" spans="12:12" customFormat="1" x14ac:dyDescent="0.25">
      <c r="L957" s="69"/>
    </row>
    <row r="958" spans="12:12" customFormat="1" x14ac:dyDescent="0.25">
      <c r="L958" s="69"/>
    </row>
    <row r="959" spans="12:12" customFormat="1" x14ac:dyDescent="0.25">
      <c r="L959" s="69"/>
    </row>
    <row r="960" spans="12:12" customFormat="1" x14ac:dyDescent="0.25">
      <c r="L960" s="69"/>
    </row>
    <row r="961" spans="12:12" customFormat="1" x14ac:dyDescent="0.25">
      <c r="L961" s="69"/>
    </row>
    <row r="962" spans="12:12" customFormat="1" x14ac:dyDescent="0.25">
      <c r="L962" s="69"/>
    </row>
    <row r="963" spans="12:12" customFormat="1" x14ac:dyDescent="0.25">
      <c r="L963" s="69"/>
    </row>
    <row r="964" spans="12:12" customFormat="1" x14ac:dyDescent="0.25">
      <c r="L964" s="69"/>
    </row>
    <row r="965" spans="12:12" customFormat="1" x14ac:dyDescent="0.25">
      <c r="L965" s="69"/>
    </row>
    <row r="966" spans="12:12" customFormat="1" x14ac:dyDescent="0.25">
      <c r="L966" s="69"/>
    </row>
    <row r="967" spans="12:12" customFormat="1" x14ac:dyDescent="0.25">
      <c r="L967" s="69"/>
    </row>
    <row r="968" spans="12:12" customFormat="1" x14ac:dyDescent="0.25">
      <c r="L968" s="69"/>
    </row>
    <row r="969" spans="12:12" customFormat="1" x14ac:dyDescent="0.25">
      <c r="L969" s="69"/>
    </row>
    <row r="970" spans="12:12" customFormat="1" x14ac:dyDescent="0.25">
      <c r="L970" s="69"/>
    </row>
    <row r="971" spans="12:12" customFormat="1" x14ac:dyDescent="0.25">
      <c r="L971" s="69"/>
    </row>
    <row r="972" spans="12:12" customFormat="1" x14ac:dyDescent="0.25">
      <c r="L972" s="69"/>
    </row>
    <row r="973" spans="12:12" customFormat="1" x14ac:dyDescent="0.25">
      <c r="L973" s="69"/>
    </row>
    <row r="974" spans="12:12" customFormat="1" x14ac:dyDescent="0.25">
      <c r="L974" s="69"/>
    </row>
    <row r="975" spans="12:12" customFormat="1" x14ac:dyDescent="0.25">
      <c r="L975" s="69"/>
    </row>
    <row r="976" spans="12:12" customFormat="1" x14ac:dyDescent="0.25">
      <c r="L976" s="69"/>
    </row>
    <row r="977" spans="12:12" customFormat="1" x14ac:dyDescent="0.25">
      <c r="L977" s="69"/>
    </row>
    <row r="978" spans="12:12" customFormat="1" x14ac:dyDescent="0.25">
      <c r="L978" s="69"/>
    </row>
    <row r="979" spans="12:12" customFormat="1" x14ac:dyDescent="0.25">
      <c r="L979" s="69"/>
    </row>
    <row r="980" spans="12:12" customFormat="1" x14ac:dyDescent="0.25">
      <c r="L980" s="69"/>
    </row>
    <row r="981" spans="12:12" customFormat="1" x14ac:dyDescent="0.25">
      <c r="L981" s="69"/>
    </row>
    <row r="982" spans="12:12" customFormat="1" x14ac:dyDescent="0.25">
      <c r="L982" s="69"/>
    </row>
    <row r="983" spans="12:12" customFormat="1" x14ac:dyDescent="0.25">
      <c r="L983" s="69"/>
    </row>
    <row r="984" spans="12:12" customFormat="1" x14ac:dyDescent="0.25">
      <c r="L984" s="69"/>
    </row>
    <row r="985" spans="12:12" customFormat="1" x14ac:dyDescent="0.25">
      <c r="L985" s="69"/>
    </row>
    <row r="986" spans="12:12" customFormat="1" x14ac:dyDescent="0.25">
      <c r="L986" s="69"/>
    </row>
    <row r="987" spans="12:12" customFormat="1" x14ac:dyDescent="0.25">
      <c r="L987" s="69"/>
    </row>
    <row r="988" spans="12:12" customFormat="1" x14ac:dyDescent="0.25">
      <c r="L988" s="69"/>
    </row>
    <row r="989" spans="12:12" customFormat="1" x14ac:dyDescent="0.25">
      <c r="L989" s="69"/>
    </row>
    <row r="990" spans="12:12" customFormat="1" x14ac:dyDescent="0.25">
      <c r="L990" s="69"/>
    </row>
    <row r="991" spans="12:12" customFormat="1" x14ac:dyDescent="0.25">
      <c r="L991" s="69"/>
    </row>
    <row r="992" spans="12:12" customFormat="1" x14ac:dyDescent="0.25">
      <c r="L992" s="69"/>
    </row>
    <row r="993" spans="12:12" customFormat="1" x14ac:dyDescent="0.25">
      <c r="L993" s="69"/>
    </row>
    <row r="994" spans="12:12" customFormat="1" x14ac:dyDescent="0.25">
      <c r="L994" s="69"/>
    </row>
    <row r="995" spans="12:12" customFormat="1" x14ac:dyDescent="0.25">
      <c r="L995" s="69"/>
    </row>
    <row r="996" spans="12:12" customFormat="1" x14ac:dyDescent="0.25">
      <c r="L996" s="69"/>
    </row>
    <row r="997" spans="12:12" customFormat="1" x14ac:dyDescent="0.25">
      <c r="L997" s="69"/>
    </row>
    <row r="998" spans="12:12" customFormat="1" x14ac:dyDescent="0.25">
      <c r="L998" s="69"/>
    </row>
    <row r="999" spans="12:12" customFormat="1" x14ac:dyDescent="0.25">
      <c r="L999" s="69"/>
    </row>
    <row r="1000" spans="12:12" customFormat="1" x14ac:dyDescent="0.25">
      <c r="L1000" s="69"/>
    </row>
    <row r="1001" spans="12:12" customFormat="1" x14ac:dyDescent="0.25">
      <c r="L1001" s="69"/>
    </row>
    <row r="1002" spans="12:12" customFormat="1" x14ac:dyDescent="0.25">
      <c r="L1002" s="69"/>
    </row>
    <row r="1003" spans="12:12" customFormat="1" x14ac:dyDescent="0.25">
      <c r="L1003" s="69"/>
    </row>
    <row r="1004" spans="12:12" customFormat="1" x14ac:dyDescent="0.25">
      <c r="L1004" s="69"/>
    </row>
    <row r="1005" spans="12:12" customFormat="1" x14ac:dyDescent="0.25">
      <c r="L1005" s="69"/>
    </row>
    <row r="1006" spans="12:12" customFormat="1" x14ac:dyDescent="0.25">
      <c r="L1006" s="69"/>
    </row>
    <row r="1007" spans="12:12" customFormat="1" x14ac:dyDescent="0.25">
      <c r="L1007" s="69"/>
    </row>
    <row r="1008" spans="12:12" customFormat="1" x14ac:dyDescent="0.25">
      <c r="L1008" s="69"/>
    </row>
    <row r="1009" spans="12:12" customFormat="1" x14ac:dyDescent="0.25">
      <c r="L1009" s="69"/>
    </row>
    <row r="1010" spans="12:12" customFormat="1" x14ac:dyDescent="0.25">
      <c r="L1010" s="69"/>
    </row>
    <row r="1011" spans="12:12" customFormat="1" x14ac:dyDescent="0.25">
      <c r="L1011" s="69"/>
    </row>
    <row r="1012" spans="12:12" customFormat="1" x14ac:dyDescent="0.25">
      <c r="L1012" s="69"/>
    </row>
    <row r="1013" spans="12:12" customFormat="1" x14ac:dyDescent="0.25">
      <c r="L1013" s="69"/>
    </row>
    <row r="1014" spans="12:12" customFormat="1" x14ac:dyDescent="0.25">
      <c r="L1014" s="69"/>
    </row>
    <row r="1015" spans="12:12" customFormat="1" x14ac:dyDescent="0.25">
      <c r="L1015" s="69"/>
    </row>
    <row r="1016" spans="12:12" customFormat="1" x14ac:dyDescent="0.25">
      <c r="L1016" s="69"/>
    </row>
    <row r="1017" spans="12:12" customFormat="1" x14ac:dyDescent="0.25">
      <c r="L1017" s="69"/>
    </row>
    <row r="1018" spans="12:12" customFormat="1" x14ac:dyDescent="0.25">
      <c r="L1018" s="69"/>
    </row>
    <row r="1019" spans="12:12" customFormat="1" x14ac:dyDescent="0.25">
      <c r="L1019" s="69"/>
    </row>
    <row r="1020" spans="12:12" customFormat="1" x14ac:dyDescent="0.25">
      <c r="L1020" s="69"/>
    </row>
    <row r="1021" spans="12:12" customFormat="1" x14ac:dyDescent="0.25">
      <c r="L1021" s="69"/>
    </row>
    <row r="1022" spans="12:12" customFormat="1" x14ac:dyDescent="0.25">
      <c r="L1022" s="69"/>
    </row>
    <row r="1023" spans="12:12" customFormat="1" x14ac:dyDescent="0.25">
      <c r="L1023" s="69"/>
    </row>
    <row r="1024" spans="12:12" customFormat="1" x14ac:dyDescent="0.25">
      <c r="L1024" s="69"/>
    </row>
    <row r="1025" spans="12:12" customFormat="1" x14ac:dyDescent="0.25">
      <c r="L1025" s="69"/>
    </row>
    <row r="1026" spans="12:12" customFormat="1" x14ac:dyDescent="0.25">
      <c r="L1026" s="69"/>
    </row>
    <row r="1027" spans="12:12" customFormat="1" x14ac:dyDescent="0.25">
      <c r="L1027" s="69"/>
    </row>
    <row r="1028" spans="12:12" customFormat="1" x14ac:dyDescent="0.25">
      <c r="L1028" s="69"/>
    </row>
    <row r="1029" spans="12:12" customFormat="1" x14ac:dyDescent="0.25">
      <c r="L1029" s="69"/>
    </row>
    <row r="1030" spans="12:12" customFormat="1" x14ac:dyDescent="0.25">
      <c r="L1030" s="69"/>
    </row>
    <row r="1031" spans="12:12" customFormat="1" x14ac:dyDescent="0.25">
      <c r="L1031" s="69"/>
    </row>
    <row r="1032" spans="12:12" customFormat="1" x14ac:dyDescent="0.25">
      <c r="L1032" s="69"/>
    </row>
    <row r="1033" spans="12:12" customFormat="1" x14ac:dyDescent="0.25">
      <c r="L1033" s="69"/>
    </row>
    <row r="1034" spans="12:12" customFormat="1" x14ac:dyDescent="0.25">
      <c r="L1034" s="69"/>
    </row>
    <row r="1035" spans="12:12" customFormat="1" x14ac:dyDescent="0.25">
      <c r="L1035" s="69"/>
    </row>
    <row r="1036" spans="12:12" customFormat="1" x14ac:dyDescent="0.25">
      <c r="L1036" s="69"/>
    </row>
    <row r="1037" spans="12:12" customFormat="1" x14ac:dyDescent="0.25">
      <c r="L1037" s="69"/>
    </row>
    <row r="1038" spans="12:12" customFormat="1" x14ac:dyDescent="0.25">
      <c r="L1038" s="69"/>
    </row>
    <row r="1039" spans="12:12" customFormat="1" x14ac:dyDescent="0.25">
      <c r="L1039" s="69"/>
    </row>
    <row r="1040" spans="12:12" customFormat="1" x14ac:dyDescent="0.25">
      <c r="L1040" s="69"/>
    </row>
    <row r="1041" spans="12:12" customFormat="1" x14ac:dyDescent="0.25">
      <c r="L1041" s="69"/>
    </row>
    <row r="1042" spans="12:12" customFormat="1" x14ac:dyDescent="0.25">
      <c r="L1042" s="69"/>
    </row>
    <row r="1043" spans="12:12" customFormat="1" x14ac:dyDescent="0.25">
      <c r="L1043" s="69"/>
    </row>
    <row r="1044" spans="12:12" customFormat="1" x14ac:dyDescent="0.25">
      <c r="L1044" s="69"/>
    </row>
    <row r="1045" spans="12:12" customFormat="1" x14ac:dyDescent="0.25">
      <c r="L1045" s="69"/>
    </row>
    <row r="1046" spans="12:12" customFormat="1" x14ac:dyDescent="0.25">
      <c r="L1046" s="69"/>
    </row>
    <row r="1047" spans="12:12" customFormat="1" x14ac:dyDescent="0.25">
      <c r="L1047" s="69"/>
    </row>
    <row r="1048" spans="12:12" customFormat="1" x14ac:dyDescent="0.25">
      <c r="L1048" s="69"/>
    </row>
    <row r="1049" spans="12:12" customFormat="1" x14ac:dyDescent="0.25">
      <c r="L1049" s="69"/>
    </row>
    <row r="1050" spans="12:12" customFormat="1" x14ac:dyDescent="0.25">
      <c r="L1050" s="69"/>
    </row>
    <row r="1051" spans="12:12" customFormat="1" x14ac:dyDescent="0.25">
      <c r="L1051" s="69"/>
    </row>
    <row r="1052" spans="12:12" customFormat="1" x14ac:dyDescent="0.25">
      <c r="L1052" s="69"/>
    </row>
    <row r="1053" spans="12:12" customFormat="1" x14ac:dyDescent="0.25">
      <c r="L1053" s="69"/>
    </row>
    <row r="1054" spans="12:12" customFormat="1" x14ac:dyDescent="0.25">
      <c r="L1054" s="69"/>
    </row>
    <row r="1055" spans="12:12" customFormat="1" x14ac:dyDescent="0.25">
      <c r="L1055" s="69"/>
    </row>
    <row r="1056" spans="12:12" customFormat="1" x14ac:dyDescent="0.25">
      <c r="L1056" s="69"/>
    </row>
    <row r="1057" spans="12:12" customFormat="1" x14ac:dyDescent="0.25">
      <c r="L1057" s="69"/>
    </row>
    <row r="1058" spans="12:12" customFormat="1" x14ac:dyDescent="0.25">
      <c r="L1058" s="69"/>
    </row>
    <row r="1059" spans="12:12" customFormat="1" x14ac:dyDescent="0.25">
      <c r="L1059" s="69"/>
    </row>
    <row r="1060" spans="12:12" customFormat="1" x14ac:dyDescent="0.25">
      <c r="L1060" s="69"/>
    </row>
    <row r="1061" spans="12:12" customFormat="1" x14ac:dyDescent="0.25">
      <c r="L1061" s="69"/>
    </row>
    <row r="1062" spans="12:12" customFormat="1" x14ac:dyDescent="0.25">
      <c r="L1062" s="69"/>
    </row>
    <row r="1063" spans="12:12" customFormat="1" x14ac:dyDescent="0.25">
      <c r="L1063" s="69"/>
    </row>
    <row r="1064" spans="12:12" customFormat="1" x14ac:dyDescent="0.25">
      <c r="L1064" s="69"/>
    </row>
    <row r="1065" spans="12:12" customFormat="1" x14ac:dyDescent="0.25">
      <c r="L1065" s="69"/>
    </row>
    <row r="1066" spans="12:12" customFormat="1" x14ac:dyDescent="0.25">
      <c r="L1066" s="69"/>
    </row>
    <row r="1067" spans="12:12" customFormat="1" x14ac:dyDescent="0.25">
      <c r="L1067" s="69"/>
    </row>
    <row r="1068" spans="12:12" customFormat="1" x14ac:dyDescent="0.25">
      <c r="L1068" s="69"/>
    </row>
    <row r="1069" spans="12:12" customFormat="1" x14ac:dyDescent="0.25">
      <c r="L1069" s="69"/>
    </row>
    <row r="1070" spans="12:12" customFormat="1" x14ac:dyDescent="0.25">
      <c r="L1070" s="69"/>
    </row>
    <row r="1071" spans="12:12" customFormat="1" x14ac:dyDescent="0.25">
      <c r="L1071" s="69"/>
    </row>
    <row r="1072" spans="12:12" customFormat="1" x14ac:dyDescent="0.25">
      <c r="L1072" s="69"/>
    </row>
    <row r="1073" spans="12:12" customFormat="1" x14ac:dyDescent="0.25">
      <c r="L1073" s="69"/>
    </row>
    <row r="1074" spans="12:12" customFormat="1" x14ac:dyDescent="0.25">
      <c r="L1074" s="69"/>
    </row>
    <row r="1075" spans="12:12" customFormat="1" x14ac:dyDescent="0.25">
      <c r="L1075" s="69"/>
    </row>
    <row r="1076" spans="12:12" customFormat="1" x14ac:dyDescent="0.25">
      <c r="L1076" s="69"/>
    </row>
    <row r="1077" spans="12:12" customFormat="1" x14ac:dyDescent="0.25">
      <c r="L1077" s="69"/>
    </row>
    <row r="1078" spans="12:12" customFormat="1" x14ac:dyDescent="0.25">
      <c r="L1078" s="69"/>
    </row>
    <row r="1079" spans="12:12" customFormat="1" x14ac:dyDescent="0.25">
      <c r="L1079" s="69"/>
    </row>
    <row r="1080" spans="12:12" customFormat="1" x14ac:dyDescent="0.25">
      <c r="L1080" s="69"/>
    </row>
    <row r="1081" spans="12:12" customFormat="1" x14ac:dyDescent="0.25">
      <c r="L1081" s="69"/>
    </row>
    <row r="1082" spans="12:12" customFormat="1" x14ac:dyDescent="0.25">
      <c r="L1082" s="69"/>
    </row>
    <row r="1083" spans="12:12" customFormat="1" x14ac:dyDescent="0.25">
      <c r="L1083" s="69"/>
    </row>
    <row r="1084" spans="12:12" customFormat="1" x14ac:dyDescent="0.25">
      <c r="L1084" s="69"/>
    </row>
    <row r="1085" spans="12:12" customFormat="1" x14ac:dyDescent="0.25">
      <c r="L1085" s="69"/>
    </row>
    <row r="1086" spans="12:12" customFormat="1" x14ac:dyDescent="0.25">
      <c r="L1086" s="69"/>
    </row>
    <row r="1087" spans="12:12" customFormat="1" x14ac:dyDescent="0.25">
      <c r="L1087" s="69"/>
    </row>
    <row r="1088" spans="12:12" customFormat="1" x14ac:dyDescent="0.25">
      <c r="L1088" s="69"/>
    </row>
    <row r="1089" spans="12:12" customFormat="1" x14ac:dyDescent="0.25">
      <c r="L1089" s="69"/>
    </row>
    <row r="1090" spans="12:12" customFormat="1" x14ac:dyDescent="0.25">
      <c r="L1090" s="69"/>
    </row>
    <row r="1091" spans="12:12" customFormat="1" x14ac:dyDescent="0.25">
      <c r="L1091" s="69"/>
    </row>
    <row r="1092" spans="12:12" customFormat="1" x14ac:dyDescent="0.25">
      <c r="L1092" s="69"/>
    </row>
    <row r="1093" spans="12:12" customFormat="1" x14ac:dyDescent="0.25">
      <c r="L1093" s="69"/>
    </row>
    <row r="1094" spans="12:12" customFormat="1" x14ac:dyDescent="0.25">
      <c r="L1094" s="69"/>
    </row>
    <row r="1095" spans="12:12" customFormat="1" x14ac:dyDescent="0.25">
      <c r="L1095" s="69"/>
    </row>
    <row r="1096" spans="12:12" customFormat="1" x14ac:dyDescent="0.25">
      <c r="L1096" s="69"/>
    </row>
    <row r="1097" spans="12:12" customFormat="1" x14ac:dyDescent="0.25">
      <c r="L1097" s="69"/>
    </row>
    <row r="1098" spans="12:12" customFormat="1" x14ac:dyDescent="0.25">
      <c r="L1098" s="69"/>
    </row>
    <row r="1099" spans="12:12" customFormat="1" x14ac:dyDescent="0.25">
      <c r="L1099" s="69"/>
    </row>
    <row r="1100" spans="12:12" customFormat="1" x14ac:dyDescent="0.25">
      <c r="L1100" s="69"/>
    </row>
    <row r="1101" spans="12:12" customFormat="1" x14ac:dyDescent="0.25">
      <c r="L1101" s="69"/>
    </row>
    <row r="1102" spans="12:12" customFormat="1" x14ac:dyDescent="0.25">
      <c r="L1102" s="69"/>
    </row>
    <row r="1103" spans="12:12" customFormat="1" x14ac:dyDescent="0.25">
      <c r="L1103" s="69"/>
    </row>
    <row r="1104" spans="12:12" customFormat="1" x14ac:dyDescent="0.25">
      <c r="L1104" s="69"/>
    </row>
    <row r="1105" spans="12:12" customFormat="1" x14ac:dyDescent="0.25">
      <c r="L1105" s="69"/>
    </row>
    <row r="1106" spans="12:12" customFormat="1" x14ac:dyDescent="0.25">
      <c r="L1106" s="69"/>
    </row>
    <row r="1107" spans="12:12" customFormat="1" x14ac:dyDescent="0.25">
      <c r="L1107" s="69"/>
    </row>
    <row r="1108" spans="12:12" customFormat="1" x14ac:dyDescent="0.25">
      <c r="L1108" s="69"/>
    </row>
    <row r="1109" spans="12:12" customFormat="1" x14ac:dyDescent="0.25">
      <c r="L1109" s="69"/>
    </row>
    <row r="1110" spans="12:12" customFormat="1" x14ac:dyDescent="0.25">
      <c r="L1110" s="69"/>
    </row>
    <row r="1111" spans="12:12" customFormat="1" x14ac:dyDescent="0.25">
      <c r="L1111" s="69"/>
    </row>
    <row r="1112" spans="12:12" customFormat="1" x14ac:dyDescent="0.25">
      <c r="L1112" s="69"/>
    </row>
    <row r="1113" spans="12:12" customFormat="1" x14ac:dyDescent="0.25">
      <c r="L1113" s="69"/>
    </row>
    <row r="1114" spans="12:12" customFormat="1" x14ac:dyDescent="0.25">
      <c r="L1114" s="69"/>
    </row>
    <row r="1115" spans="12:12" customFormat="1" x14ac:dyDescent="0.25">
      <c r="L1115" s="69"/>
    </row>
    <row r="1116" spans="12:12" customFormat="1" x14ac:dyDescent="0.25">
      <c r="L1116" s="69"/>
    </row>
    <row r="1117" spans="12:12" customFormat="1" x14ac:dyDescent="0.25">
      <c r="L1117" s="69"/>
    </row>
    <row r="1118" spans="12:12" customFormat="1" x14ac:dyDescent="0.25">
      <c r="L1118" s="69"/>
    </row>
    <row r="1119" spans="12:12" customFormat="1" x14ac:dyDescent="0.25">
      <c r="L1119" s="69"/>
    </row>
    <row r="1120" spans="12:12" customFormat="1" x14ac:dyDescent="0.25">
      <c r="L1120" s="69"/>
    </row>
    <row r="1121" spans="12:12" customFormat="1" x14ac:dyDescent="0.25">
      <c r="L1121" s="69"/>
    </row>
    <row r="1122" spans="12:12" customFormat="1" x14ac:dyDescent="0.25">
      <c r="L1122" s="69"/>
    </row>
    <row r="1123" spans="12:12" customFormat="1" x14ac:dyDescent="0.25">
      <c r="L1123" s="69"/>
    </row>
    <row r="1124" spans="12:12" customFormat="1" x14ac:dyDescent="0.25">
      <c r="L1124" s="69"/>
    </row>
    <row r="1125" spans="12:12" customFormat="1" x14ac:dyDescent="0.25">
      <c r="L1125" s="69"/>
    </row>
    <row r="1126" spans="12:12" customFormat="1" x14ac:dyDescent="0.25">
      <c r="L1126" s="69"/>
    </row>
    <row r="1127" spans="12:12" customFormat="1" x14ac:dyDescent="0.25">
      <c r="L1127" s="69"/>
    </row>
    <row r="1128" spans="12:12" customFormat="1" x14ac:dyDescent="0.25">
      <c r="L1128" s="69"/>
    </row>
    <row r="1129" spans="12:12" customFormat="1" x14ac:dyDescent="0.25">
      <c r="L1129" s="69"/>
    </row>
    <row r="1130" spans="12:12" customFormat="1" x14ac:dyDescent="0.25">
      <c r="L1130" s="69"/>
    </row>
    <row r="1131" spans="12:12" customFormat="1" x14ac:dyDescent="0.25">
      <c r="L1131" s="69"/>
    </row>
    <row r="1132" spans="12:12" customFormat="1" x14ac:dyDescent="0.25">
      <c r="L1132" s="69"/>
    </row>
    <row r="1133" spans="12:12" customFormat="1" x14ac:dyDescent="0.25">
      <c r="L1133" s="69"/>
    </row>
    <row r="1134" spans="12:12" customFormat="1" x14ac:dyDescent="0.25">
      <c r="L1134" s="69"/>
    </row>
    <row r="1135" spans="12:12" customFormat="1" x14ac:dyDescent="0.25">
      <c r="L1135" s="69"/>
    </row>
    <row r="1136" spans="12:12" customFormat="1" x14ac:dyDescent="0.25">
      <c r="L1136" s="69"/>
    </row>
    <row r="1137" spans="12:12" customFormat="1" x14ac:dyDescent="0.25">
      <c r="L1137" s="69"/>
    </row>
    <row r="1138" spans="12:12" customFormat="1" x14ac:dyDescent="0.25">
      <c r="L1138" s="69"/>
    </row>
    <row r="1139" spans="12:12" customFormat="1" x14ac:dyDescent="0.25">
      <c r="L1139" s="69"/>
    </row>
    <row r="1140" spans="12:12" customFormat="1" x14ac:dyDescent="0.25">
      <c r="L1140" s="69"/>
    </row>
    <row r="1141" spans="12:12" customFormat="1" x14ac:dyDescent="0.25">
      <c r="L1141" s="69"/>
    </row>
    <row r="1142" spans="12:12" customFormat="1" x14ac:dyDescent="0.25">
      <c r="L1142" s="69"/>
    </row>
    <row r="1143" spans="12:12" customFormat="1" x14ac:dyDescent="0.25">
      <c r="L1143" s="69"/>
    </row>
    <row r="1144" spans="12:12" customFormat="1" x14ac:dyDescent="0.25">
      <c r="L1144" s="69"/>
    </row>
    <row r="1145" spans="12:12" customFormat="1" x14ac:dyDescent="0.25">
      <c r="L1145" s="69"/>
    </row>
    <row r="1146" spans="12:12" customFormat="1" x14ac:dyDescent="0.25">
      <c r="L1146" s="69"/>
    </row>
    <row r="1147" spans="12:12" customFormat="1" x14ac:dyDescent="0.25">
      <c r="L1147" s="69"/>
    </row>
    <row r="1148" spans="12:12" customFormat="1" x14ac:dyDescent="0.25">
      <c r="L1148" s="69"/>
    </row>
    <row r="1149" spans="12:12" customFormat="1" x14ac:dyDescent="0.25">
      <c r="L1149" s="69"/>
    </row>
    <row r="1150" spans="12:12" customFormat="1" x14ac:dyDescent="0.25">
      <c r="L1150" s="69"/>
    </row>
    <row r="1151" spans="12:12" customFormat="1" x14ac:dyDescent="0.25">
      <c r="L1151" s="69"/>
    </row>
    <row r="1152" spans="12:12" customFormat="1" x14ac:dyDescent="0.25">
      <c r="L1152" s="69"/>
    </row>
    <row r="1153" spans="12:12" customFormat="1" x14ac:dyDescent="0.25">
      <c r="L1153" s="69"/>
    </row>
    <row r="1154" spans="12:12" customFormat="1" x14ac:dyDescent="0.25">
      <c r="L1154" s="69"/>
    </row>
    <row r="1155" spans="12:12" customFormat="1" x14ac:dyDescent="0.25">
      <c r="L1155" s="69"/>
    </row>
    <row r="1156" spans="12:12" customFormat="1" x14ac:dyDescent="0.25">
      <c r="L1156" s="69"/>
    </row>
    <row r="1157" spans="12:12" customFormat="1" x14ac:dyDescent="0.25">
      <c r="L1157" s="69"/>
    </row>
    <row r="1158" spans="12:12" customFormat="1" x14ac:dyDescent="0.25">
      <c r="L1158" s="69"/>
    </row>
    <row r="1159" spans="12:12" customFormat="1" x14ac:dyDescent="0.25">
      <c r="L1159" s="69"/>
    </row>
    <row r="1160" spans="12:12" customFormat="1" x14ac:dyDescent="0.25">
      <c r="L1160" s="69"/>
    </row>
    <row r="1161" spans="12:12" customFormat="1" x14ac:dyDescent="0.25">
      <c r="L1161" s="69"/>
    </row>
    <row r="1162" spans="12:12" customFormat="1" x14ac:dyDescent="0.25">
      <c r="L1162" s="69"/>
    </row>
    <row r="1163" spans="12:12" customFormat="1" x14ac:dyDescent="0.25">
      <c r="L1163" s="69"/>
    </row>
    <row r="1164" spans="12:12" customFormat="1" x14ac:dyDescent="0.25">
      <c r="L1164" s="69"/>
    </row>
    <row r="1165" spans="12:12" customFormat="1" x14ac:dyDescent="0.25">
      <c r="L1165" s="69"/>
    </row>
    <row r="1166" spans="12:12" customFormat="1" x14ac:dyDescent="0.25">
      <c r="L1166" s="69"/>
    </row>
    <row r="1167" spans="12:12" customFormat="1" x14ac:dyDescent="0.25">
      <c r="L1167" s="69"/>
    </row>
    <row r="1168" spans="12:12" customFormat="1" x14ac:dyDescent="0.25">
      <c r="L1168" s="69"/>
    </row>
    <row r="1169" spans="12:12" customFormat="1" x14ac:dyDescent="0.25">
      <c r="L1169" s="69"/>
    </row>
    <row r="1170" spans="12:12" customFormat="1" x14ac:dyDescent="0.25">
      <c r="L1170" s="69"/>
    </row>
    <row r="1171" spans="12:12" customFormat="1" x14ac:dyDescent="0.25">
      <c r="L1171" s="69"/>
    </row>
    <row r="1172" spans="12:12" customFormat="1" x14ac:dyDescent="0.25">
      <c r="L1172" s="69"/>
    </row>
    <row r="1173" spans="12:12" customFormat="1" x14ac:dyDescent="0.25">
      <c r="L1173" s="69"/>
    </row>
    <row r="1174" spans="12:12" customFormat="1" x14ac:dyDescent="0.25">
      <c r="L1174" s="69"/>
    </row>
    <row r="1175" spans="12:12" customFormat="1" x14ac:dyDescent="0.25">
      <c r="L1175" s="69"/>
    </row>
    <row r="1176" spans="12:12" customFormat="1" x14ac:dyDescent="0.25">
      <c r="L1176" s="69"/>
    </row>
    <row r="1177" spans="12:12" customFormat="1" x14ac:dyDescent="0.25">
      <c r="L1177" s="69"/>
    </row>
    <row r="1178" spans="12:12" customFormat="1" x14ac:dyDescent="0.25">
      <c r="L1178" s="69"/>
    </row>
    <row r="1179" spans="12:12" customFormat="1" x14ac:dyDescent="0.25">
      <c r="L1179" s="69"/>
    </row>
    <row r="1180" spans="12:12" customFormat="1" x14ac:dyDescent="0.25">
      <c r="L1180" s="69"/>
    </row>
    <row r="1181" spans="12:12" customFormat="1" x14ac:dyDescent="0.25">
      <c r="L1181" s="69"/>
    </row>
    <row r="1182" spans="12:12" customFormat="1" x14ac:dyDescent="0.25">
      <c r="L1182" s="69"/>
    </row>
    <row r="1183" spans="12:12" customFormat="1" x14ac:dyDescent="0.25">
      <c r="L1183" s="69"/>
    </row>
    <row r="1184" spans="12:12" customFormat="1" x14ac:dyDescent="0.25">
      <c r="L1184" s="69"/>
    </row>
    <row r="1185" spans="12:12" customFormat="1" x14ac:dyDescent="0.25">
      <c r="L1185" s="69"/>
    </row>
    <row r="1186" spans="12:12" customFormat="1" x14ac:dyDescent="0.25">
      <c r="L1186" s="69"/>
    </row>
    <row r="1187" spans="12:12" customFormat="1" x14ac:dyDescent="0.25">
      <c r="L1187" s="69"/>
    </row>
    <row r="1188" spans="12:12" customFormat="1" x14ac:dyDescent="0.25">
      <c r="L1188" s="69"/>
    </row>
    <row r="1189" spans="12:12" customFormat="1" x14ac:dyDescent="0.25">
      <c r="L1189" s="69"/>
    </row>
    <row r="1190" spans="12:12" customFormat="1" x14ac:dyDescent="0.25">
      <c r="L1190" s="69"/>
    </row>
    <row r="1191" spans="12:12" customFormat="1" x14ac:dyDescent="0.25">
      <c r="L1191" s="69"/>
    </row>
    <row r="1192" spans="12:12" customFormat="1" x14ac:dyDescent="0.25">
      <c r="L1192" s="69"/>
    </row>
    <row r="1193" spans="12:12" customFormat="1" x14ac:dyDescent="0.25">
      <c r="L1193" s="69"/>
    </row>
    <row r="1194" spans="12:12" customFormat="1" x14ac:dyDescent="0.25">
      <c r="L1194" s="69"/>
    </row>
    <row r="1195" spans="12:12" customFormat="1" x14ac:dyDescent="0.25">
      <c r="L1195" s="69"/>
    </row>
    <row r="1196" spans="12:12" customFormat="1" x14ac:dyDescent="0.25">
      <c r="L1196" s="69"/>
    </row>
    <row r="1197" spans="12:12" customFormat="1" x14ac:dyDescent="0.25">
      <c r="L1197" s="69"/>
    </row>
    <row r="1198" spans="12:12" customFormat="1" x14ac:dyDescent="0.25">
      <c r="L1198" s="69"/>
    </row>
    <row r="1199" spans="12:12" customFormat="1" x14ac:dyDescent="0.25">
      <c r="L1199" s="69"/>
    </row>
    <row r="1200" spans="12:12" customFormat="1" x14ac:dyDescent="0.25">
      <c r="L1200" s="69"/>
    </row>
    <row r="1201" spans="12:12" customFormat="1" x14ac:dyDescent="0.25">
      <c r="L1201" s="69"/>
    </row>
    <row r="1202" spans="12:12" customFormat="1" x14ac:dyDescent="0.25">
      <c r="L1202" s="69"/>
    </row>
    <row r="1203" spans="12:12" customFormat="1" x14ac:dyDescent="0.25">
      <c r="L1203" s="69"/>
    </row>
    <row r="1204" spans="12:12" customFormat="1" x14ac:dyDescent="0.25">
      <c r="L1204" s="69"/>
    </row>
    <row r="1205" spans="12:12" customFormat="1" x14ac:dyDescent="0.25">
      <c r="L1205" s="69"/>
    </row>
    <row r="1206" spans="12:12" customFormat="1" x14ac:dyDescent="0.25">
      <c r="L1206" s="69"/>
    </row>
    <row r="1207" spans="12:12" customFormat="1" x14ac:dyDescent="0.25">
      <c r="L1207" s="69"/>
    </row>
    <row r="1208" spans="12:12" customFormat="1" x14ac:dyDescent="0.25">
      <c r="L1208" s="69"/>
    </row>
    <row r="1209" spans="12:12" customFormat="1" x14ac:dyDescent="0.25">
      <c r="L1209" s="69"/>
    </row>
    <row r="1210" spans="12:12" customFormat="1" x14ac:dyDescent="0.25">
      <c r="L1210" s="69"/>
    </row>
    <row r="1211" spans="12:12" customFormat="1" x14ac:dyDescent="0.25">
      <c r="L1211" s="69"/>
    </row>
    <row r="1212" spans="12:12" customFormat="1" x14ac:dyDescent="0.25">
      <c r="L1212" s="69"/>
    </row>
    <row r="1213" spans="12:12" customFormat="1" x14ac:dyDescent="0.25">
      <c r="L1213" s="69"/>
    </row>
    <row r="1214" spans="12:12" customFormat="1" x14ac:dyDescent="0.25">
      <c r="L1214" s="69"/>
    </row>
    <row r="1215" spans="12:12" customFormat="1" x14ac:dyDescent="0.25">
      <c r="L1215" s="69"/>
    </row>
    <row r="1216" spans="12:12" customFormat="1" x14ac:dyDescent="0.25">
      <c r="L1216" s="69"/>
    </row>
    <row r="1217" spans="12:12" customFormat="1" x14ac:dyDescent="0.25">
      <c r="L1217" s="69"/>
    </row>
    <row r="1218" spans="12:12" customFormat="1" x14ac:dyDescent="0.25">
      <c r="L1218" s="69"/>
    </row>
    <row r="1219" spans="12:12" customFormat="1" x14ac:dyDescent="0.25">
      <c r="L1219" s="69"/>
    </row>
    <row r="1220" spans="12:12" customFormat="1" x14ac:dyDescent="0.25">
      <c r="L1220" s="69"/>
    </row>
    <row r="1221" spans="12:12" customFormat="1" x14ac:dyDescent="0.25">
      <c r="L1221" s="69"/>
    </row>
    <row r="1222" spans="12:12" customFormat="1" x14ac:dyDescent="0.25">
      <c r="L1222" s="69"/>
    </row>
    <row r="1223" spans="12:12" customFormat="1" x14ac:dyDescent="0.25">
      <c r="L1223" s="69"/>
    </row>
    <row r="1224" spans="12:12" customFormat="1" x14ac:dyDescent="0.25">
      <c r="L1224" s="69"/>
    </row>
    <row r="1225" spans="12:12" customFormat="1" x14ac:dyDescent="0.25">
      <c r="L1225" s="69"/>
    </row>
    <row r="1226" spans="12:12" customFormat="1" x14ac:dyDescent="0.25">
      <c r="L1226" s="69"/>
    </row>
    <row r="1227" spans="12:12" customFormat="1" x14ac:dyDescent="0.25">
      <c r="L1227" s="69"/>
    </row>
    <row r="1228" spans="12:12" customFormat="1" x14ac:dyDescent="0.25">
      <c r="L1228" s="69"/>
    </row>
    <row r="1229" spans="12:12" customFormat="1" x14ac:dyDescent="0.25">
      <c r="L1229" s="69"/>
    </row>
    <row r="1230" spans="12:12" customFormat="1" x14ac:dyDescent="0.25">
      <c r="L1230" s="69"/>
    </row>
    <row r="1231" spans="12:12" customFormat="1" x14ac:dyDescent="0.25">
      <c r="L1231" s="69"/>
    </row>
    <row r="1232" spans="12:12" customFormat="1" x14ac:dyDescent="0.25">
      <c r="L1232" s="69"/>
    </row>
    <row r="1233" spans="12:12" customFormat="1" x14ac:dyDescent="0.25">
      <c r="L1233" s="69"/>
    </row>
    <row r="1234" spans="12:12" customFormat="1" x14ac:dyDescent="0.25">
      <c r="L1234" s="69"/>
    </row>
    <row r="1235" spans="12:12" customFormat="1" x14ac:dyDescent="0.25">
      <c r="L1235" s="69"/>
    </row>
    <row r="1236" spans="12:12" customFormat="1" x14ac:dyDescent="0.25">
      <c r="L1236" s="69"/>
    </row>
    <row r="1237" spans="12:12" customFormat="1" x14ac:dyDescent="0.25">
      <c r="L1237" s="69"/>
    </row>
    <row r="1238" spans="12:12" customFormat="1" x14ac:dyDescent="0.25">
      <c r="L1238" s="69"/>
    </row>
    <row r="1239" spans="12:12" customFormat="1" x14ac:dyDescent="0.25">
      <c r="L1239" s="69"/>
    </row>
    <row r="1240" spans="12:12" customFormat="1" x14ac:dyDescent="0.25">
      <c r="L1240" s="69"/>
    </row>
    <row r="1241" spans="12:12" customFormat="1" x14ac:dyDescent="0.25">
      <c r="L1241" s="69"/>
    </row>
    <row r="1242" spans="12:12" customFormat="1" x14ac:dyDescent="0.25">
      <c r="L1242" s="69"/>
    </row>
    <row r="1243" spans="12:12" customFormat="1" x14ac:dyDescent="0.25">
      <c r="L1243" s="69"/>
    </row>
    <row r="1244" spans="12:12" customFormat="1" x14ac:dyDescent="0.25">
      <c r="L1244" s="69"/>
    </row>
    <row r="1245" spans="12:12" customFormat="1" x14ac:dyDescent="0.25">
      <c r="L1245" s="69"/>
    </row>
    <row r="1246" spans="12:12" customFormat="1" x14ac:dyDescent="0.25">
      <c r="L1246" s="69"/>
    </row>
    <row r="1247" spans="12:12" customFormat="1" x14ac:dyDescent="0.25">
      <c r="L1247" s="69"/>
    </row>
    <row r="1248" spans="12:12" customFormat="1" x14ac:dyDescent="0.25">
      <c r="L1248" s="69"/>
    </row>
    <row r="1249" spans="12:12" customFormat="1" x14ac:dyDescent="0.25">
      <c r="L1249" s="69"/>
    </row>
    <row r="1250" spans="12:12" customFormat="1" x14ac:dyDescent="0.25">
      <c r="L1250" s="69"/>
    </row>
    <row r="1251" spans="12:12" customFormat="1" x14ac:dyDescent="0.25">
      <c r="L1251" s="69"/>
    </row>
    <row r="1252" spans="12:12" customFormat="1" x14ac:dyDescent="0.25">
      <c r="L1252" s="69"/>
    </row>
    <row r="1253" spans="12:12" customFormat="1" x14ac:dyDescent="0.25">
      <c r="L1253" s="69"/>
    </row>
    <row r="1254" spans="12:12" customFormat="1" x14ac:dyDescent="0.25">
      <c r="L1254" s="69"/>
    </row>
    <row r="1255" spans="12:12" customFormat="1" x14ac:dyDescent="0.25">
      <c r="L1255" s="69"/>
    </row>
    <row r="1256" spans="12:12" customFormat="1" x14ac:dyDescent="0.25">
      <c r="L1256" s="69"/>
    </row>
    <row r="1257" spans="12:12" customFormat="1" x14ac:dyDescent="0.25">
      <c r="L1257" s="69"/>
    </row>
    <row r="1258" spans="12:12" customFormat="1" x14ac:dyDescent="0.25">
      <c r="L1258" s="69"/>
    </row>
    <row r="1259" spans="12:12" customFormat="1" x14ac:dyDescent="0.25">
      <c r="L1259" s="69"/>
    </row>
    <row r="1260" spans="12:12" customFormat="1" x14ac:dyDescent="0.25">
      <c r="L1260" s="69"/>
    </row>
    <row r="1261" spans="12:12" customFormat="1" x14ac:dyDescent="0.25">
      <c r="L1261" s="69"/>
    </row>
    <row r="1262" spans="12:12" customFormat="1" x14ac:dyDescent="0.25">
      <c r="L1262" s="69"/>
    </row>
    <row r="1263" spans="12:12" customFormat="1" x14ac:dyDescent="0.25">
      <c r="L1263" s="69"/>
    </row>
    <row r="1264" spans="12:12" customFormat="1" x14ac:dyDescent="0.25">
      <c r="L1264" s="69"/>
    </row>
    <row r="1265" spans="12:12" customFormat="1" x14ac:dyDescent="0.25">
      <c r="L1265" s="69"/>
    </row>
    <row r="1266" spans="12:12" customFormat="1" x14ac:dyDescent="0.25">
      <c r="L1266" s="69"/>
    </row>
    <row r="1267" spans="12:12" customFormat="1" x14ac:dyDescent="0.25">
      <c r="L1267" s="69"/>
    </row>
    <row r="1268" spans="12:12" customFormat="1" x14ac:dyDescent="0.25">
      <c r="L1268" s="69"/>
    </row>
    <row r="1269" spans="12:12" customFormat="1" x14ac:dyDescent="0.25">
      <c r="L1269" s="69"/>
    </row>
    <row r="1270" spans="12:12" customFormat="1" x14ac:dyDescent="0.25">
      <c r="L1270" s="69"/>
    </row>
    <row r="1271" spans="12:12" customFormat="1" x14ac:dyDescent="0.25">
      <c r="L1271" s="69"/>
    </row>
    <row r="1272" spans="12:12" customFormat="1" x14ac:dyDescent="0.25">
      <c r="L1272" s="69"/>
    </row>
    <row r="1273" spans="12:12" customFormat="1" x14ac:dyDescent="0.25">
      <c r="L1273" s="69"/>
    </row>
    <row r="1274" spans="12:12" customFormat="1" x14ac:dyDescent="0.25">
      <c r="L1274" s="69"/>
    </row>
    <row r="1275" spans="12:12" customFormat="1" x14ac:dyDescent="0.25">
      <c r="L1275" s="69"/>
    </row>
    <row r="1276" spans="12:12" customFormat="1" x14ac:dyDescent="0.25">
      <c r="L1276" s="69"/>
    </row>
    <row r="1277" spans="12:12" customFormat="1" x14ac:dyDescent="0.25">
      <c r="L1277" s="69"/>
    </row>
    <row r="1278" spans="12:12" customFormat="1" x14ac:dyDescent="0.25">
      <c r="L1278" s="69"/>
    </row>
    <row r="1279" spans="12:12" customFormat="1" x14ac:dyDescent="0.25">
      <c r="L1279" s="69"/>
    </row>
    <row r="1280" spans="12:12" customFormat="1" x14ac:dyDescent="0.25">
      <c r="L1280" s="69"/>
    </row>
    <row r="1281" spans="12:12" customFormat="1" x14ac:dyDescent="0.25">
      <c r="L1281" s="69"/>
    </row>
    <row r="1282" spans="12:12" customFormat="1" x14ac:dyDescent="0.25">
      <c r="L1282" s="69"/>
    </row>
    <row r="1283" spans="12:12" customFormat="1" x14ac:dyDescent="0.25">
      <c r="L1283" s="69"/>
    </row>
    <row r="1284" spans="12:12" customFormat="1" x14ac:dyDescent="0.25">
      <c r="L1284" s="69"/>
    </row>
    <row r="1285" spans="12:12" customFormat="1" x14ac:dyDescent="0.25">
      <c r="L1285" s="69"/>
    </row>
    <row r="1286" spans="12:12" customFormat="1" x14ac:dyDescent="0.25">
      <c r="L1286" s="69"/>
    </row>
    <row r="1287" spans="12:12" customFormat="1" x14ac:dyDescent="0.25">
      <c r="L1287" s="69"/>
    </row>
    <row r="1288" spans="12:12" customFormat="1" x14ac:dyDescent="0.25">
      <c r="L1288" s="69"/>
    </row>
    <row r="1289" spans="12:12" customFormat="1" x14ac:dyDescent="0.25">
      <c r="L1289" s="69"/>
    </row>
    <row r="1290" spans="12:12" customFormat="1" x14ac:dyDescent="0.25">
      <c r="L1290" s="69"/>
    </row>
    <row r="1291" spans="12:12" customFormat="1" x14ac:dyDescent="0.25">
      <c r="L1291" s="69"/>
    </row>
    <row r="1292" spans="12:12" customFormat="1" x14ac:dyDescent="0.25">
      <c r="L1292" s="69"/>
    </row>
    <row r="1293" spans="12:12" customFormat="1" x14ac:dyDescent="0.25">
      <c r="L1293" s="69"/>
    </row>
    <row r="1294" spans="12:12" customFormat="1" x14ac:dyDescent="0.25">
      <c r="L1294" s="69"/>
    </row>
    <row r="1295" spans="12:12" customFormat="1" x14ac:dyDescent="0.25">
      <c r="L1295" s="69"/>
    </row>
    <row r="1296" spans="12:12" customFormat="1" x14ac:dyDescent="0.25">
      <c r="L1296" s="69"/>
    </row>
    <row r="1297" spans="12:12" customFormat="1" x14ac:dyDescent="0.25">
      <c r="L1297" s="69"/>
    </row>
    <row r="1298" spans="12:12" customFormat="1" x14ac:dyDescent="0.25">
      <c r="L1298" s="69"/>
    </row>
    <row r="1299" spans="12:12" customFormat="1" x14ac:dyDescent="0.25">
      <c r="L1299" s="69"/>
    </row>
    <row r="1300" spans="12:12" customFormat="1" x14ac:dyDescent="0.25">
      <c r="L1300" s="69"/>
    </row>
    <row r="1301" spans="12:12" customFormat="1" x14ac:dyDescent="0.25">
      <c r="L1301" s="69"/>
    </row>
    <row r="1302" spans="12:12" customFormat="1" x14ac:dyDescent="0.25">
      <c r="L1302" s="69"/>
    </row>
    <row r="1303" spans="12:12" customFormat="1" x14ac:dyDescent="0.25">
      <c r="L1303" s="69"/>
    </row>
    <row r="1304" spans="12:12" customFormat="1" x14ac:dyDescent="0.25">
      <c r="L1304" s="69"/>
    </row>
    <row r="1305" spans="12:12" customFormat="1" x14ac:dyDescent="0.25">
      <c r="L1305" s="69"/>
    </row>
    <row r="1306" spans="12:12" customFormat="1" x14ac:dyDescent="0.25">
      <c r="L1306" s="69"/>
    </row>
    <row r="1307" spans="12:12" customFormat="1" x14ac:dyDescent="0.25">
      <c r="L1307" s="69"/>
    </row>
    <row r="1308" spans="12:12" customFormat="1" x14ac:dyDescent="0.25">
      <c r="L1308" s="69"/>
    </row>
    <row r="1309" spans="12:12" customFormat="1" x14ac:dyDescent="0.25">
      <c r="L1309" s="69"/>
    </row>
    <row r="1310" spans="12:12" customFormat="1" x14ac:dyDescent="0.25">
      <c r="L1310" s="69"/>
    </row>
    <row r="1311" spans="12:12" customFormat="1" x14ac:dyDescent="0.25">
      <c r="L1311" s="69"/>
    </row>
    <row r="1312" spans="12:12" customFormat="1" x14ac:dyDescent="0.25">
      <c r="L1312" s="69"/>
    </row>
    <row r="1313" spans="12:12" customFormat="1" x14ac:dyDescent="0.25">
      <c r="L1313" s="69"/>
    </row>
    <row r="1314" spans="12:12" customFormat="1" x14ac:dyDescent="0.25">
      <c r="L1314" s="69"/>
    </row>
    <row r="1315" spans="12:12" customFormat="1" x14ac:dyDescent="0.25">
      <c r="L1315" s="69"/>
    </row>
    <row r="1316" spans="12:12" customFormat="1" x14ac:dyDescent="0.25">
      <c r="L1316" s="69"/>
    </row>
    <row r="1317" spans="12:12" customFormat="1" x14ac:dyDescent="0.25">
      <c r="L1317" s="69"/>
    </row>
    <row r="1318" spans="12:12" customFormat="1" x14ac:dyDescent="0.25">
      <c r="L1318" s="69"/>
    </row>
    <row r="1319" spans="12:12" customFormat="1" x14ac:dyDescent="0.25">
      <c r="L1319" s="69"/>
    </row>
    <row r="1320" spans="12:12" customFormat="1" x14ac:dyDescent="0.25">
      <c r="L1320" s="69"/>
    </row>
    <row r="1321" spans="12:12" customFormat="1" x14ac:dyDescent="0.25">
      <c r="L1321" s="69"/>
    </row>
    <row r="1322" spans="12:12" customFormat="1" x14ac:dyDescent="0.25">
      <c r="L1322" s="69"/>
    </row>
    <row r="1323" spans="12:12" customFormat="1" x14ac:dyDescent="0.25">
      <c r="L1323" s="69"/>
    </row>
    <row r="1324" spans="12:12" customFormat="1" x14ac:dyDescent="0.25">
      <c r="L1324" s="69"/>
    </row>
    <row r="1325" spans="12:12" customFormat="1" x14ac:dyDescent="0.25">
      <c r="L1325" s="69"/>
    </row>
    <row r="1326" spans="12:12" customFormat="1" x14ac:dyDescent="0.25">
      <c r="L1326" s="69"/>
    </row>
    <row r="1327" spans="12:12" customFormat="1" x14ac:dyDescent="0.25">
      <c r="L1327" s="69"/>
    </row>
    <row r="1328" spans="12:12" customFormat="1" x14ac:dyDescent="0.25">
      <c r="L1328" s="69"/>
    </row>
    <row r="1329" spans="12:12" customFormat="1" x14ac:dyDescent="0.25">
      <c r="L1329" s="69"/>
    </row>
    <row r="1330" spans="12:12" customFormat="1" x14ac:dyDescent="0.25">
      <c r="L1330" s="69"/>
    </row>
    <row r="1331" spans="12:12" customFormat="1" x14ac:dyDescent="0.25">
      <c r="L1331" s="69"/>
    </row>
    <row r="1332" spans="12:12" customFormat="1" x14ac:dyDescent="0.25">
      <c r="L1332" s="69"/>
    </row>
    <row r="1333" spans="12:12" customFormat="1" x14ac:dyDescent="0.25">
      <c r="L1333" s="69"/>
    </row>
    <row r="1334" spans="12:12" customFormat="1" x14ac:dyDescent="0.25">
      <c r="L1334" s="69"/>
    </row>
    <row r="1335" spans="12:12" customFormat="1" x14ac:dyDescent="0.25">
      <c r="L1335" s="69"/>
    </row>
    <row r="1336" spans="12:12" customFormat="1" x14ac:dyDescent="0.25">
      <c r="L1336" s="69"/>
    </row>
    <row r="1337" spans="12:12" customFormat="1" x14ac:dyDescent="0.25">
      <c r="L1337" s="69"/>
    </row>
    <row r="1338" spans="12:12" customFormat="1" x14ac:dyDescent="0.25">
      <c r="L1338" s="69"/>
    </row>
    <row r="1339" spans="12:12" customFormat="1" x14ac:dyDescent="0.25">
      <c r="L1339" s="69"/>
    </row>
    <row r="1340" spans="12:12" customFormat="1" x14ac:dyDescent="0.25">
      <c r="L1340" s="69"/>
    </row>
    <row r="1341" spans="12:12" customFormat="1" x14ac:dyDescent="0.25">
      <c r="L1341" s="69"/>
    </row>
    <row r="1342" spans="12:12" customFormat="1" x14ac:dyDescent="0.25">
      <c r="L1342" s="69"/>
    </row>
    <row r="1343" spans="12:12" customFormat="1" x14ac:dyDescent="0.25">
      <c r="L1343" s="69"/>
    </row>
    <row r="1344" spans="12:12" customFormat="1" x14ac:dyDescent="0.25">
      <c r="L1344" s="69"/>
    </row>
    <row r="1345" spans="12:12" customFormat="1" x14ac:dyDescent="0.25">
      <c r="L1345" s="69"/>
    </row>
    <row r="1346" spans="12:12" customFormat="1" x14ac:dyDescent="0.25">
      <c r="L1346" s="69"/>
    </row>
    <row r="1347" spans="12:12" customFormat="1" x14ac:dyDescent="0.25">
      <c r="L1347" s="69"/>
    </row>
    <row r="1348" spans="12:12" customFormat="1" x14ac:dyDescent="0.25">
      <c r="L1348" s="69"/>
    </row>
    <row r="1349" spans="12:12" customFormat="1" x14ac:dyDescent="0.25">
      <c r="L1349" s="69"/>
    </row>
    <row r="1350" spans="12:12" customFormat="1" x14ac:dyDescent="0.25">
      <c r="L1350" s="69"/>
    </row>
    <row r="1351" spans="12:12" customFormat="1" x14ac:dyDescent="0.25">
      <c r="L1351" s="69"/>
    </row>
    <row r="1352" spans="12:12" customFormat="1" x14ac:dyDescent="0.25">
      <c r="L1352" s="69"/>
    </row>
    <row r="1353" spans="12:12" customFormat="1" x14ac:dyDescent="0.25">
      <c r="L1353" s="69"/>
    </row>
    <row r="1354" spans="12:12" customFormat="1" x14ac:dyDescent="0.25">
      <c r="L1354" s="69"/>
    </row>
    <row r="1355" spans="12:12" customFormat="1" x14ac:dyDescent="0.25">
      <c r="L1355" s="69"/>
    </row>
    <row r="1356" spans="12:12" customFormat="1" x14ac:dyDescent="0.25">
      <c r="L1356" s="69"/>
    </row>
    <row r="1357" spans="12:12" customFormat="1" x14ac:dyDescent="0.25">
      <c r="L1357" s="69"/>
    </row>
    <row r="1358" spans="12:12" customFormat="1" x14ac:dyDescent="0.25">
      <c r="L1358" s="69"/>
    </row>
    <row r="1359" spans="12:12" customFormat="1" x14ac:dyDescent="0.25">
      <c r="L1359" s="69"/>
    </row>
    <row r="1360" spans="12:12" customFormat="1" x14ac:dyDescent="0.25">
      <c r="L1360" s="69"/>
    </row>
    <row r="1361" spans="12:12" customFormat="1" x14ac:dyDescent="0.25">
      <c r="L1361" s="69"/>
    </row>
    <row r="1362" spans="12:12" customFormat="1" x14ac:dyDescent="0.25">
      <c r="L1362" s="69"/>
    </row>
    <row r="1363" spans="12:12" customFormat="1" x14ac:dyDescent="0.25">
      <c r="L1363" s="69"/>
    </row>
    <row r="1364" spans="12:12" customFormat="1" x14ac:dyDescent="0.25">
      <c r="L1364" s="69"/>
    </row>
    <row r="1365" spans="12:12" customFormat="1" x14ac:dyDescent="0.25">
      <c r="L1365" s="69"/>
    </row>
    <row r="1366" spans="12:12" customFormat="1" x14ac:dyDescent="0.25">
      <c r="L1366" s="69"/>
    </row>
    <row r="1367" spans="12:12" customFormat="1" x14ac:dyDescent="0.25">
      <c r="L1367" s="69"/>
    </row>
    <row r="1368" spans="12:12" customFormat="1" x14ac:dyDescent="0.25">
      <c r="L1368" s="69"/>
    </row>
    <row r="1369" spans="12:12" customFormat="1" x14ac:dyDescent="0.25">
      <c r="L1369" s="69"/>
    </row>
    <row r="1370" spans="12:12" customFormat="1" x14ac:dyDescent="0.25">
      <c r="L1370" s="69"/>
    </row>
    <row r="1371" spans="12:12" customFormat="1" x14ac:dyDescent="0.25">
      <c r="L1371" s="69"/>
    </row>
    <row r="1372" spans="12:12" customFormat="1" x14ac:dyDescent="0.25">
      <c r="L1372" s="69"/>
    </row>
    <row r="1373" spans="12:12" customFormat="1" x14ac:dyDescent="0.25">
      <c r="L1373" s="69"/>
    </row>
    <row r="1374" spans="12:12" customFormat="1" x14ac:dyDescent="0.25">
      <c r="L1374" s="69"/>
    </row>
    <row r="1375" spans="12:12" customFormat="1" x14ac:dyDescent="0.25">
      <c r="L1375" s="69"/>
    </row>
    <row r="1376" spans="12:12" customFormat="1" x14ac:dyDescent="0.25">
      <c r="L1376" s="69"/>
    </row>
    <row r="1377" spans="12:12" customFormat="1" x14ac:dyDescent="0.25">
      <c r="L1377" s="69"/>
    </row>
    <row r="1378" spans="12:12" customFormat="1" x14ac:dyDescent="0.25">
      <c r="L1378" s="69"/>
    </row>
    <row r="1379" spans="12:12" customFormat="1" x14ac:dyDescent="0.25">
      <c r="L1379" s="69"/>
    </row>
    <row r="1380" spans="12:12" customFormat="1" x14ac:dyDescent="0.25">
      <c r="L1380" s="69"/>
    </row>
    <row r="1381" spans="12:12" customFormat="1" x14ac:dyDescent="0.25">
      <c r="L1381" s="69"/>
    </row>
    <row r="1382" spans="12:12" customFormat="1" x14ac:dyDescent="0.25">
      <c r="L1382" s="69"/>
    </row>
    <row r="1383" spans="12:12" customFormat="1" x14ac:dyDescent="0.25">
      <c r="L1383" s="69"/>
    </row>
    <row r="1384" spans="12:12" customFormat="1" x14ac:dyDescent="0.25">
      <c r="L1384" s="69"/>
    </row>
    <row r="1385" spans="12:12" customFormat="1" x14ac:dyDescent="0.25">
      <c r="L1385" s="69"/>
    </row>
    <row r="1386" spans="12:12" customFormat="1" x14ac:dyDescent="0.25">
      <c r="L1386" s="69"/>
    </row>
    <row r="1387" spans="12:12" customFormat="1" x14ac:dyDescent="0.25">
      <c r="L1387" s="69"/>
    </row>
    <row r="1388" spans="12:12" customFormat="1" x14ac:dyDescent="0.25">
      <c r="L1388" s="69"/>
    </row>
    <row r="1389" spans="12:12" customFormat="1" x14ac:dyDescent="0.25">
      <c r="L1389" s="69"/>
    </row>
    <row r="1390" spans="12:12" customFormat="1" x14ac:dyDescent="0.25">
      <c r="L1390" s="69"/>
    </row>
    <row r="1391" spans="12:12" customFormat="1" x14ac:dyDescent="0.25">
      <c r="L1391" s="69"/>
    </row>
    <row r="1392" spans="12:12" customFormat="1" x14ac:dyDescent="0.25">
      <c r="L1392" s="69"/>
    </row>
    <row r="1393" spans="12:12" customFormat="1" x14ac:dyDescent="0.25">
      <c r="L1393" s="69"/>
    </row>
    <row r="1394" spans="12:12" customFormat="1" x14ac:dyDescent="0.25">
      <c r="L1394" s="69"/>
    </row>
    <row r="1395" spans="12:12" customFormat="1" x14ac:dyDescent="0.25">
      <c r="L1395" s="69"/>
    </row>
    <row r="1396" spans="12:12" customFormat="1" x14ac:dyDescent="0.25">
      <c r="L1396" s="69"/>
    </row>
    <row r="1397" spans="12:12" customFormat="1" x14ac:dyDescent="0.25">
      <c r="L1397" s="69"/>
    </row>
    <row r="1398" spans="12:12" customFormat="1" x14ac:dyDescent="0.25">
      <c r="L1398" s="69"/>
    </row>
    <row r="1399" spans="12:12" customFormat="1" x14ac:dyDescent="0.25">
      <c r="L1399" s="69"/>
    </row>
    <row r="1400" spans="12:12" customFormat="1" x14ac:dyDescent="0.25">
      <c r="L1400" s="69"/>
    </row>
    <row r="1401" spans="12:12" customFormat="1" x14ac:dyDescent="0.25">
      <c r="L1401" s="69"/>
    </row>
    <row r="1402" spans="12:12" customFormat="1" x14ac:dyDescent="0.25">
      <c r="L1402" s="69"/>
    </row>
    <row r="1403" spans="12:12" customFormat="1" x14ac:dyDescent="0.25">
      <c r="L1403" s="69"/>
    </row>
    <row r="1404" spans="12:12" customFormat="1" x14ac:dyDescent="0.25">
      <c r="L1404" s="69"/>
    </row>
    <row r="1405" spans="12:12" customFormat="1" x14ac:dyDescent="0.25">
      <c r="L1405" s="69"/>
    </row>
    <row r="1406" spans="12:12" customFormat="1" x14ac:dyDescent="0.25">
      <c r="L1406" s="69"/>
    </row>
    <row r="1407" spans="12:12" customFormat="1" x14ac:dyDescent="0.25">
      <c r="L1407" s="69"/>
    </row>
    <row r="1408" spans="12:12" customFormat="1" x14ac:dyDescent="0.25">
      <c r="L1408" s="69"/>
    </row>
    <row r="1409" spans="12:12" customFormat="1" x14ac:dyDescent="0.25">
      <c r="L1409" s="69"/>
    </row>
    <row r="1410" spans="12:12" customFormat="1" x14ac:dyDescent="0.25">
      <c r="L1410" s="69"/>
    </row>
    <row r="1411" spans="12:12" customFormat="1" x14ac:dyDescent="0.25">
      <c r="L1411" s="69"/>
    </row>
    <row r="1412" spans="12:12" customFormat="1" x14ac:dyDescent="0.25">
      <c r="L1412" s="69"/>
    </row>
    <row r="1413" spans="12:12" customFormat="1" x14ac:dyDescent="0.25">
      <c r="L1413" s="69"/>
    </row>
    <row r="1414" spans="12:12" customFormat="1" x14ac:dyDescent="0.25">
      <c r="L1414" s="69"/>
    </row>
    <row r="1415" spans="12:12" customFormat="1" x14ac:dyDescent="0.25">
      <c r="L1415" s="69"/>
    </row>
    <row r="1416" spans="12:12" customFormat="1" x14ac:dyDescent="0.25">
      <c r="L1416" s="69"/>
    </row>
    <row r="1417" spans="12:12" customFormat="1" x14ac:dyDescent="0.25">
      <c r="L1417" s="69"/>
    </row>
    <row r="1418" spans="12:12" customFormat="1" x14ac:dyDescent="0.25">
      <c r="L1418" s="69"/>
    </row>
    <row r="1419" spans="12:12" customFormat="1" x14ac:dyDescent="0.25">
      <c r="L1419" s="69"/>
    </row>
    <row r="1420" spans="12:12" customFormat="1" x14ac:dyDescent="0.25">
      <c r="L1420" s="69"/>
    </row>
    <row r="1421" spans="12:12" customFormat="1" x14ac:dyDescent="0.25">
      <c r="L1421" s="69"/>
    </row>
    <row r="1422" spans="12:12" customFormat="1" x14ac:dyDescent="0.25">
      <c r="L1422" s="69"/>
    </row>
    <row r="1423" spans="12:12" customFormat="1" x14ac:dyDescent="0.25">
      <c r="L1423" s="69"/>
    </row>
    <row r="1424" spans="12:12" customFormat="1" x14ac:dyDescent="0.25">
      <c r="L1424" s="69"/>
    </row>
    <row r="1425" spans="12:12" customFormat="1" x14ac:dyDescent="0.25">
      <c r="L1425" s="69"/>
    </row>
    <row r="1426" spans="12:12" customFormat="1" x14ac:dyDescent="0.25">
      <c r="L1426" s="69"/>
    </row>
    <row r="1427" spans="12:12" customFormat="1" x14ac:dyDescent="0.25">
      <c r="L1427" s="69"/>
    </row>
    <row r="1428" spans="12:12" customFormat="1" x14ac:dyDescent="0.25">
      <c r="L1428" s="69"/>
    </row>
    <row r="1429" spans="12:12" customFormat="1" x14ac:dyDescent="0.25">
      <c r="L1429" s="69"/>
    </row>
    <row r="1430" spans="12:12" customFormat="1" x14ac:dyDescent="0.25">
      <c r="L1430" s="69"/>
    </row>
    <row r="1431" spans="12:12" customFormat="1" x14ac:dyDescent="0.25">
      <c r="L1431" s="69"/>
    </row>
    <row r="1432" spans="12:12" customFormat="1" x14ac:dyDescent="0.25">
      <c r="L1432" s="69"/>
    </row>
    <row r="1433" spans="12:12" customFormat="1" x14ac:dyDescent="0.25">
      <c r="L1433" s="69"/>
    </row>
    <row r="1434" spans="12:12" customFormat="1" x14ac:dyDescent="0.25">
      <c r="L1434" s="69"/>
    </row>
    <row r="1435" spans="12:12" customFormat="1" x14ac:dyDescent="0.25">
      <c r="L1435" s="69"/>
    </row>
    <row r="1436" spans="12:12" customFormat="1" x14ac:dyDescent="0.25">
      <c r="L1436" s="69"/>
    </row>
    <row r="1437" spans="12:12" customFormat="1" x14ac:dyDescent="0.25">
      <c r="L1437" s="69"/>
    </row>
    <row r="1438" spans="12:12" customFormat="1" x14ac:dyDescent="0.25">
      <c r="L1438" s="69"/>
    </row>
    <row r="1439" spans="12:12" customFormat="1" x14ac:dyDescent="0.25">
      <c r="L1439" s="69"/>
    </row>
    <row r="1440" spans="12:12" customFormat="1" x14ac:dyDescent="0.25">
      <c r="L1440" s="69"/>
    </row>
    <row r="1441" spans="12:12" customFormat="1" x14ac:dyDescent="0.25">
      <c r="L1441" s="69"/>
    </row>
    <row r="1442" spans="12:12" customFormat="1" x14ac:dyDescent="0.25">
      <c r="L1442" s="69"/>
    </row>
    <row r="1443" spans="12:12" customFormat="1" x14ac:dyDescent="0.25">
      <c r="L1443" s="69"/>
    </row>
    <row r="1444" spans="12:12" customFormat="1" x14ac:dyDescent="0.25">
      <c r="L1444" s="69"/>
    </row>
    <row r="1445" spans="12:12" customFormat="1" x14ac:dyDescent="0.25">
      <c r="L1445" s="69"/>
    </row>
    <row r="1446" spans="12:12" customFormat="1" x14ac:dyDescent="0.25">
      <c r="L1446" s="69"/>
    </row>
    <row r="1447" spans="12:12" customFormat="1" x14ac:dyDescent="0.25">
      <c r="L1447" s="69"/>
    </row>
    <row r="1448" spans="12:12" customFormat="1" x14ac:dyDescent="0.25">
      <c r="L1448" s="69"/>
    </row>
    <row r="1449" spans="12:12" customFormat="1" x14ac:dyDescent="0.25">
      <c r="L1449" s="69"/>
    </row>
    <row r="1450" spans="12:12" customFormat="1" x14ac:dyDescent="0.25">
      <c r="L1450" s="69"/>
    </row>
    <row r="1451" spans="12:12" customFormat="1" x14ac:dyDescent="0.25">
      <c r="L1451" s="69"/>
    </row>
    <row r="1452" spans="12:12" customFormat="1" x14ac:dyDescent="0.25">
      <c r="L1452" s="69"/>
    </row>
    <row r="1453" spans="12:12" customFormat="1" x14ac:dyDescent="0.25">
      <c r="L1453" s="69"/>
    </row>
    <row r="1454" spans="12:12" customFormat="1" x14ac:dyDescent="0.25">
      <c r="L1454" s="69"/>
    </row>
    <row r="1455" spans="12:12" customFormat="1" x14ac:dyDescent="0.25">
      <c r="L1455" s="69"/>
    </row>
    <row r="1456" spans="12:12" customFormat="1" x14ac:dyDescent="0.25">
      <c r="L1456" s="69"/>
    </row>
    <row r="1457" spans="12:12" customFormat="1" x14ac:dyDescent="0.25">
      <c r="L1457" s="69"/>
    </row>
    <row r="1458" spans="12:12" customFormat="1" x14ac:dyDescent="0.25">
      <c r="L1458" s="69"/>
    </row>
    <row r="1459" spans="12:12" customFormat="1" x14ac:dyDescent="0.25">
      <c r="L1459" s="69"/>
    </row>
    <row r="1460" spans="12:12" customFormat="1" x14ac:dyDescent="0.25">
      <c r="L1460" s="69"/>
    </row>
    <row r="1461" spans="12:12" customFormat="1" x14ac:dyDescent="0.25">
      <c r="L1461" s="69"/>
    </row>
    <row r="1462" spans="12:12" customFormat="1" x14ac:dyDescent="0.25">
      <c r="L1462" s="69"/>
    </row>
    <row r="1463" spans="12:12" customFormat="1" x14ac:dyDescent="0.25">
      <c r="L1463" s="69"/>
    </row>
    <row r="1464" spans="12:12" customFormat="1" x14ac:dyDescent="0.25">
      <c r="L1464" s="69"/>
    </row>
    <row r="1465" spans="12:12" customFormat="1" x14ac:dyDescent="0.25">
      <c r="L1465" s="69"/>
    </row>
    <row r="1466" spans="12:12" customFormat="1" x14ac:dyDescent="0.25">
      <c r="L1466" s="69"/>
    </row>
    <row r="1467" spans="12:12" customFormat="1" x14ac:dyDescent="0.25">
      <c r="L1467" s="69"/>
    </row>
    <row r="1468" spans="12:12" customFormat="1" x14ac:dyDescent="0.25">
      <c r="L1468" s="69"/>
    </row>
    <row r="1469" spans="12:12" customFormat="1" x14ac:dyDescent="0.25">
      <c r="L1469" s="69"/>
    </row>
    <row r="1470" spans="12:12" customFormat="1" x14ac:dyDescent="0.25">
      <c r="L1470" s="69"/>
    </row>
    <row r="1471" spans="12:12" customFormat="1" x14ac:dyDescent="0.25">
      <c r="L1471" s="69"/>
    </row>
    <row r="1472" spans="12:12" customFormat="1" x14ac:dyDescent="0.25">
      <c r="L1472" s="69"/>
    </row>
    <row r="1473" spans="12:12" customFormat="1" x14ac:dyDescent="0.25">
      <c r="L1473" s="69"/>
    </row>
    <row r="1474" spans="12:12" customFormat="1" x14ac:dyDescent="0.25">
      <c r="L1474" s="69"/>
    </row>
    <row r="1475" spans="12:12" customFormat="1" x14ac:dyDescent="0.25">
      <c r="L1475" s="69"/>
    </row>
    <row r="1476" spans="12:12" customFormat="1" x14ac:dyDescent="0.25">
      <c r="L1476" s="69"/>
    </row>
    <row r="1477" spans="12:12" customFormat="1" x14ac:dyDescent="0.25">
      <c r="L1477" s="69"/>
    </row>
    <row r="1478" spans="12:12" customFormat="1" x14ac:dyDescent="0.25">
      <c r="L1478" s="69"/>
    </row>
    <row r="1479" spans="12:12" customFormat="1" x14ac:dyDescent="0.25">
      <c r="L1479" s="69"/>
    </row>
    <row r="1480" spans="12:12" customFormat="1" x14ac:dyDescent="0.25">
      <c r="L1480" s="69"/>
    </row>
    <row r="1481" spans="12:12" customFormat="1" x14ac:dyDescent="0.25">
      <c r="L1481" s="69"/>
    </row>
    <row r="1482" spans="12:12" customFormat="1" x14ac:dyDescent="0.25">
      <c r="L1482" s="69"/>
    </row>
    <row r="1483" spans="12:12" customFormat="1" x14ac:dyDescent="0.25">
      <c r="L1483" s="69"/>
    </row>
    <row r="1484" spans="12:12" customFormat="1" x14ac:dyDescent="0.25">
      <c r="L1484" s="69"/>
    </row>
    <row r="1485" spans="12:12" customFormat="1" x14ac:dyDescent="0.25">
      <c r="L1485" s="69"/>
    </row>
    <row r="1486" spans="12:12" customFormat="1" x14ac:dyDescent="0.25">
      <c r="L1486" s="69"/>
    </row>
    <row r="1487" spans="12:12" customFormat="1" x14ac:dyDescent="0.25">
      <c r="L1487" s="69"/>
    </row>
    <row r="1488" spans="12:12" customFormat="1" x14ac:dyDescent="0.25">
      <c r="L1488" s="69"/>
    </row>
    <row r="1489" spans="12:12" customFormat="1" x14ac:dyDescent="0.25">
      <c r="L1489" s="69"/>
    </row>
    <row r="1490" spans="12:12" customFormat="1" x14ac:dyDescent="0.25">
      <c r="L1490" s="69"/>
    </row>
    <row r="1491" spans="12:12" customFormat="1" x14ac:dyDescent="0.25">
      <c r="L1491" s="69"/>
    </row>
    <row r="1492" spans="12:12" customFormat="1" x14ac:dyDescent="0.25">
      <c r="L1492" s="69"/>
    </row>
    <row r="1493" spans="12:12" customFormat="1" x14ac:dyDescent="0.25">
      <c r="L1493" s="69"/>
    </row>
    <row r="1494" spans="12:12" customFormat="1" x14ac:dyDescent="0.25">
      <c r="L1494" s="69"/>
    </row>
    <row r="1495" spans="12:12" customFormat="1" x14ac:dyDescent="0.25">
      <c r="L1495" s="69"/>
    </row>
    <row r="1496" spans="12:12" customFormat="1" x14ac:dyDescent="0.25">
      <c r="L1496" s="69"/>
    </row>
    <row r="1497" spans="12:12" customFormat="1" x14ac:dyDescent="0.25">
      <c r="L1497" s="69"/>
    </row>
    <row r="1498" spans="12:12" customFormat="1" x14ac:dyDescent="0.25">
      <c r="L1498" s="69"/>
    </row>
    <row r="1499" spans="12:12" customFormat="1" x14ac:dyDescent="0.25">
      <c r="L1499" s="69"/>
    </row>
    <row r="1500" spans="12:12" customFormat="1" x14ac:dyDescent="0.25">
      <c r="L1500" s="69"/>
    </row>
    <row r="1501" spans="12:12" customFormat="1" x14ac:dyDescent="0.25">
      <c r="L1501" s="69"/>
    </row>
    <row r="1502" spans="12:12" customFormat="1" x14ac:dyDescent="0.25">
      <c r="L1502" s="69"/>
    </row>
    <row r="1503" spans="12:12" customFormat="1" x14ac:dyDescent="0.25">
      <c r="L1503" s="69"/>
    </row>
    <row r="1504" spans="12:12" customFormat="1" x14ac:dyDescent="0.25">
      <c r="L1504" s="69"/>
    </row>
    <row r="1505" spans="12:12" customFormat="1" x14ac:dyDescent="0.25">
      <c r="L1505" s="69"/>
    </row>
    <row r="1506" spans="12:12" customFormat="1" x14ac:dyDescent="0.25">
      <c r="L1506" s="69"/>
    </row>
    <row r="1507" spans="12:12" customFormat="1" x14ac:dyDescent="0.25">
      <c r="L1507" s="69"/>
    </row>
    <row r="1508" spans="12:12" customFormat="1" x14ac:dyDescent="0.25">
      <c r="L1508" s="69"/>
    </row>
    <row r="1509" spans="12:12" customFormat="1" x14ac:dyDescent="0.25">
      <c r="L1509" s="69"/>
    </row>
    <row r="1510" spans="12:12" customFormat="1" x14ac:dyDescent="0.25">
      <c r="L1510" s="69"/>
    </row>
    <row r="1511" spans="12:12" customFormat="1" x14ac:dyDescent="0.25">
      <c r="L1511" s="69"/>
    </row>
    <row r="1512" spans="12:12" customFormat="1" x14ac:dyDescent="0.25">
      <c r="L1512" s="69"/>
    </row>
    <row r="1513" spans="12:12" customFormat="1" x14ac:dyDescent="0.25">
      <c r="L1513" s="69"/>
    </row>
    <row r="1514" spans="12:12" customFormat="1" x14ac:dyDescent="0.25">
      <c r="L1514" s="69"/>
    </row>
    <row r="1515" spans="12:12" customFormat="1" x14ac:dyDescent="0.25">
      <c r="L1515" s="69"/>
    </row>
    <row r="1516" spans="12:12" customFormat="1" x14ac:dyDescent="0.25">
      <c r="L1516" s="69"/>
    </row>
    <row r="1517" spans="12:12" customFormat="1" x14ac:dyDescent="0.25">
      <c r="L1517" s="69"/>
    </row>
    <row r="1518" spans="12:12" customFormat="1" x14ac:dyDescent="0.25">
      <c r="L1518" s="69"/>
    </row>
    <row r="1519" spans="12:12" customFormat="1" x14ac:dyDescent="0.25">
      <c r="L1519" s="69"/>
    </row>
    <row r="1520" spans="12:12" customFormat="1" x14ac:dyDescent="0.25">
      <c r="L1520" s="69"/>
    </row>
    <row r="1521" spans="12:12" customFormat="1" x14ac:dyDescent="0.25">
      <c r="L1521" s="69"/>
    </row>
    <row r="1522" spans="12:12" customFormat="1" x14ac:dyDescent="0.25">
      <c r="L1522" s="69"/>
    </row>
    <row r="1523" spans="12:12" customFormat="1" x14ac:dyDescent="0.25">
      <c r="L1523" s="69"/>
    </row>
    <row r="1524" spans="12:12" customFormat="1" x14ac:dyDescent="0.25">
      <c r="L1524" s="69"/>
    </row>
    <row r="1525" spans="12:12" customFormat="1" x14ac:dyDescent="0.25">
      <c r="L1525" s="69"/>
    </row>
    <row r="1526" spans="12:12" customFormat="1" x14ac:dyDescent="0.25">
      <c r="L1526" s="69"/>
    </row>
    <row r="1527" spans="12:12" customFormat="1" x14ac:dyDescent="0.25">
      <c r="L1527" s="69"/>
    </row>
    <row r="1528" spans="12:12" customFormat="1" x14ac:dyDescent="0.25">
      <c r="L1528" s="69"/>
    </row>
    <row r="1529" spans="12:12" customFormat="1" x14ac:dyDescent="0.25">
      <c r="L1529" s="69"/>
    </row>
    <row r="1530" spans="12:12" customFormat="1" x14ac:dyDescent="0.25">
      <c r="L1530" s="69"/>
    </row>
    <row r="1531" spans="12:12" customFormat="1" x14ac:dyDescent="0.25">
      <c r="L1531" s="69"/>
    </row>
    <row r="1532" spans="12:12" customFormat="1" x14ac:dyDescent="0.25">
      <c r="L1532" s="69"/>
    </row>
    <row r="1533" spans="12:12" customFormat="1" x14ac:dyDescent="0.25">
      <c r="L1533" s="69"/>
    </row>
    <row r="1534" spans="12:12" customFormat="1" x14ac:dyDescent="0.25">
      <c r="L1534" s="69"/>
    </row>
    <row r="1535" spans="12:12" customFormat="1" x14ac:dyDescent="0.25">
      <c r="L1535" s="69"/>
    </row>
    <row r="1536" spans="12:12" customFormat="1" x14ac:dyDescent="0.25">
      <c r="L1536" s="69"/>
    </row>
    <row r="1537" spans="12:12" customFormat="1" x14ac:dyDescent="0.25">
      <c r="L1537" s="69"/>
    </row>
    <row r="1538" spans="12:12" customFormat="1" x14ac:dyDescent="0.25">
      <c r="L1538" s="69"/>
    </row>
    <row r="1539" spans="12:12" customFormat="1" x14ac:dyDescent="0.25">
      <c r="L1539" s="69"/>
    </row>
    <row r="1540" spans="12:12" customFormat="1" x14ac:dyDescent="0.25">
      <c r="L1540" s="69"/>
    </row>
    <row r="1541" spans="12:12" customFormat="1" x14ac:dyDescent="0.25">
      <c r="L1541" s="69"/>
    </row>
    <row r="1542" spans="12:12" customFormat="1" x14ac:dyDescent="0.25">
      <c r="L1542" s="69"/>
    </row>
    <row r="1543" spans="12:12" customFormat="1" x14ac:dyDescent="0.25">
      <c r="L1543" s="69"/>
    </row>
    <row r="1544" spans="12:12" customFormat="1" x14ac:dyDescent="0.25">
      <c r="L1544" s="69"/>
    </row>
    <row r="1545" spans="12:12" customFormat="1" x14ac:dyDescent="0.25">
      <c r="L1545" s="69"/>
    </row>
    <row r="1546" spans="12:12" customFormat="1" x14ac:dyDescent="0.25">
      <c r="L1546" s="69"/>
    </row>
    <row r="1547" spans="12:12" customFormat="1" x14ac:dyDescent="0.25">
      <c r="L1547" s="69"/>
    </row>
    <row r="1548" spans="12:12" customFormat="1" x14ac:dyDescent="0.25">
      <c r="L1548" s="69"/>
    </row>
    <row r="1549" spans="12:12" customFormat="1" x14ac:dyDescent="0.25">
      <c r="L1549" s="69"/>
    </row>
    <row r="1550" spans="12:12" customFormat="1" x14ac:dyDescent="0.25">
      <c r="L1550" s="69"/>
    </row>
    <row r="1551" spans="12:12" customFormat="1" x14ac:dyDescent="0.25">
      <c r="L1551" s="69"/>
    </row>
    <row r="1552" spans="12:12" customFormat="1" x14ac:dyDescent="0.25">
      <c r="L1552" s="69"/>
    </row>
    <row r="1553" spans="12:12" customFormat="1" x14ac:dyDescent="0.25">
      <c r="L1553" s="69"/>
    </row>
    <row r="1554" spans="12:12" customFormat="1" x14ac:dyDescent="0.25">
      <c r="L1554" s="69"/>
    </row>
    <row r="1555" spans="12:12" customFormat="1" x14ac:dyDescent="0.25">
      <c r="L1555" s="69"/>
    </row>
    <row r="1556" spans="12:12" customFormat="1" x14ac:dyDescent="0.25">
      <c r="L1556" s="69"/>
    </row>
    <row r="1557" spans="12:12" customFormat="1" x14ac:dyDescent="0.25">
      <c r="L1557" s="69"/>
    </row>
    <row r="1558" spans="12:12" customFormat="1" x14ac:dyDescent="0.25">
      <c r="L1558" s="69"/>
    </row>
    <row r="1559" spans="12:12" customFormat="1" x14ac:dyDescent="0.25">
      <c r="L1559" s="69"/>
    </row>
    <row r="1560" spans="12:12" customFormat="1" x14ac:dyDescent="0.25">
      <c r="L1560" s="69"/>
    </row>
    <row r="1561" spans="12:12" customFormat="1" x14ac:dyDescent="0.25">
      <c r="L1561" s="69"/>
    </row>
    <row r="1562" spans="12:12" customFormat="1" x14ac:dyDescent="0.25">
      <c r="L1562" s="69"/>
    </row>
    <row r="1563" spans="12:12" customFormat="1" x14ac:dyDescent="0.25">
      <c r="L1563" s="69"/>
    </row>
    <row r="1564" spans="12:12" customFormat="1" x14ac:dyDescent="0.25">
      <c r="L1564" s="69"/>
    </row>
    <row r="1565" spans="12:12" customFormat="1" x14ac:dyDescent="0.25">
      <c r="L1565" s="69"/>
    </row>
    <row r="1566" spans="12:12" customFormat="1" x14ac:dyDescent="0.25">
      <c r="L1566" s="69"/>
    </row>
    <row r="1567" spans="12:12" customFormat="1" x14ac:dyDescent="0.25">
      <c r="L1567" s="69"/>
    </row>
    <row r="1568" spans="12:12" customFormat="1" x14ac:dyDescent="0.25">
      <c r="L1568" s="69"/>
    </row>
    <row r="1569" spans="12:12" customFormat="1" x14ac:dyDescent="0.25">
      <c r="L1569" s="69"/>
    </row>
    <row r="1570" spans="12:12" customFormat="1" x14ac:dyDescent="0.25">
      <c r="L1570" s="69"/>
    </row>
    <row r="1571" spans="12:12" customFormat="1" x14ac:dyDescent="0.25">
      <c r="L1571" s="69"/>
    </row>
    <row r="1572" spans="12:12" customFormat="1" x14ac:dyDescent="0.25">
      <c r="L1572" s="69"/>
    </row>
    <row r="1573" spans="12:12" customFormat="1" x14ac:dyDescent="0.25">
      <c r="L1573" s="69"/>
    </row>
    <row r="1574" spans="12:12" customFormat="1" x14ac:dyDescent="0.25">
      <c r="L1574" s="69"/>
    </row>
    <row r="1575" spans="12:12" customFormat="1" x14ac:dyDescent="0.25">
      <c r="L1575" s="69"/>
    </row>
    <row r="1576" spans="12:12" customFormat="1" x14ac:dyDescent="0.25">
      <c r="L1576" s="69"/>
    </row>
    <row r="1577" spans="12:12" customFormat="1" x14ac:dyDescent="0.25">
      <c r="L1577" s="69"/>
    </row>
    <row r="1578" spans="12:12" customFormat="1" x14ac:dyDescent="0.25">
      <c r="L1578" s="69"/>
    </row>
    <row r="1579" spans="12:12" customFormat="1" x14ac:dyDescent="0.25">
      <c r="L1579" s="69"/>
    </row>
    <row r="1580" spans="12:12" customFormat="1" x14ac:dyDescent="0.25">
      <c r="L1580" s="69"/>
    </row>
    <row r="1581" spans="12:12" customFormat="1" x14ac:dyDescent="0.25">
      <c r="L1581" s="69"/>
    </row>
    <row r="1582" spans="12:12" customFormat="1" x14ac:dyDescent="0.25">
      <c r="L1582" s="69"/>
    </row>
    <row r="1583" spans="12:12" customFormat="1" x14ac:dyDescent="0.25">
      <c r="L1583" s="69"/>
    </row>
    <row r="1584" spans="12:12" customFormat="1" x14ac:dyDescent="0.25">
      <c r="L1584" s="69"/>
    </row>
    <row r="1585" spans="12:12" customFormat="1" x14ac:dyDescent="0.25">
      <c r="L1585" s="69"/>
    </row>
    <row r="1586" spans="12:12" customFormat="1" x14ac:dyDescent="0.25">
      <c r="L1586" s="69"/>
    </row>
    <row r="1587" spans="12:12" customFormat="1" x14ac:dyDescent="0.25">
      <c r="L1587" s="69"/>
    </row>
    <row r="1588" spans="12:12" customFormat="1" x14ac:dyDescent="0.25">
      <c r="L1588" s="69"/>
    </row>
    <row r="1589" spans="12:12" customFormat="1" x14ac:dyDescent="0.25">
      <c r="L1589" s="69"/>
    </row>
    <row r="1590" spans="12:12" customFormat="1" x14ac:dyDescent="0.25">
      <c r="L1590" s="69"/>
    </row>
    <row r="1591" spans="12:12" customFormat="1" x14ac:dyDescent="0.25">
      <c r="L1591" s="69"/>
    </row>
    <row r="1592" spans="12:12" customFormat="1" x14ac:dyDescent="0.25">
      <c r="L1592" s="69"/>
    </row>
    <row r="1593" spans="12:12" customFormat="1" x14ac:dyDescent="0.25">
      <c r="L1593" s="69"/>
    </row>
    <row r="1594" spans="12:12" customFormat="1" x14ac:dyDescent="0.25">
      <c r="L1594" s="69"/>
    </row>
    <row r="1595" spans="12:12" customFormat="1" x14ac:dyDescent="0.25">
      <c r="L1595" s="69"/>
    </row>
    <row r="1596" spans="12:12" customFormat="1" x14ac:dyDescent="0.25">
      <c r="L1596" s="69"/>
    </row>
    <row r="1597" spans="12:12" customFormat="1" x14ac:dyDescent="0.25">
      <c r="L1597" s="69"/>
    </row>
    <row r="1598" spans="12:12" customFormat="1" x14ac:dyDescent="0.25">
      <c r="L1598" s="69"/>
    </row>
    <row r="1599" spans="12:12" customFormat="1" x14ac:dyDescent="0.25">
      <c r="L1599" s="69"/>
    </row>
    <row r="1600" spans="12:12" customFormat="1" x14ac:dyDescent="0.25">
      <c r="L1600" s="69"/>
    </row>
    <row r="1601" spans="12:12" customFormat="1" x14ac:dyDescent="0.25">
      <c r="L1601" s="69"/>
    </row>
    <row r="1602" spans="12:12" customFormat="1" x14ac:dyDescent="0.25">
      <c r="L1602" s="69"/>
    </row>
    <row r="1603" spans="12:12" customFormat="1" x14ac:dyDescent="0.25">
      <c r="L1603" s="69"/>
    </row>
    <row r="1604" spans="12:12" customFormat="1" x14ac:dyDescent="0.25">
      <c r="L1604" s="69"/>
    </row>
    <row r="1605" spans="12:12" customFormat="1" x14ac:dyDescent="0.25">
      <c r="L1605" s="69"/>
    </row>
    <row r="1606" spans="12:12" customFormat="1" x14ac:dyDescent="0.25">
      <c r="L1606" s="69"/>
    </row>
    <row r="1607" spans="12:12" customFormat="1" x14ac:dyDescent="0.25">
      <c r="L1607" s="69"/>
    </row>
    <row r="1608" spans="12:12" customFormat="1" x14ac:dyDescent="0.25">
      <c r="L1608" s="69"/>
    </row>
    <row r="1609" spans="12:12" customFormat="1" x14ac:dyDescent="0.25">
      <c r="L1609" s="69"/>
    </row>
    <row r="1610" spans="12:12" customFormat="1" x14ac:dyDescent="0.25">
      <c r="L1610" s="69"/>
    </row>
    <row r="1611" spans="12:12" customFormat="1" x14ac:dyDescent="0.25">
      <c r="L1611" s="69"/>
    </row>
    <row r="1612" spans="12:12" customFormat="1" x14ac:dyDescent="0.25">
      <c r="L1612" s="69"/>
    </row>
    <row r="1613" spans="12:12" customFormat="1" x14ac:dyDescent="0.25">
      <c r="L1613" s="69"/>
    </row>
    <row r="1614" spans="12:12" customFormat="1" x14ac:dyDescent="0.25">
      <c r="L1614" s="69"/>
    </row>
    <row r="1615" spans="12:12" customFormat="1" x14ac:dyDescent="0.25">
      <c r="L1615" s="69"/>
    </row>
    <row r="1616" spans="12:12" customFormat="1" x14ac:dyDescent="0.25">
      <c r="L1616" s="69"/>
    </row>
    <row r="1617" spans="1:15" customFormat="1" x14ac:dyDescent="0.25">
      <c r="L1617" s="69"/>
    </row>
    <row r="1618" spans="1:15" customFormat="1" x14ac:dyDescent="0.25">
      <c r="L1618" s="69"/>
    </row>
    <row r="1619" spans="1:15" customFormat="1" x14ac:dyDescent="0.25">
      <c r="L1619" s="69"/>
    </row>
    <row r="1620" spans="1:15" customFormat="1" x14ac:dyDescent="0.25">
      <c r="L1620" s="69"/>
    </row>
    <row r="1621" spans="1:15" customFormat="1" x14ac:dyDescent="0.25">
      <c r="L1621" s="69"/>
    </row>
    <row r="1622" spans="1:15" customFormat="1" x14ac:dyDescent="0.25">
      <c r="L1622" s="69"/>
    </row>
    <row r="1623" spans="1:15" customFormat="1" x14ac:dyDescent="0.25">
      <c r="L1623" s="69"/>
    </row>
    <row r="1624" spans="1:15" customFormat="1" x14ac:dyDescent="0.25">
      <c r="L1624" s="69"/>
    </row>
    <row r="1625" spans="1:15" customFormat="1" x14ac:dyDescent="0.25">
      <c r="L1625" s="69"/>
    </row>
    <row r="1626" spans="1:15" x14ac:dyDescent="0.25">
      <c r="A1626"/>
      <c r="B1626"/>
      <c r="C1626"/>
      <c r="D1626"/>
      <c r="E1626"/>
      <c r="F1626"/>
      <c r="G1626"/>
      <c r="H1626"/>
      <c r="I1626"/>
      <c r="J1626"/>
      <c r="K1626"/>
      <c r="L1626" s="69"/>
      <c r="M1626"/>
      <c r="N1626"/>
      <c r="O1626"/>
    </row>
    <row r="1627" spans="1:15" x14ac:dyDescent="0.25">
      <c r="A1627"/>
      <c r="B1627"/>
      <c r="C1627"/>
      <c r="D1627"/>
      <c r="E1627"/>
      <c r="F1627"/>
      <c r="G1627"/>
      <c r="H1627"/>
      <c r="I1627"/>
      <c r="J1627"/>
      <c r="K1627"/>
      <c r="L1627" s="69"/>
      <c r="M1627"/>
      <c r="N1627"/>
      <c r="O1627"/>
    </row>
    <row r="1628" spans="1:15" x14ac:dyDescent="0.25">
      <c r="A1628"/>
      <c r="B1628"/>
      <c r="C1628"/>
      <c r="D1628"/>
      <c r="E1628"/>
      <c r="F1628"/>
      <c r="G1628"/>
      <c r="H1628"/>
      <c r="I1628"/>
      <c r="J1628"/>
      <c r="K1628"/>
      <c r="L1628" s="69"/>
      <c r="M1628"/>
      <c r="N1628"/>
      <c r="O1628"/>
    </row>
    <row r="1629" spans="1:15" x14ac:dyDescent="0.25">
      <c r="A1629"/>
      <c r="B1629"/>
      <c r="C1629"/>
      <c r="D1629"/>
      <c r="E1629"/>
      <c r="F1629"/>
      <c r="G1629"/>
      <c r="H1629"/>
      <c r="I1629"/>
      <c r="J1629"/>
      <c r="K1629"/>
      <c r="L1629" s="69"/>
      <c r="M1629"/>
      <c r="N1629"/>
      <c r="O1629"/>
    </row>
    <row r="1630" spans="1:15" x14ac:dyDescent="0.25">
      <c r="A1630"/>
      <c r="B1630"/>
      <c r="C1630"/>
      <c r="D1630"/>
      <c r="E1630"/>
      <c r="F1630"/>
      <c r="G1630"/>
      <c r="H1630"/>
      <c r="I1630"/>
      <c r="J1630"/>
      <c r="K1630"/>
      <c r="L1630" s="69"/>
      <c r="M1630"/>
      <c r="N1630"/>
      <c r="O1630"/>
    </row>
    <row r="1631" spans="1:15" x14ac:dyDescent="0.25">
      <c r="A1631"/>
      <c r="B1631"/>
      <c r="C1631"/>
      <c r="D1631"/>
      <c r="E1631"/>
      <c r="F1631"/>
      <c r="G1631"/>
      <c r="H1631"/>
      <c r="I1631"/>
      <c r="J1631"/>
      <c r="K1631"/>
      <c r="L1631" s="69"/>
      <c r="M1631"/>
      <c r="N1631"/>
      <c r="O1631"/>
    </row>
    <row r="1632" spans="1:15" x14ac:dyDescent="0.25">
      <c r="A1632"/>
      <c r="B1632"/>
      <c r="C1632"/>
      <c r="D1632"/>
      <c r="E1632"/>
      <c r="F1632"/>
      <c r="G1632"/>
      <c r="H1632"/>
      <c r="I1632"/>
      <c r="J1632"/>
      <c r="K1632"/>
      <c r="L1632" s="69"/>
      <c r="M1632"/>
      <c r="N1632"/>
      <c r="O1632"/>
    </row>
    <row r="1633" spans="1:15" x14ac:dyDescent="0.25">
      <c r="A1633"/>
      <c r="B1633"/>
      <c r="C1633"/>
      <c r="D1633"/>
      <c r="E1633"/>
      <c r="F1633"/>
      <c r="G1633"/>
      <c r="H1633"/>
      <c r="I1633"/>
      <c r="J1633"/>
      <c r="K1633"/>
      <c r="L1633" s="69"/>
      <c r="M1633"/>
      <c r="N1633"/>
      <c r="O1633"/>
    </row>
    <row r="1634" spans="1:15" x14ac:dyDescent="0.25">
      <c r="A1634"/>
      <c r="B1634"/>
      <c r="C1634"/>
      <c r="D1634"/>
      <c r="E1634"/>
      <c r="F1634"/>
      <c r="G1634"/>
      <c r="H1634"/>
      <c r="I1634"/>
      <c r="J1634"/>
      <c r="K1634"/>
      <c r="L1634" s="69"/>
      <c r="M1634"/>
      <c r="N1634"/>
      <c r="O1634"/>
    </row>
    <row r="1635" spans="1:15" x14ac:dyDescent="0.25">
      <c r="A1635"/>
      <c r="B1635"/>
      <c r="C1635"/>
      <c r="D1635"/>
      <c r="E1635"/>
      <c r="F1635"/>
      <c r="G1635"/>
      <c r="H1635"/>
      <c r="I1635"/>
      <c r="J1635"/>
      <c r="K1635"/>
      <c r="L1635" s="69"/>
      <c r="M1635"/>
      <c r="N1635"/>
      <c r="O1635"/>
    </row>
    <row r="1636" spans="1:15" x14ac:dyDescent="0.25">
      <c r="A1636"/>
      <c r="B1636"/>
      <c r="C1636"/>
      <c r="D1636"/>
      <c r="E1636"/>
      <c r="F1636"/>
      <c r="G1636"/>
      <c r="H1636"/>
      <c r="I1636"/>
      <c r="J1636"/>
      <c r="K1636"/>
      <c r="L1636" s="69"/>
      <c r="M1636"/>
      <c r="N1636"/>
      <c r="O1636"/>
    </row>
    <row r="1637" spans="1:15" x14ac:dyDescent="0.25">
      <c r="A1637"/>
      <c r="B1637"/>
      <c r="C1637"/>
      <c r="D1637"/>
      <c r="E1637"/>
      <c r="F1637"/>
      <c r="G1637"/>
      <c r="H1637"/>
      <c r="I1637"/>
      <c r="J1637"/>
      <c r="K1637"/>
      <c r="L1637" s="69"/>
      <c r="M1637"/>
      <c r="N1637"/>
      <c r="O1637"/>
    </row>
    <row r="1638" spans="1:15" x14ac:dyDescent="0.25">
      <c r="A1638"/>
      <c r="B1638"/>
      <c r="C1638"/>
      <c r="D1638"/>
      <c r="E1638"/>
      <c r="F1638"/>
      <c r="G1638"/>
      <c r="H1638"/>
      <c r="I1638"/>
      <c r="J1638"/>
      <c r="K1638"/>
      <c r="L1638" s="69"/>
      <c r="M1638"/>
      <c r="N1638"/>
      <c r="O1638"/>
    </row>
    <row r="1639" spans="1:15" x14ac:dyDescent="0.25">
      <c r="A1639"/>
      <c r="B1639"/>
      <c r="C1639"/>
      <c r="D1639"/>
      <c r="E1639"/>
      <c r="F1639"/>
      <c r="G1639"/>
      <c r="H1639"/>
      <c r="I1639"/>
      <c r="J1639"/>
      <c r="K1639"/>
      <c r="L1639" s="69"/>
      <c r="M1639"/>
      <c r="N1639"/>
      <c r="O1639"/>
    </row>
    <row r="1640" spans="1:15" x14ac:dyDescent="0.25">
      <c r="A1640"/>
      <c r="B1640"/>
      <c r="C1640"/>
      <c r="D1640"/>
      <c r="E1640"/>
      <c r="F1640"/>
      <c r="G1640"/>
      <c r="H1640"/>
      <c r="I1640"/>
      <c r="J1640"/>
      <c r="K1640"/>
      <c r="L1640" s="69"/>
      <c r="M1640"/>
      <c r="N1640"/>
      <c r="O1640"/>
    </row>
    <row r="1641" spans="1:15" x14ac:dyDescent="0.25">
      <c r="A1641"/>
      <c r="B1641"/>
      <c r="C1641"/>
      <c r="D1641"/>
      <c r="E1641"/>
      <c r="F1641"/>
      <c r="G1641"/>
      <c r="H1641"/>
      <c r="I1641"/>
      <c r="J1641"/>
      <c r="K1641"/>
      <c r="L1641" s="69"/>
      <c r="M1641"/>
      <c r="N1641"/>
      <c r="O1641"/>
    </row>
    <row r="1642" spans="1:15" x14ac:dyDescent="0.25">
      <c r="A1642"/>
      <c r="B1642"/>
      <c r="C1642"/>
      <c r="D1642"/>
      <c r="E1642"/>
      <c r="F1642"/>
      <c r="G1642"/>
      <c r="H1642"/>
      <c r="I1642"/>
      <c r="J1642"/>
      <c r="K1642"/>
      <c r="L1642" s="69"/>
      <c r="M1642"/>
      <c r="N1642"/>
      <c r="O1642"/>
    </row>
    <row r="1643" spans="1:15" x14ac:dyDescent="0.25">
      <c r="A1643"/>
      <c r="B1643"/>
      <c r="C1643"/>
      <c r="D1643"/>
      <c r="E1643"/>
      <c r="F1643"/>
      <c r="G1643"/>
      <c r="H1643"/>
      <c r="I1643"/>
      <c r="J1643"/>
      <c r="K1643"/>
      <c r="L1643" s="69"/>
      <c r="M1643"/>
      <c r="N1643"/>
      <c r="O1643"/>
    </row>
    <row r="1644" spans="1:15" x14ac:dyDescent="0.25">
      <c r="A1644"/>
      <c r="B1644"/>
      <c r="C1644"/>
      <c r="D1644"/>
      <c r="E1644"/>
      <c r="F1644"/>
      <c r="G1644"/>
      <c r="H1644"/>
      <c r="I1644"/>
      <c r="J1644"/>
      <c r="K1644"/>
      <c r="L1644" s="69"/>
      <c r="M1644"/>
      <c r="N1644"/>
      <c r="O1644"/>
    </row>
    <row r="1645" spans="1:15" x14ac:dyDescent="0.25">
      <c r="A1645"/>
      <c r="B1645"/>
      <c r="C1645"/>
      <c r="D1645"/>
      <c r="E1645"/>
      <c r="F1645"/>
      <c r="G1645"/>
      <c r="H1645"/>
      <c r="I1645"/>
      <c r="J1645"/>
      <c r="K1645"/>
      <c r="L1645" s="69"/>
      <c r="M1645"/>
      <c r="N1645"/>
      <c r="O1645"/>
    </row>
    <row r="1646" spans="1:15" x14ac:dyDescent="0.25">
      <c r="A1646"/>
      <c r="B1646"/>
      <c r="C1646"/>
      <c r="D1646"/>
      <c r="E1646"/>
      <c r="F1646"/>
      <c r="G1646"/>
      <c r="H1646"/>
      <c r="I1646"/>
      <c r="J1646"/>
      <c r="K1646"/>
      <c r="L1646" s="69"/>
      <c r="M1646"/>
      <c r="N1646"/>
      <c r="O1646"/>
    </row>
    <row r="1647" spans="1:15" x14ac:dyDescent="0.25">
      <c r="A1647"/>
      <c r="B1647"/>
      <c r="C1647"/>
      <c r="D1647"/>
      <c r="E1647"/>
      <c r="F1647"/>
      <c r="G1647"/>
      <c r="H1647"/>
      <c r="I1647"/>
      <c r="J1647"/>
      <c r="K1647"/>
      <c r="L1647" s="69"/>
      <c r="M1647"/>
      <c r="N1647"/>
      <c r="O1647"/>
    </row>
    <row r="1648" spans="1:15" x14ac:dyDescent="0.25">
      <c r="A1648"/>
      <c r="B1648"/>
      <c r="C1648"/>
      <c r="D1648"/>
      <c r="E1648"/>
      <c r="F1648"/>
      <c r="G1648"/>
      <c r="H1648"/>
      <c r="I1648"/>
      <c r="J1648"/>
      <c r="K1648"/>
      <c r="L1648" s="69"/>
      <c r="M1648"/>
      <c r="N1648"/>
      <c r="O1648"/>
    </row>
    <row r="1649" spans="1:15" x14ac:dyDescent="0.25">
      <c r="A1649"/>
      <c r="B1649"/>
      <c r="C1649"/>
      <c r="D1649"/>
      <c r="E1649"/>
      <c r="F1649"/>
      <c r="G1649"/>
      <c r="H1649"/>
      <c r="I1649"/>
      <c r="J1649"/>
      <c r="K1649"/>
      <c r="L1649" s="69"/>
      <c r="M1649"/>
      <c r="N1649"/>
      <c r="O1649"/>
    </row>
    <row r="1650" spans="1:15" x14ac:dyDescent="0.25">
      <c r="A1650"/>
      <c r="B1650"/>
      <c r="C1650"/>
      <c r="D1650"/>
      <c r="E1650"/>
      <c r="F1650"/>
      <c r="G1650"/>
      <c r="H1650"/>
      <c r="I1650"/>
      <c r="J1650"/>
      <c r="K1650"/>
      <c r="L1650" s="69"/>
      <c r="M1650"/>
      <c r="N1650"/>
      <c r="O1650"/>
    </row>
    <row r="1651" spans="1:15" x14ac:dyDescent="0.25">
      <c r="A1651"/>
      <c r="B1651"/>
      <c r="C1651"/>
      <c r="D1651"/>
      <c r="E1651"/>
      <c r="F1651"/>
      <c r="G1651"/>
      <c r="H1651"/>
      <c r="I1651"/>
      <c r="J1651"/>
      <c r="K1651"/>
      <c r="L1651" s="69"/>
      <c r="M1651"/>
      <c r="N1651"/>
      <c r="O1651"/>
    </row>
    <row r="1652" spans="1:15" x14ac:dyDescent="0.25">
      <c r="A1652"/>
      <c r="B1652"/>
      <c r="C1652"/>
      <c r="D1652"/>
      <c r="E1652"/>
      <c r="F1652"/>
      <c r="G1652"/>
      <c r="H1652"/>
      <c r="I1652"/>
      <c r="J1652"/>
      <c r="K1652"/>
      <c r="L1652" s="69"/>
      <c r="M1652"/>
      <c r="N1652"/>
      <c r="O1652"/>
    </row>
    <row r="1653" spans="1:15" x14ac:dyDescent="0.25">
      <c r="A1653"/>
      <c r="B1653"/>
      <c r="C1653"/>
      <c r="D1653"/>
      <c r="E1653"/>
      <c r="F1653"/>
      <c r="G1653"/>
      <c r="H1653"/>
      <c r="I1653"/>
      <c r="J1653"/>
      <c r="K1653"/>
      <c r="L1653" s="69"/>
      <c r="M1653"/>
      <c r="N1653"/>
      <c r="O1653"/>
    </row>
    <row r="1654" spans="1:15" x14ac:dyDescent="0.25">
      <c r="A1654"/>
      <c r="B1654"/>
      <c r="C1654"/>
      <c r="D1654"/>
      <c r="E1654"/>
      <c r="F1654"/>
      <c r="G1654"/>
      <c r="H1654"/>
      <c r="I1654"/>
      <c r="J1654"/>
      <c r="K1654"/>
      <c r="L1654" s="69"/>
      <c r="M1654"/>
      <c r="N1654"/>
      <c r="O1654"/>
    </row>
    <row r="1655" spans="1:15" x14ac:dyDescent="0.25">
      <c r="A1655"/>
      <c r="B1655"/>
      <c r="C1655"/>
      <c r="D1655"/>
      <c r="E1655"/>
      <c r="F1655"/>
      <c r="G1655"/>
      <c r="H1655"/>
      <c r="I1655"/>
      <c r="J1655"/>
      <c r="K1655"/>
      <c r="L1655" s="69"/>
      <c r="M1655"/>
      <c r="N1655"/>
      <c r="O1655"/>
    </row>
    <row r="1656" spans="1:15" x14ac:dyDescent="0.25">
      <c r="A1656"/>
      <c r="B1656"/>
      <c r="C1656"/>
      <c r="D1656"/>
      <c r="E1656"/>
      <c r="F1656"/>
      <c r="G1656"/>
      <c r="H1656"/>
      <c r="I1656"/>
      <c r="J1656"/>
      <c r="K1656"/>
      <c r="L1656" s="69"/>
      <c r="M1656"/>
      <c r="N1656"/>
      <c r="O1656"/>
    </row>
    <row r="1657" spans="1:15" x14ac:dyDescent="0.25">
      <c r="A1657"/>
      <c r="B1657"/>
      <c r="C1657"/>
      <c r="D1657"/>
      <c r="E1657"/>
      <c r="F1657"/>
      <c r="G1657"/>
      <c r="H1657"/>
      <c r="I1657"/>
      <c r="J1657"/>
      <c r="K1657"/>
      <c r="L1657" s="69"/>
      <c r="M1657"/>
      <c r="N1657"/>
      <c r="O1657"/>
    </row>
    <row r="1658" spans="1:15" x14ac:dyDescent="0.25">
      <c r="A1658"/>
      <c r="B1658"/>
      <c r="C1658"/>
      <c r="D1658"/>
      <c r="E1658"/>
      <c r="F1658"/>
      <c r="G1658"/>
      <c r="H1658"/>
      <c r="I1658"/>
      <c r="J1658"/>
      <c r="K1658"/>
      <c r="L1658" s="69"/>
      <c r="M1658"/>
      <c r="N1658"/>
      <c r="O1658"/>
    </row>
    <row r="1659" spans="1:15" x14ac:dyDescent="0.25">
      <c r="A1659"/>
      <c r="B1659"/>
      <c r="C1659"/>
      <c r="D1659"/>
      <c r="E1659"/>
      <c r="F1659"/>
      <c r="G1659"/>
      <c r="H1659"/>
      <c r="I1659"/>
      <c r="J1659"/>
      <c r="K1659"/>
      <c r="L1659" s="69"/>
      <c r="M1659"/>
      <c r="N1659"/>
      <c r="O1659"/>
    </row>
    <row r="1660" spans="1:15" x14ac:dyDescent="0.25">
      <c r="A1660"/>
      <c r="B1660"/>
      <c r="C1660"/>
      <c r="D1660"/>
      <c r="E1660"/>
      <c r="F1660"/>
      <c r="G1660"/>
      <c r="H1660"/>
      <c r="I1660"/>
      <c r="J1660"/>
      <c r="K1660"/>
      <c r="L1660" s="69"/>
      <c r="M1660"/>
      <c r="N1660"/>
      <c r="O1660"/>
    </row>
    <row r="1661" spans="1:15" x14ac:dyDescent="0.25">
      <c r="A1661"/>
      <c r="B1661"/>
      <c r="C1661"/>
      <c r="D1661"/>
      <c r="E1661"/>
      <c r="F1661"/>
      <c r="G1661"/>
      <c r="H1661"/>
      <c r="I1661"/>
      <c r="J1661"/>
      <c r="K1661"/>
      <c r="L1661" s="69"/>
      <c r="M1661"/>
      <c r="N1661"/>
      <c r="O1661"/>
    </row>
    <row r="1662" spans="1:15" x14ac:dyDescent="0.25">
      <c r="A1662"/>
      <c r="B1662"/>
      <c r="C1662"/>
      <c r="D1662"/>
      <c r="E1662"/>
      <c r="F1662"/>
      <c r="G1662"/>
      <c r="H1662"/>
      <c r="I1662"/>
      <c r="J1662"/>
      <c r="K1662"/>
      <c r="L1662" s="69"/>
      <c r="M1662"/>
      <c r="N1662"/>
      <c r="O1662"/>
    </row>
    <row r="1663" spans="1:15" x14ac:dyDescent="0.25">
      <c r="A1663"/>
      <c r="B1663"/>
      <c r="C1663"/>
      <c r="D1663"/>
      <c r="E1663"/>
      <c r="F1663"/>
      <c r="G1663"/>
      <c r="H1663"/>
      <c r="I1663"/>
      <c r="J1663"/>
      <c r="K1663"/>
      <c r="L1663" s="69"/>
      <c r="M1663"/>
      <c r="N1663"/>
      <c r="O1663"/>
    </row>
    <row r="1664" spans="1:15" x14ac:dyDescent="0.25">
      <c r="A1664"/>
      <c r="B1664"/>
      <c r="C1664"/>
      <c r="D1664"/>
      <c r="E1664"/>
      <c r="F1664"/>
      <c r="G1664"/>
      <c r="H1664"/>
      <c r="I1664"/>
      <c r="J1664"/>
      <c r="K1664"/>
      <c r="L1664" s="69"/>
      <c r="M1664"/>
      <c r="N1664"/>
      <c r="O1664"/>
    </row>
    <row r="1665" spans="1:15" x14ac:dyDescent="0.25">
      <c r="A1665"/>
      <c r="B1665"/>
      <c r="C1665"/>
      <c r="D1665"/>
      <c r="E1665"/>
      <c r="F1665"/>
      <c r="G1665"/>
      <c r="H1665"/>
      <c r="I1665"/>
      <c r="J1665"/>
      <c r="K1665"/>
      <c r="L1665" s="69"/>
      <c r="M1665"/>
      <c r="N1665"/>
      <c r="O1665"/>
    </row>
    <row r="1666" spans="1:15" x14ac:dyDescent="0.25">
      <c r="A1666"/>
      <c r="B1666"/>
      <c r="C1666"/>
      <c r="D1666"/>
      <c r="E1666"/>
      <c r="F1666"/>
      <c r="G1666"/>
      <c r="H1666"/>
      <c r="I1666"/>
      <c r="J1666"/>
      <c r="K1666"/>
      <c r="L1666" s="69"/>
      <c r="M1666"/>
      <c r="N1666"/>
      <c r="O1666"/>
    </row>
    <row r="1667" spans="1:15" x14ac:dyDescent="0.25">
      <c r="A1667"/>
      <c r="B1667"/>
      <c r="C1667"/>
      <c r="D1667"/>
      <c r="E1667"/>
      <c r="F1667"/>
      <c r="G1667"/>
      <c r="H1667"/>
      <c r="I1667"/>
      <c r="J1667"/>
      <c r="K1667"/>
      <c r="L1667" s="69"/>
      <c r="M1667"/>
      <c r="N1667"/>
      <c r="O1667"/>
    </row>
    <row r="1668" spans="1:15" x14ac:dyDescent="0.25">
      <c r="A1668"/>
      <c r="B1668"/>
      <c r="C1668"/>
      <c r="D1668"/>
      <c r="E1668"/>
      <c r="F1668"/>
      <c r="G1668"/>
      <c r="H1668"/>
      <c r="I1668"/>
      <c r="J1668"/>
      <c r="K1668"/>
      <c r="L1668" s="69"/>
      <c r="M1668"/>
      <c r="N1668"/>
      <c r="O1668"/>
    </row>
    <row r="1669" spans="1:15" x14ac:dyDescent="0.25">
      <c r="A1669"/>
      <c r="B1669"/>
      <c r="C1669"/>
      <c r="D1669"/>
      <c r="E1669"/>
      <c r="F1669"/>
      <c r="G1669"/>
      <c r="H1669"/>
      <c r="I1669"/>
      <c r="J1669"/>
      <c r="K1669"/>
      <c r="L1669" s="69"/>
      <c r="M1669"/>
      <c r="N1669"/>
      <c r="O1669"/>
    </row>
    <row r="1670" spans="1:15" x14ac:dyDescent="0.25">
      <c r="A1670"/>
      <c r="B1670"/>
      <c r="C1670"/>
      <c r="D1670"/>
      <c r="E1670"/>
      <c r="F1670"/>
      <c r="G1670"/>
      <c r="H1670"/>
      <c r="I1670"/>
      <c r="J1670"/>
      <c r="K1670"/>
      <c r="L1670" s="69"/>
      <c r="M1670"/>
      <c r="N1670"/>
      <c r="O1670"/>
    </row>
    <row r="1671" spans="1:15" x14ac:dyDescent="0.25">
      <c r="A1671"/>
      <c r="B1671"/>
      <c r="C1671"/>
      <c r="D1671"/>
      <c r="E1671"/>
      <c r="F1671"/>
      <c r="G1671"/>
      <c r="H1671"/>
      <c r="I1671"/>
      <c r="J1671"/>
      <c r="K1671"/>
      <c r="L1671" s="69"/>
      <c r="M1671"/>
      <c r="N1671"/>
      <c r="O1671"/>
    </row>
    <row r="1672" spans="1:15" x14ac:dyDescent="0.25">
      <c r="A1672"/>
      <c r="B1672"/>
      <c r="C1672"/>
      <c r="D1672"/>
      <c r="E1672"/>
      <c r="F1672"/>
      <c r="G1672"/>
      <c r="H1672"/>
      <c r="I1672"/>
      <c r="J1672"/>
      <c r="K1672"/>
      <c r="L1672" s="69"/>
      <c r="M1672"/>
      <c r="N1672"/>
      <c r="O1672"/>
    </row>
    <row r="1673" spans="1:15" x14ac:dyDescent="0.25">
      <c r="A1673"/>
      <c r="B1673"/>
      <c r="C1673"/>
      <c r="D1673"/>
      <c r="E1673"/>
      <c r="F1673"/>
      <c r="G1673"/>
      <c r="H1673"/>
      <c r="I1673"/>
      <c r="J1673"/>
      <c r="K1673"/>
      <c r="L1673" s="69"/>
      <c r="M1673"/>
      <c r="N1673"/>
      <c r="O1673"/>
    </row>
    <row r="1674" spans="1:15" x14ac:dyDescent="0.25">
      <c r="A1674"/>
      <c r="B1674"/>
      <c r="C1674"/>
      <c r="D1674"/>
      <c r="E1674"/>
      <c r="F1674"/>
      <c r="G1674"/>
      <c r="H1674"/>
      <c r="I1674"/>
      <c r="J1674"/>
      <c r="K1674"/>
      <c r="L1674" s="69"/>
      <c r="M1674"/>
      <c r="N1674"/>
      <c r="O1674"/>
    </row>
    <row r="1675" spans="1:15" x14ac:dyDescent="0.25">
      <c r="A1675"/>
      <c r="B1675"/>
      <c r="C1675"/>
      <c r="D1675"/>
      <c r="E1675"/>
      <c r="F1675"/>
      <c r="G1675"/>
      <c r="H1675"/>
      <c r="I1675"/>
      <c r="J1675"/>
      <c r="K1675"/>
      <c r="L1675" s="69"/>
      <c r="M1675"/>
      <c r="N1675"/>
      <c r="O1675"/>
    </row>
    <row r="1676" spans="1:15" x14ac:dyDescent="0.25">
      <c r="A1676"/>
      <c r="B1676"/>
      <c r="C1676"/>
      <c r="D1676"/>
      <c r="E1676"/>
      <c r="F1676"/>
      <c r="G1676"/>
      <c r="H1676"/>
      <c r="I1676"/>
      <c r="J1676"/>
      <c r="K1676"/>
      <c r="L1676" s="69"/>
      <c r="M1676"/>
      <c r="N1676"/>
      <c r="O1676"/>
    </row>
    <row r="1677" spans="1:15" x14ac:dyDescent="0.25">
      <c r="A1677"/>
      <c r="B1677"/>
      <c r="C1677"/>
      <c r="D1677"/>
      <c r="E1677"/>
      <c r="F1677"/>
      <c r="G1677"/>
      <c r="H1677"/>
      <c r="I1677"/>
      <c r="J1677"/>
      <c r="K1677"/>
      <c r="L1677" s="69"/>
      <c r="M1677"/>
      <c r="N1677"/>
      <c r="O1677"/>
    </row>
    <row r="1678" spans="1:15" x14ac:dyDescent="0.25">
      <c r="A1678"/>
      <c r="B1678"/>
      <c r="C1678"/>
      <c r="D1678"/>
      <c r="E1678"/>
      <c r="F1678"/>
      <c r="G1678"/>
      <c r="H1678"/>
      <c r="I1678"/>
      <c r="J1678"/>
      <c r="K1678"/>
      <c r="L1678" s="69"/>
      <c r="M1678"/>
      <c r="N1678"/>
      <c r="O1678"/>
    </row>
    <row r="1679" spans="1:15" x14ac:dyDescent="0.25">
      <c r="A1679"/>
      <c r="B1679"/>
      <c r="C1679"/>
      <c r="D1679"/>
      <c r="E1679"/>
      <c r="F1679"/>
      <c r="G1679"/>
      <c r="H1679"/>
      <c r="I1679"/>
      <c r="J1679"/>
      <c r="K1679"/>
      <c r="L1679" s="69"/>
      <c r="M1679"/>
      <c r="N1679"/>
      <c r="O1679"/>
    </row>
    <row r="1680" spans="1:15" x14ac:dyDescent="0.25">
      <c r="A1680"/>
      <c r="B1680"/>
      <c r="C1680"/>
      <c r="D1680"/>
      <c r="E1680"/>
      <c r="F1680"/>
      <c r="G1680"/>
      <c r="H1680"/>
      <c r="I1680"/>
      <c r="J1680"/>
      <c r="K1680"/>
      <c r="L1680" s="69"/>
      <c r="M1680"/>
      <c r="N1680"/>
      <c r="O1680"/>
    </row>
    <row r="1681" spans="1:15" x14ac:dyDescent="0.25">
      <c r="A1681"/>
      <c r="B1681"/>
      <c r="C1681"/>
      <c r="D1681"/>
      <c r="E1681"/>
      <c r="F1681"/>
      <c r="G1681"/>
      <c r="H1681"/>
      <c r="I1681"/>
      <c r="J1681"/>
      <c r="K1681"/>
      <c r="L1681" s="69"/>
      <c r="M1681"/>
      <c r="N1681"/>
      <c r="O1681"/>
    </row>
    <row r="1682" spans="1:15" x14ac:dyDescent="0.25">
      <c r="A1682"/>
      <c r="B1682"/>
      <c r="C1682"/>
      <c r="D1682"/>
      <c r="E1682"/>
      <c r="F1682"/>
      <c r="G1682"/>
      <c r="H1682"/>
      <c r="I1682"/>
      <c r="J1682"/>
      <c r="K1682"/>
      <c r="L1682" s="69"/>
      <c r="M1682"/>
      <c r="N1682"/>
      <c r="O1682"/>
    </row>
    <row r="1683" spans="1:15" x14ac:dyDescent="0.25">
      <c r="A1683"/>
      <c r="B1683"/>
      <c r="C1683"/>
      <c r="D1683"/>
      <c r="E1683"/>
      <c r="F1683"/>
      <c r="G1683"/>
      <c r="H1683"/>
      <c r="I1683"/>
      <c r="J1683"/>
      <c r="K1683"/>
      <c r="L1683" s="69"/>
      <c r="M1683"/>
      <c r="N1683"/>
      <c r="O1683"/>
    </row>
    <row r="1684" spans="1:15" x14ac:dyDescent="0.25">
      <c r="A1684"/>
      <c r="B1684"/>
      <c r="C1684"/>
      <c r="D1684"/>
      <c r="E1684"/>
      <c r="F1684"/>
      <c r="G1684"/>
      <c r="H1684"/>
      <c r="I1684"/>
      <c r="J1684"/>
      <c r="K1684"/>
      <c r="L1684" s="69"/>
      <c r="M1684"/>
      <c r="N1684"/>
      <c r="O1684"/>
    </row>
    <row r="1685" spans="1:15" x14ac:dyDescent="0.25">
      <c r="A1685"/>
      <c r="B1685"/>
      <c r="C1685"/>
      <c r="D1685"/>
      <c r="E1685"/>
      <c r="F1685"/>
      <c r="G1685"/>
      <c r="H1685"/>
      <c r="I1685"/>
      <c r="J1685"/>
      <c r="K1685"/>
      <c r="L1685" s="69"/>
      <c r="M1685"/>
      <c r="N1685"/>
      <c r="O1685"/>
    </row>
    <row r="1686" spans="1:15" x14ac:dyDescent="0.25">
      <c r="A1686"/>
      <c r="B1686"/>
      <c r="C1686"/>
      <c r="D1686"/>
      <c r="E1686"/>
      <c r="F1686"/>
      <c r="G1686"/>
      <c r="H1686"/>
      <c r="I1686"/>
      <c r="J1686"/>
      <c r="K1686"/>
      <c r="L1686" s="69"/>
      <c r="M1686"/>
      <c r="N1686"/>
      <c r="O1686"/>
    </row>
    <row r="1687" spans="1:15" x14ac:dyDescent="0.25">
      <c r="A1687"/>
      <c r="B1687"/>
      <c r="C1687"/>
      <c r="D1687"/>
      <c r="E1687"/>
      <c r="F1687"/>
      <c r="G1687"/>
      <c r="H1687"/>
      <c r="I1687"/>
      <c r="J1687"/>
      <c r="K1687"/>
      <c r="L1687" s="69"/>
      <c r="M1687"/>
      <c r="N1687"/>
      <c r="O1687"/>
    </row>
    <row r="1688" spans="1:15" x14ac:dyDescent="0.25">
      <c r="A1688"/>
      <c r="B1688"/>
      <c r="C1688"/>
      <c r="D1688"/>
      <c r="E1688"/>
      <c r="F1688"/>
      <c r="G1688"/>
      <c r="H1688"/>
      <c r="I1688"/>
      <c r="J1688"/>
      <c r="K1688"/>
      <c r="L1688" s="69"/>
      <c r="M1688"/>
      <c r="N1688"/>
      <c r="O1688"/>
    </row>
    <row r="1689" spans="1:15" x14ac:dyDescent="0.25">
      <c r="A1689"/>
      <c r="B1689"/>
      <c r="C1689"/>
      <c r="D1689"/>
      <c r="E1689"/>
      <c r="F1689"/>
      <c r="G1689"/>
      <c r="H1689"/>
      <c r="I1689"/>
      <c r="J1689"/>
      <c r="K1689"/>
      <c r="L1689" s="69"/>
      <c r="M1689"/>
      <c r="N1689"/>
      <c r="O1689"/>
    </row>
  </sheetData>
  <mergeCells count="78">
    <mergeCell ref="B89:F89"/>
    <mergeCell ref="B40:F40"/>
    <mergeCell ref="A58:H60"/>
    <mergeCell ref="A75:H79"/>
    <mergeCell ref="B88:F88"/>
    <mergeCell ref="B85:F85"/>
    <mergeCell ref="B72:F72"/>
    <mergeCell ref="A61:F61"/>
    <mergeCell ref="H61:O61"/>
    <mergeCell ref="B71:F71"/>
    <mergeCell ref="B70:F70"/>
    <mergeCell ref="B51:F51"/>
    <mergeCell ref="I76:M77"/>
    <mergeCell ref="B53:F53"/>
    <mergeCell ref="B52:F52"/>
    <mergeCell ref="B69:F69"/>
    <mergeCell ref="A1:H4"/>
    <mergeCell ref="I1:M1"/>
    <mergeCell ref="A5:F6"/>
    <mergeCell ref="H5:O6"/>
    <mergeCell ref="I2:M3"/>
    <mergeCell ref="B16:F16"/>
    <mergeCell ref="B14:F14"/>
    <mergeCell ref="H7:L7"/>
    <mergeCell ref="M7:O7"/>
    <mergeCell ref="B10:F10"/>
    <mergeCell ref="B13:F13"/>
    <mergeCell ref="B15:F15"/>
    <mergeCell ref="B25:F25"/>
    <mergeCell ref="B45:F45"/>
    <mergeCell ref="N32:O32"/>
    <mergeCell ref="B26:F26"/>
    <mergeCell ref="A27:F27"/>
    <mergeCell ref="B37:F37"/>
    <mergeCell ref="B44:F44"/>
    <mergeCell ref="B19:F19"/>
    <mergeCell ref="B23:F23"/>
    <mergeCell ref="B24:F24"/>
    <mergeCell ref="B22:F22"/>
    <mergeCell ref="B21:F21"/>
    <mergeCell ref="B46:F46"/>
    <mergeCell ref="A29:H32"/>
    <mergeCell ref="I29:M29"/>
    <mergeCell ref="I30:M31"/>
    <mergeCell ref="I32:M32"/>
    <mergeCell ref="B41:F41"/>
    <mergeCell ref="H82:L82"/>
    <mergeCell ref="M82:O82"/>
    <mergeCell ref="I78:M79"/>
    <mergeCell ref="A33:F33"/>
    <mergeCell ref="N60:O60"/>
    <mergeCell ref="B47:F47"/>
    <mergeCell ref="B49:F49"/>
    <mergeCell ref="B50:F50"/>
    <mergeCell ref="I58:M58"/>
    <mergeCell ref="I59:M60"/>
    <mergeCell ref="B56:F56"/>
    <mergeCell ref="B43:F43"/>
    <mergeCell ref="B42:F42"/>
    <mergeCell ref="H33:O33"/>
    <mergeCell ref="H34:L34"/>
    <mergeCell ref="M34:O34"/>
    <mergeCell ref="B48:F48"/>
    <mergeCell ref="N31:O31"/>
    <mergeCell ref="B18:F18"/>
    <mergeCell ref="B17:F17"/>
    <mergeCell ref="B91:F91"/>
    <mergeCell ref="H62:L62"/>
    <mergeCell ref="I75:M75"/>
    <mergeCell ref="B90:F90"/>
    <mergeCell ref="B54:F54"/>
    <mergeCell ref="B55:F55"/>
    <mergeCell ref="M62:O62"/>
    <mergeCell ref="B65:F65"/>
    <mergeCell ref="B68:F68"/>
    <mergeCell ref="N78:O79"/>
    <mergeCell ref="A80:F81"/>
    <mergeCell ref="H80:O81"/>
  </mergeCells>
  <pageMargins left="0.7" right="0.7" top="0.75" bottom="0.75" header="0.3" footer="0.3"/>
  <pageSetup scale="65" fitToHeight="0" orientation="landscape" r:id="rId1"/>
  <rowBreaks count="1" manualBreakCount="1">
    <brk id="7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21B8-F11D-4ADA-BECE-20D850755348}">
  <sheetPr>
    <pageSetUpPr fitToPage="1"/>
  </sheetPr>
  <dimension ref="A1:I40"/>
  <sheetViews>
    <sheetView topLeftCell="A31" workbookViewId="0">
      <selection activeCell="F31" sqref="F31"/>
    </sheetView>
  </sheetViews>
  <sheetFormatPr defaultRowHeight="15" x14ac:dyDescent="0.25"/>
  <cols>
    <col min="1" max="1" width="16.85546875" customWidth="1"/>
    <col min="2" max="2" width="58.5703125" customWidth="1"/>
    <col min="3" max="3" width="15" style="210" customWidth="1"/>
    <col min="4" max="4" width="17" style="209" customWidth="1"/>
    <col min="5" max="5" width="16.42578125" customWidth="1"/>
    <col min="6" max="6" width="44.5703125" customWidth="1"/>
    <col min="7" max="7" width="13.140625" customWidth="1"/>
    <col min="8" max="8" width="13.42578125" customWidth="1"/>
  </cols>
  <sheetData>
    <row r="1" spans="1:9" ht="66" customHeight="1" x14ac:dyDescent="0.25">
      <c r="A1" s="845" t="s">
        <v>268</v>
      </c>
      <c r="B1" s="846"/>
      <c r="C1" s="846"/>
      <c r="D1" s="846"/>
      <c r="E1" s="846"/>
      <c r="F1" s="846"/>
      <c r="G1" s="847"/>
      <c r="H1" s="255"/>
    </row>
    <row r="2" spans="1:9" ht="51" x14ac:dyDescent="0.25">
      <c r="A2" s="254" t="s">
        <v>140</v>
      </c>
      <c r="B2" s="253" t="s">
        <v>143</v>
      </c>
      <c r="C2" s="251" t="s">
        <v>267</v>
      </c>
      <c r="D2" s="252" t="s">
        <v>150</v>
      </c>
      <c r="E2" s="251" t="s">
        <v>144</v>
      </c>
      <c r="F2" s="250" t="s">
        <v>266</v>
      </c>
      <c r="G2" s="249" t="s">
        <v>145</v>
      </c>
      <c r="H2" s="125"/>
    </row>
    <row r="3" spans="1:9" ht="47.25" customHeight="1" x14ac:dyDescent="0.25">
      <c r="A3" s="228" t="s">
        <v>48</v>
      </c>
      <c r="B3" s="230" t="s">
        <v>290</v>
      </c>
      <c r="C3" s="248">
        <v>0</v>
      </c>
      <c r="D3" s="302">
        <f>'SOE Grid'!O15</f>
        <v>11190</v>
      </c>
      <c r="E3" s="232">
        <f>C3+D3</f>
        <v>11190</v>
      </c>
      <c r="F3" s="224" t="s">
        <v>265</v>
      </c>
      <c r="G3" s="247" t="s">
        <v>253</v>
      </c>
      <c r="H3" s="297"/>
      <c r="I3" s="58"/>
    </row>
    <row r="4" spans="1:9" ht="134.25" customHeight="1" x14ac:dyDescent="0.25">
      <c r="A4" s="228" t="s">
        <v>49</v>
      </c>
      <c r="B4" s="230" t="s">
        <v>264</v>
      </c>
      <c r="C4" s="248">
        <v>0</v>
      </c>
      <c r="D4" s="302">
        <f>'SOE Grid'!O17</f>
        <v>19220</v>
      </c>
      <c r="E4" s="232">
        <f>C4+D4</f>
        <v>19220</v>
      </c>
      <c r="F4" s="224" t="s">
        <v>263</v>
      </c>
      <c r="G4" s="247" t="s">
        <v>253</v>
      </c>
      <c r="H4" s="244"/>
    </row>
    <row r="5" spans="1:9" ht="39" customHeight="1" x14ac:dyDescent="0.25">
      <c r="A5" s="234"/>
      <c r="B5" s="246" t="s">
        <v>146</v>
      </c>
      <c r="C5" s="232"/>
      <c r="D5" s="303"/>
      <c r="E5" s="232"/>
      <c r="F5" s="224"/>
      <c r="G5" s="245"/>
      <c r="H5" s="244"/>
    </row>
    <row r="6" spans="1:9" ht="108" customHeight="1" x14ac:dyDescent="0.25">
      <c r="A6" s="534" t="s">
        <v>259</v>
      </c>
      <c r="B6" s="233" t="s">
        <v>262</v>
      </c>
      <c r="C6" s="232">
        <v>0</v>
      </c>
      <c r="D6" s="303">
        <f>'SOE Grid'!L18</f>
        <v>1250.5</v>
      </c>
      <c r="E6" s="232">
        <f>C6+D6</f>
        <v>1250.5</v>
      </c>
      <c r="F6" s="232" t="s">
        <v>370</v>
      </c>
      <c r="G6" s="243" t="s">
        <v>256</v>
      </c>
      <c r="H6" s="126"/>
    </row>
    <row r="7" spans="1:9" ht="150.6" customHeight="1" x14ac:dyDescent="0.25">
      <c r="A7" s="228" t="s">
        <v>49</v>
      </c>
      <c r="B7" s="230" t="s">
        <v>261</v>
      </c>
      <c r="C7" s="225">
        <v>0</v>
      </c>
      <c r="D7" s="302">
        <f>'SOE Grid'!L17</f>
        <v>76880</v>
      </c>
      <c r="E7" s="232">
        <f>C7+D7</f>
        <v>76880</v>
      </c>
      <c r="F7" s="232" t="s">
        <v>260</v>
      </c>
      <c r="G7" s="223" t="s">
        <v>253</v>
      </c>
      <c r="H7" s="126"/>
    </row>
    <row r="8" spans="1:9" ht="64.5" customHeight="1" x14ac:dyDescent="0.25">
      <c r="A8" s="236" t="s">
        <v>259</v>
      </c>
      <c r="B8" s="230" t="s">
        <v>258</v>
      </c>
      <c r="C8" s="225">
        <v>0</v>
      </c>
      <c r="D8" s="302">
        <f>'SOE Grid'!L19</f>
        <v>21129.5</v>
      </c>
      <c r="E8" s="232">
        <f>C8+D8</f>
        <v>21129.5</v>
      </c>
      <c r="F8" s="232" t="s">
        <v>257</v>
      </c>
      <c r="G8" s="243" t="s">
        <v>256</v>
      </c>
      <c r="H8" s="126"/>
    </row>
    <row r="9" spans="1:9" ht="34.5" customHeight="1" x14ac:dyDescent="0.25">
      <c r="A9" s="236"/>
      <c r="B9" s="237" t="s">
        <v>255</v>
      </c>
      <c r="C9" s="232"/>
      <c r="D9" s="303"/>
      <c r="E9" s="232"/>
      <c r="F9" s="232"/>
      <c r="G9" s="242"/>
      <c r="H9" s="126"/>
    </row>
    <row r="10" spans="1:9" ht="160.5" customHeight="1" x14ac:dyDescent="0.25">
      <c r="A10" s="228" t="s">
        <v>54</v>
      </c>
      <c r="B10" s="230" t="s">
        <v>159</v>
      </c>
      <c r="C10" s="225" t="s">
        <v>149</v>
      </c>
      <c r="D10" s="302">
        <f>'SOE Grid'!L21</f>
        <v>33511.5</v>
      </c>
      <c r="E10" s="232">
        <f>C10+D10</f>
        <v>33511.5</v>
      </c>
      <c r="F10" s="230" t="s">
        <v>254</v>
      </c>
      <c r="G10" s="223" t="s">
        <v>253</v>
      </c>
      <c r="H10" s="126"/>
    </row>
    <row r="11" spans="1:9" ht="111.75" customHeight="1" x14ac:dyDescent="0.25">
      <c r="A11" s="228" t="s">
        <v>54</v>
      </c>
      <c r="B11" s="230" t="s">
        <v>252</v>
      </c>
      <c r="C11" s="225" t="s">
        <v>149</v>
      </c>
      <c r="D11" s="302">
        <f>'SOE Grid'!L22</f>
        <v>6702.3</v>
      </c>
      <c r="E11" s="232">
        <f>C11+D11</f>
        <v>6702.3</v>
      </c>
      <c r="F11" s="230" t="s">
        <v>372</v>
      </c>
      <c r="G11" s="223" t="s">
        <v>253</v>
      </c>
      <c r="H11" s="126"/>
    </row>
    <row r="12" spans="1:9" ht="102.75" customHeight="1" x14ac:dyDescent="0.25">
      <c r="A12" s="241" t="s">
        <v>151</v>
      </c>
      <c r="B12" s="239" t="s">
        <v>131</v>
      </c>
      <c r="C12" s="240" t="s">
        <v>149</v>
      </c>
      <c r="D12" s="304">
        <f>'SOE Grid'!L23</f>
        <v>28009.201475905</v>
      </c>
      <c r="E12" s="232">
        <f>C12+D12</f>
        <v>28009.201475905</v>
      </c>
      <c r="F12" s="239" t="s">
        <v>251</v>
      </c>
      <c r="G12" s="223" t="s">
        <v>253</v>
      </c>
      <c r="H12" s="126"/>
    </row>
    <row r="13" spans="1:9" ht="60" customHeight="1" x14ac:dyDescent="0.25">
      <c r="A13" s="241" t="s">
        <v>151</v>
      </c>
      <c r="B13" s="239" t="s">
        <v>132</v>
      </c>
      <c r="C13" s="240" t="s">
        <v>149</v>
      </c>
      <c r="D13" s="304">
        <f>'SOE Grid'!L24</f>
        <v>6702.3</v>
      </c>
      <c r="E13" s="232">
        <f>C13+D13</f>
        <v>6702.3</v>
      </c>
      <c r="F13" s="239" t="s">
        <v>250</v>
      </c>
      <c r="G13" s="223" t="s">
        <v>253</v>
      </c>
      <c r="H13" s="126"/>
    </row>
    <row r="14" spans="1:9" ht="32.25" customHeight="1" x14ac:dyDescent="0.25">
      <c r="A14" s="238"/>
      <c r="B14" s="237" t="s">
        <v>141</v>
      </c>
      <c r="C14" s="225"/>
      <c r="D14" s="302"/>
      <c r="E14" s="232"/>
      <c r="F14" s="232"/>
      <c r="G14" s="223"/>
      <c r="H14" s="126"/>
    </row>
    <row r="15" spans="1:9" ht="42" customHeight="1" x14ac:dyDescent="0.25">
      <c r="A15" s="234" t="s">
        <v>56</v>
      </c>
      <c r="B15" s="233" t="s">
        <v>249</v>
      </c>
      <c r="C15" s="232">
        <v>0</v>
      </c>
      <c r="D15" s="303">
        <f>'SOE Grid'!L43</f>
        <v>23341</v>
      </c>
      <c r="E15" s="232">
        <f>C15+D15</f>
        <v>23341</v>
      </c>
      <c r="F15" s="232" t="s">
        <v>248</v>
      </c>
      <c r="G15" s="223" t="s">
        <v>253</v>
      </c>
      <c r="H15" s="126"/>
    </row>
    <row r="16" spans="1:9" ht="88.5" customHeight="1" x14ac:dyDescent="0.25">
      <c r="A16" s="236" t="s">
        <v>133</v>
      </c>
      <c r="B16" s="230" t="s">
        <v>236</v>
      </c>
      <c r="C16" s="232">
        <v>0</v>
      </c>
      <c r="D16" s="303">
        <f>'SOE Grid'!L70</f>
        <v>5835.2500000000009</v>
      </c>
      <c r="E16" s="232">
        <f>C16+D16</f>
        <v>5835.2500000000009</v>
      </c>
      <c r="F16" s="232" t="s">
        <v>247</v>
      </c>
      <c r="G16" s="223" t="s">
        <v>253</v>
      </c>
      <c r="H16" s="126"/>
    </row>
    <row r="17" spans="1:8" ht="44.25" customHeight="1" x14ac:dyDescent="0.25">
      <c r="A17" s="235"/>
      <c r="B17" s="233" t="s">
        <v>148</v>
      </c>
      <c r="C17" s="232"/>
      <c r="D17" s="303"/>
      <c r="E17" s="232"/>
      <c r="F17" s="232"/>
      <c r="G17" s="223"/>
      <c r="H17" s="126"/>
    </row>
    <row r="18" spans="1:8" ht="121.5" customHeight="1" x14ac:dyDescent="0.25">
      <c r="A18" s="234" t="s">
        <v>57</v>
      </c>
      <c r="B18" s="233" t="s">
        <v>246</v>
      </c>
      <c r="C18" s="232">
        <v>0</v>
      </c>
      <c r="D18" s="303">
        <f>'SOE Grid'!O44</f>
        <v>78</v>
      </c>
      <c r="E18" s="232">
        <f t="shared" ref="E18:E24" si="0">C18+D18</f>
        <v>78</v>
      </c>
      <c r="F18" s="232" t="s">
        <v>245</v>
      </c>
      <c r="G18" s="223" t="s">
        <v>147</v>
      </c>
      <c r="H18" s="126"/>
    </row>
    <row r="19" spans="1:8" ht="33" customHeight="1" x14ac:dyDescent="0.25">
      <c r="A19" s="228" t="s">
        <v>135</v>
      </c>
      <c r="B19" s="230" t="s">
        <v>136</v>
      </c>
      <c r="C19" s="225" t="s">
        <v>149</v>
      </c>
      <c r="D19" s="302">
        <f>'SOE Grid'!L46</f>
        <v>78</v>
      </c>
      <c r="E19" s="225">
        <f t="shared" si="0"/>
        <v>78</v>
      </c>
      <c r="F19" s="230" t="s">
        <v>244</v>
      </c>
      <c r="G19" s="223" t="s">
        <v>147</v>
      </c>
      <c r="H19" s="126"/>
    </row>
    <row r="20" spans="1:8" ht="49.5" customHeight="1" x14ac:dyDescent="0.25">
      <c r="A20" s="228" t="s">
        <v>134</v>
      </c>
      <c r="B20" s="230" t="s">
        <v>142</v>
      </c>
      <c r="C20" s="231" t="s">
        <v>149</v>
      </c>
      <c r="D20" s="305">
        <f>'SOE Grid'!L47</f>
        <v>78</v>
      </c>
      <c r="E20" s="231">
        <f t="shared" si="0"/>
        <v>78</v>
      </c>
      <c r="F20" s="230" t="s">
        <v>243</v>
      </c>
      <c r="G20" s="223" t="s">
        <v>147</v>
      </c>
      <c r="H20" s="126"/>
    </row>
    <row r="21" spans="1:8" ht="33" customHeight="1" x14ac:dyDescent="0.25">
      <c r="A21" s="228" t="s">
        <v>412</v>
      </c>
      <c r="B21" s="230" t="s">
        <v>413</v>
      </c>
      <c r="C21" s="231">
        <v>0</v>
      </c>
      <c r="D21" s="305">
        <f>'SOE Grid'!L48</f>
        <v>78</v>
      </c>
      <c r="E21" s="231">
        <f t="shared" si="0"/>
        <v>78</v>
      </c>
      <c r="F21" s="230" t="s">
        <v>414</v>
      </c>
      <c r="G21" s="223" t="s">
        <v>147</v>
      </c>
      <c r="H21" s="126"/>
    </row>
    <row r="22" spans="1:8" ht="50.25" customHeight="1" x14ac:dyDescent="0.25">
      <c r="A22" s="228" t="s">
        <v>134</v>
      </c>
      <c r="B22" s="230" t="s">
        <v>242</v>
      </c>
      <c r="C22" s="231" t="s">
        <v>149</v>
      </c>
      <c r="D22" s="305">
        <f>'SOE Grid'!L49</f>
        <v>2340</v>
      </c>
      <c r="E22" s="231">
        <f t="shared" si="0"/>
        <v>2340</v>
      </c>
      <c r="F22" s="230" t="s">
        <v>241</v>
      </c>
      <c r="G22" s="223" t="s">
        <v>147</v>
      </c>
      <c r="H22" s="126"/>
    </row>
    <row r="23" spans="1:8" ht="51" customHeight="1" x14ac:dyDescent="0.25">
      <c r="A23" s="228" t="s">
        <v>134</v>
      </c>
      <c r="B23" s="230" t="s">
        <v>269</v>
      </c>
      <c r="C23" s="225" t="s">
        <v>149</v>
      </c>
      <c r="D23" s="302">
        <f>'SOE Grid'!L50</f>
        <v>2500</v>
      </c>
      <c r="E23" s="225">
        <f t="shared" si="0"/>
        <v>2500</v>
      </c>
      <c r="F23" s="230" t="s">
        <v>240</v>
      </c>
      <c r="G23" s="223" t="s">
        <v>147</v>
      </c>
      <c r="H23" s="126"/>
    </row>
    <row r="24" spans="1:8" ht="47.45" customHeight="1" x14ac:dyDescent="0.25">
      <c r="A24" s="228" t="s">
        <v>134</v>
      </c>
      <c r="B24" s="230" t="s">
        <v>270</v>
      </c>
      <c r="C24" s="225" t="s">
        <v>149</v>
      </c>
      <c r="D24" s="302">
        <f>'SOE Grid'!L71</f>
        <v>2500</v>
      </c>
      <c r="E24" s="225">
        <f t="shared" si="0"/>
        <v>2500</v>
      </c>
      <c r="F24" s="230" t="s">
        <v>239</v>
      </c>
      <c r="G24" s="223" t="s">
        <v>147</v>
      </c>
      <c r="H24" s="126"/>
    </row>
    <row r="25" spans="1:8" ht="88.35" customHeight="1" x14ac:dyDescent="0.25">
      <c r="A25" s="228" t="s">
        <v>59</v>
      </c>
      <c r="B25" s="230" t="s">
        <v>364</v>
      </c>
      <c r="C25" s="225"/>
      <c r="D25" s="306"/>
      <c r="E25" s="225"/>
      <c r="F25" s="230" t="s">
        <v>365</v>
      </c>
      <c r="G25" s="223" t="s">
        <v>147</v>
      </c>
      <c r="H25" s="126"/>
    </row>
    <row r="26" spans="1:8" ht="40.700000000000003" customHeight="1" x14ac:dyDescent="0.25">
      <c r="A26" s="229"/>
      <c r="B26" s="224" t="s">
        <v>193</v>
      </c>
      <c r="C26" s="226"/>
      <c r="D26" s="307">
        <v>0</v>
      </c>
      <c r="E26" s="225">
        <f t="shared" ref="E26:E31" si="1">C26+D26</f>
        <v>0</v>
      </c>
      <c r="F26" s="224"/>
      <c r="G26" s="223"/>
      <c r="H26" s="126"/>
    </row>
    <row r="27" spans="1:8" ht="132" customHeight="1" x14ac:dyDescent="0.25">
      <c r="A27" s="229"/>
      <c r="B27" s="224" t="s">
        <v>194</v>
      </c>
      <c r="C27" s="226"/>
      <c r="D27" s="307">
        <f>'SOE Grid'!L53</f>
        <v>2680.92</v>
      </c>
      <c r="E27" s="225">
        <f t="shared" si="1"/>
        <v>2680.92</v>
      </c>
      <c r="F27" s="224" t="s">
        <v>407</v>
      </c>
      <c r="G27" s="223" t="s">
        <v>147</v>
      </c>
      <c r="H27" s="126"/>
    </row>
    <row r="28" spans="1:8" ht="132" customHeight="1" x14ac:dyDescent="0.25">
      <c r="A28" s="228"/>
      <c r="B28" s="224" t="s">
        <v>195</v>
      </c>
      <c r="C28" s="226"/>
      <c r="D28" s="307">
        <f>'SOE Grid'!L55</f>
        <v>15415.29</v>
      </c>
      <c r="E28" s="225">
        <f t="shared" si="1"/>
        <v>15415.29</v>
      </c>
      <c r="F28" s="224" t="s">
        <v>408</v>
      </c>
      <c r="G28" s="223" t="s">
        <v>147</v>
      </c>
      <c r="H28" s="126"/>
    </row>
    <row r="29" spans="1:8" ht="131.44999999999999" customHeight="1" x14ac:dyDescent="0.25">
      <c r="A29" s="228"/>
      <c r="B29" s="224" t="s">
        <v>235</v>
      </c>
      <c r="C29" s="226"/>
      <c r="D29" s="307">
        <f>'SOE Grid'!L55</f>
        <v>15415.29</v>
      </c>
      <c r="E29" s="225">
        <f t="shared" si="1"/>
        <v>15415.29</v>
      </c>
      <c r="F29" s="224" t="s">
        <v>238</v>
      </c>
      <c r="G29" s="223" t="s">
        <v>147</v>
      </c>
      <c r="H29" s="126"/>
    </row>
    <row r="30" spans="1:8" ht="159.6" customHeight="1" x14ac:dyDescent="0.25">
      <c r="A30" s="298" t="s">
        <v>62</v>
      </c>
      <c r="B30" s="301" t="s">
        <v>289</v>
      </c>
      <c r="C30" s="299"/>
      <c r="D30" s="308">
        <f>'SOE Grid'!L90</f>
        <v>480</v>
      </c>
      <c r="E30" s="225">
        <f t="shared" si="1"/>
        <v>480</v>
      </c>
      <c r="F30" s="301" t="s">
        <v>292</v>
      </c>
      <c r="G30" s="223" t="s">
        <v>147</v>
      </c>
      <c r="H30" s="126"/>
    </row>
    <row r="31" spans="1:8" ht="154.69999999999999" customHeight="1" x14ac:dyDescent="0.25">
      <c r="A31" s="298" t="s">
        <v>62</v>
      </c>
      <c r="B31" s="301" t="s">
        <v>289</v>
      </c>
      <c r="C31" s="299"/>
      <c r="D31" s="308">
        <f>'SOE Grid'!O90</f>
        <v>80</v>
      </c>
      <c r="E31" s="300">
        <f t="shared" si="1"/>
        <v>80</v>
      </c>
      <c r="F31" s="301" t="s">
        <v>293</v>
      </c>
      <c r="G31" s="223" t="s">
        <v>147</v>
      </c>
      <c r="H31" s="125"/>
    </row>
    <row r="32" spans="1:8" ht="15.75" thickBot="1" x14ac:dyDescent="0.3">
      <c r="A32" s="222" t="s">
        <v>8</v>
      </c>
      <c r="B32" s="221"/>
      <c r="C32" s="220">
        <f>SUM(C3:C29)</f>
        <v>0</v>
      </c>
      <c r="D32" s="309">
        <f>D3+D4+D6+D7+D8+D10+D11+D12+D13+D15+D16+D18+D19+D20+D21+D22+D23+D24+D26+D27+D28+D29+D30+D31</f>
        <v>275495.051475905</v>
      </c>
      <c r="E32" s="219">
        <f>SUM(E3:E31)</f>
        <v>275495.051475905</v>
      </c>
      <c r="F32" s="218"/>
      <c r="G32" s="217"/>
      <c r="H32" s="125"/>
    </row>
    <row r="33" spans="1:8" x14ac:dyDescent="0.25">
      <c r="A33" s="125"/>
      <c r="B33" s="125"/>
      <c r="C33" s="216"/>
      <c r="D33" s="215"/>
      <c r="E33" s="212"/>
      <c r="F33" s="212"/>
      <c r="G33" s="211"/>
      <c r="H33" s="125"/>
    </row>
    <row r="34" spans="1:8" x14ac:dyDescent="0.25">
      <c r="A34" s="125"/>
      <c r="B34" s="125"/>
      <c r="C34" s="214"/>
      <c r="D34" s="213"/>
      <c r="E34" s="212"/>
      <c r="F34" s="212"/>
      <c r="G34" s="211"/>
      <c r="H34" s="125"/>
    </row>
    <row r="35" spans="1:8" x14ac:dyDescent="0.25">
      <c r="A35" s="125"/>
      <c r="B35" s="125"/>
      <c r="C35" s="214"/>
      <c r="D35" s="213"/>
      <c r="E35" s="212"/>
      <c r="F35" s="212"/>
      <c r="G35" s="211"/>
      <c r="H35" s="125"/>
    </row>
    <row r="36" spans="1:8" x14ac:dyDescent="0.25">
      <c r="A36" s="125"/>
      <c r="B36" s="125"/>
      <c r="C36" s="214"/>
      <c r="D36" s="213"/>
      <c r="E36" s="212"/>
      <c r="F36" s="212"/>
      <c r="G36" s="211"/>
      <c r="H36" s="125"/>
    </row>
    <row r="37" spans="1:8" x14ac:dyDescent="0.25">
      <c r="A37" s="125"/>
      <c r="B37" s="125"/>
      <c r="C37" s="214"/>
      <c r="D37" s="213"/>
      <c r="E37" s="212"/>
      <c r="F37" s="212"/>
      <c r="G37" s="211"/>
      <c r="H37" s="125"/>
    </row>
    <row r="38" spans="1:8" x14ac:dyDescent="0.25">
      <c r="A38" s="125"/>
      <c r="B38" s="125"/>
      <c r="C38" s="214"/>
      <c r="D38" s="213"/>
      <c r="E38" s="212"/>
      <c r="F38" s="212"/>
      <c r="G38" s="211"/>
      <c r="H38" s="125"/>
    </row>
    <row r="39" spans="1:8" x14ac:dyDescent="0.25">
      <c r="A39" s="125"/>
      <c r="B39" s="125"/>
      <c r="C39" s="214"/>
      <c r="D39" s="213"/>
      <c r="E39" s="212"/>
      <c r="F39" s="212"/>
      <c r="G39" s="211"/>
      <c r="H39" s="125"/>
    </row>
    <row r="40" spans="1:8" x14ac:dyDescent="0.25">
      <c r="A40" s="125"/>
      <c r="B40" s="125"/>
      <c r="C40" s="214"/>
      <c r="D40" s="213"/>
      <c r="E40" s="212"/>
      <c r="F40" s="212"/>
      <c r="G40" s="211"/>
    </row>
  </sheetData>
  <mergeCells count="1">
    <mergeCell ref="A1:G1"/>
  </mergeCells>
  <pageMargins left="0.7" right="0.7" top="0.75" bottom="0.75" header="0.3" footer="0.3"/>
  <pageSetup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D13B4-F5D8-41E1-93B7-7025686D9E1B}">
  <sheetPr>
    <pageSetUpPr fitToPage="1"/>
  </sheetPr>
  <dimension ref="A1:AJ90"/>
  <sheetViews>
    <sheetView topLeftCell="A28" zoomScaleNormal="100" workbookViewId="0">
      <selection activeCell="L35" sqref="L35"/>
    </sheetView>
  </sheetViews>
  <sheetFormatPr defaultRowHeight="15" x14ac:dyDescent="0.25"/>
  <cols>
    <col min="1" max="1" width="28.5703125" customWidth="1"/>
    <col min="2" max="2" width="16.5703125" customWidth="1"/>
    <col min="3" max="3" width="15.5703125" customWidth="1"/>
    <col min="4" max="4" width="15.85546875" customWidth="1"/>
    <col min="5" max="5" width="14.5703125" customWidth="1"/>
    <col min="6" max="6" width="16.5703125" customWidth="1"/>
    <col min="7" max="7" width="15.140625" customWidth="1"/>
    <col min="8" max="9" width="14.42578125" customWidth="1"/>
    <col min="10" max="10" width="15" customWidth="1"/>
    <col min="11" max="11" width="13.42578125" customWidth="1"/>
    <col min="12" max="12" width="17" customWidth="1"/>
    <col min="13" max="17" width="13.85546875" customWidth="1"/>
    <col min="18" max="18" width="9.5703125" bestFit="1" customWidth="1"/>
    <col min="27" max="27" width="25.5703125" customWidth="1"/>
    <col min="28" max="28" width="45.140625" customWidth="1"/>
    <col min="29" max="29" width="17.140625" customWidth="1"/>
  </cols>
  <sheetData>
    <row r="1" spans="1:36" ht="15.75" x14ac:dyDescent="0.25">
      <c r="A1" s="72" t="s">
        <v>63</v>
      </c>
      <c r="B1" s="58"/>
      <c r="C1" s="73" t="s">
        <v>130</v>
      </c>
      <c r="D1" s="73"/>
      <c r="G1" s="74"/>
      <c r="H1" s="74"/>
      <c r="I1" s="74"/>
    </row>
    <row r="2" spans="1:36" ht="18.75" customHeight="1" x14ac:dyDescent="0.25">
      <c r="A2" s="55" t="s">
        <v>64</v>
      </c>
      <c r="B2" s="58"/>
      <c r="C2" s="58">
        <v>0.59</v>
      </c>
      <c r="D2" s="58">
        <v>0.41</v>
      </c>
      <c r="G2" s="74"/>
      <c r="H2" s="74"/>
      <c r="S2" t="s">
        <v>65</v>
      </c>
      <c r="U2" s="54" t="s">
        <v>66</v>
      </c>
      <c r="V2" s="54" t="s">
        <v>67</v>
      </c>
      <c r="W2" s="75"/>
      <c r="X2" s="76" t="s">
        <v>68</v>
      </c>
      <c r="Y2" s="76" t="s">
        <v>69</v>
      </c>
      <c r="Z2" s="76"/>
      <c r="AA2" s="76"/>
      <c r="AB2" s="76"/>
      <c r="AC2" s="76"/>
    </row>
    <row r="3" spans="1:36" ht="63" customHeight="1" x14ac:dyDescent="0.25">
      <c r="B3" s="182" t="s">
        <v>218</v>
      </c>
      <c r="C3" s="182" t="s">
        <v>220</v>
      </c>
      <c r="D3" s="182" t="s">
        <v>219</v>
      </c>
      <c r="E3" s="182" t="s">
        <v>221</v>
      </c>
      <c r="F3" s="189" t="s">
        <v>189</v>
      </c>
      <c r="G3" s="182" t="s">
        <v>197</v>
      </c>
      <c r="H3" s="182" t="s">
        <v>137</v>
      </c>
      <c r="I3" s="182" t="s">
        <v>198</v>
      </c>
      <c r="J3" s="190" t="s">
        <v>229</v>
      </c>
      <c r="K3" s="190" t="s">
        <v>230</v>
      </c>
      <c r="L3" s="190" t="s">
        <v>73</v>
      </c>
      <c r="M3" s="75"/>
      <c r="P3" s="54" t="s">
        <v>191</v>
      </c>
      <c r="Q3" s="54" t="s">
        <v>192</v>
      </c>
      <c r="S3">
        <v>2501</v>
      </c>
      <c r="V3">
        <v>41698</v>
      </c>
      <c r="X3">
        <f>V3-Y3-Z3</f>
        <v>24558</v>
      </c>
      <c r="Y3">
        <v>10030</v>
      </c>
      <c r="Z3">
        <v>7110</v>
      </c>
      <c r="AA3" s="578" t="s">
        <v>74</v>
      </c>
      <c r="AB3" s="84">
        <v>961</v>
      </c>
      <c r="AC3" s="84">
        <v>961</v>
      </c>
      <c r="AD3" s="851" t="s">
        <v>75</v>
      </c>
      <c r="AE3" s="852"/>
      <c r="AF3" s="853"/>
      <c r="AG3" s="84">
        <f>AB3+AC3</f>
        <v>1922</v>
      </c>
    </row>
    <row r="4" spans="1:36" ht="29.25" customHeight="1" x14ac:dyDescent="0.25">
      <c r="B4" s="81">
        <f>('SOE Grid'!L18+'SOE Grid'!L19)*0.59</f>
        <v>13204.199999999999</v>
      </c>
      <c r="C4" s="81">
        <f>'SOE Grid'!L17/2</f>
        <v>38440</v>
      </c>
      <c r="D4" s="81">
        <f>('SOE Grid'!L18+'SOE Grid'!L19)*0.41</f>
        <v>9175.7999999999993</v>
      </c>
      <c r="E4" s="81">
        <f>C4</f>
        <v>38440</v>
      </c>
      <c r="F4" s="163">
        <f>'SOE Grid'!L43*'Table of Responders'!P4</f>
        <v>13771.189999999999</v>
      </c>
      <c r="G4" s="163">
        <f>'SOE Grid'!L43*'Table of Responders'!Q4</f>
        <v>9569.81</v>
      </c>
      <c r="H4" s="81">
        <f>'SOE Grid'!L90</f>
        <v>480</v>
      </c>
      <c r="I4" s="81">
        <f>'SOE Grid'!L55</f>
        <v>15415.29</v>
      </c>
      <c r="J4" s="81">
        <f>('SOE Grid'!L70)*0.59</f>
        <v>3442.7975000000006</v>
      </c>
      <c r="K4" s="81">
        <f>('SOE Grid'!L70)*0.41</f>
        <v>2392.4525000000003</v>
      </c>
      <c r="L4" s="82"/>
      <c r="M4" s="82"/>
      <c r="O4">
        <v>78</v>
      </c>
      <c r="P4">
        <v>0.59</v>
      </c>
      <c r="Q4">
        <v>0.41</v>
      </c>
      <c r="S4">
        <v>41688</v>
      </c>
      <c r="T4">
        <f>S3/S4</f>
        <v>5.9993283438879295E-2</v>
      </c>
      <c r="V4" s="54" t="s">
        <v>76</v>
      </c>
      <c r="X4">
        <f>X3*0.115</f>
        <v>2824.17</v>
      </c>
      <c r="AA4" s="578" t="s">
        <v>77</v>
      </c>
      <c r="AB4" s="84">
        <v>67023</v>
      </c>
      <c r="AC4" s="84" t="s">
        <v>78</v>
      </c>
      <c r="AD4" s="84"/>
      <c r="AE4" s="84"/>
      <c r="AF4" s="84"/>
      <c r="AG4" s="84"/>
    </row>
    <row r="5" spans="1:36" ht="22.5" customHeight="1" x14ac:dyDescent="0.25">
      <c r="B5" s="81">
        <f>'SOE Grid'!L23</f>
        <v>28009.201475905</v>
      </c>
      <c r="C5" s="81">
        <f>'SOE Grid'!L22</f>
        <v>6702.3</v>
      </c>
      <c r="D5" s="81">
        <f>'SOE Grid'!L24</f>
        <v>6702.3</v>
      </c>
      <c r="E5" s="81">
        <f>'SOE Grid'!L21</f>
        <v>33511.5</v>
      </c>
      <c r="F5" s="81"/>
      <c r="G5" s="81"/>
      <c r="H5" s="81"/>
      <c r="I5" s="81"/>
      <c r="J5" s="81">
        <f>('SOE Grid'!L71)*0.59</f>
        <v>1475</v>
      </c>
      <c r="K5" s="81">
        <f>('SOE Grid'!L71)*0.41</f>
        <v>1025</v>
      </c>
      <c r="L5" s="75"/>
      <c r="M5" s="74"/>
      <c r="P5">
        <f>O4*P4</f>
        <v>46.019999999999996</v>
      </c>
      <c r="Q5">
        <f>O4-P5</f>
        <v>31.980000000000004</v>
      </c>
      <c r="AA5" s="578" t="s">
        <v>79</v>
      </c>
      <c r="AB5" s="579" t="s">
        <v>80</v>
      </c>
      <c r="AC5" s="84"/>
      <c r="AD5" s="84"/>
      <c r="AE5" s="84"/>
      <c r="AF5" s="84"/>
      <c r="AG5" s="84"/>
    </row>
    <row r="6" spans="1:36" ht="15.75" customHeight="1" x14ac:dyDescent="0.25">
      <c r="B6" s="81"/>
      <c r="C6" s="81"/>
      <c r="D6" s="81"/>
      <c r="E6" s="81"/>
      <c r="F6" s="81">
        <f>('SOE Grid'!L46+'SOE Grid'!L47+'SOE Grid'!L48+'SOE Grid'!L49+'SOE Grid'!L50)*'Table of Responders'!P4</f>
        <v>2993.66</v>
      </c>
      <c r="G6" s="81">
        <f>('SOE Grid'!L46+'SOE Grid'!L47+'SOE Grid'!L48+'SOE Grid'!L49+'SOE Grid'!L50)*Q4</f>
        <v>2080.3399999999997</v>
      </c>
      <c r="H6" s="81"/>
      <c r="I6" s="81"/>
      <c r="J6" s="81"/>
      <c r="K6" s="81"/>
      <c r="L6" s="75"/>
      <c r="M6" s="74"/>
      <c r="N6" s="71">
        <f>F6+G6</f>
        <v>5074</v>
      </c>
      <c r="P6">
        <f>F4*E35</f>
        <v>338605.02819431992</v>
      </c>
      <c r="Q6">
        <f>P6/P5</f>
        <v>7357.7798390769221</v>
      </c>
      <c r="W6">
        <v>17866</v>
      </c>
      <c r="AA6" s="578" t="s">
        <v>81</v>
      </c>
      <c r="AB6" s="84"/>
      <c r="AC6" s="579" t="s">
        <v>82</v>
      </c>
      <c r="AD6" s="84"/>
      <c r="AE6" s="84"/>
      <c r="AF6" s="84"/>
      <c r="AG6" s="84"/>
    </row>
    <row r="7" spans="1:36" ht="27.75" customHeight="1" x14ac:dyDescent="0.25">
      <c r="B7" s="81"/>
      <c r="C7" s="81"/>
      <c r="D7" s="81"/>
      <c r="E7" s="81"/>
      <c r="F7" s="83">
        <f>'SOE Grid'!L53</f>
        <v>2680.92</v>
      </c>
      <c r="G7" s="83">
        <f>'SOE Grid'!L54</f>
        <v>15415.29</v>
      </c>
      <c r="H7" s="83"/>
      <c r="I7" s="83"/>
      <c r="J7" s="81"/>
      <c r="K7" s="81"/>
      <c r="L7" s="75"/>
      <c r="M7" s="74"/>
      <c r="P7" s="71"/>
      <c r="AA7" s="578" t="s">
        <v>83</v>
      </c>
      <c r="AB7" s="84">
        <v>565821000</v>
      </c>
      <c r="AC7" s="579" t="s">
        <v>84</v>
      </c>
      <c r="AD7" s="851" t="s">
        <v>85</v>
      </c>
      <c r="AE7" s="852"/>
      <c r="AF7" s="852"/>
      <c r="AG7" s="853"/>
    </row>
    <row r="8" spans="1:36" ht="29.25" customHeight="1" x14ac:dyDescent="0.25">
      <c r="B8" s="81"/>
      <c r="C8" s="81"/>
      <c r="D8" s="81"/>
      <c r="E8" s="81"/>
      <c r="F8" s="81"/>
      <c r="G8" s="81"/>
      <c r="H8" s="81"/>
      <c r="I8" s="81"/>
      <c r="J8" s="81"/>
      <c r="K8" s="81"/>
      <c r="L8" s="75"/>
      <c r="M8" s="74"/>
      <c r="AA8" s="578" t="s">
        <v>86</v>
      </c>
      <c r="AB8" s="579" t="s">
        <v>87</v>
      </c>
      <c r="AC8" s="84" t="s">
        <v>88</v>
      </c>
      <c r="AD8" s="84" t="s">
        <v>89</v>
      </c>
      <c r="AE8" s="84"/>
      <c r="AF8" s="84"/>
      <c r="AG8" s="84"/>
      <c r="AH8" s="849" t="s">
        <v>129</v>
      </c>
      <c r="AI8" s="850"/>
      <c r="AJ8" s="850"/>
    </row>
    <row r="9" spans="1:36" x14ac:dyDescent="0.25">
      <c r="B9" s="85"/>
      <c r="C9" s="85"/>
      <c r="D9" s="85"/>
      <c r="E9" s="85"/>
      <c r="F9" s="81"/>
      <c r="G9" s="81"/>
      <c r="H9" s="81"/>
      <c r="I9" s="81"/>
      <c r="J9" s="81"/>
      <c r="K9" s="81"/>
      <c r="L9" s="75"/>
      <c r="M9" s="74"/>
      <c r="AA9" s="578" t="s">
        <v>90</v>
      </c>
      <c r="AB9" s="580" t="s">
        <v>91</v>
      </c>
      <c r="AC9" s="87"/>
      <c r="AD9" s="84"/>
      <c r="AE9" s="84"/>
      <c r="AF9" s="84"/>
      <c r="AG9" s="84"/>
    </row>
    <row r="10" spans="1:36" ht="28.5" customHeight="1" x14ac:dyDescent="0.25">
      <c r="B10" s="81"/>
      <c r="C10" s="81"/>
      <c r="D10" s="81"/>
      <c r="E10" s="81"/>
      <c r="F10" s="81"/>
      <c r="G10" s="81"/>
      <c r="H10" s="81"/>
      <c r="I10" s="81"/>
      <c r="J10" s="81"/>
      <c r="K10" s="81"/>
      <c r="L10" s="75"/>
      <c r="M10" s="74"/>
      <c r="AA10" s="578" t="s">
        <v>92</v>
      </c>
      <c r="AB10" s="581">
        <v>0.05</v>
      </c>
      <c r="AC10" s="582" t="s">
        <v>93</v>
      </c>
      <c r="AD10" s="579" t="s">
        <v>94</v>
      </c>
      <c r="AE10" s="84"/>
      <c r="AF10" s="84"/>
      <c r="AG10" s="84"/>
    </row>
    <row r="11" spans="1:36" ht="30" customHeight="1" x14ac:dyDescent="0.25">
      <c r="B11" s="81"/>
      <c r="C11" s="81"/>
      <c r="D11" s="81"/>
      <c r="E11" s="81"/>
      <c r="F11" s="81"/>
      <c r="G11" s="81"/>
      <c r="H11" s="81"/>
      <c r="I11" s="81"/>
      <c r="J11" s="81"/>
      <c r="K11" s="81"/>
      <c r="L11" s="75"/>
      <c r="M11" s="74"/>
      <c r="AA11" s="578" t="s">
        <v>95</v>
      </c>
      <c r="AB11" s="90" t="s">
        <v>96</v>
      </c>
      <c r="AC11" s="90" t="s">
        <v>97</v>
      </c>
      <c r="AD11" s="84" t="s">
        <v>98</v>
      </c>
      <c r="AE11" s="84"/>
      <c r="AF11" s="84"/>
      <c r="AG11" s="84"/>
    </row>
    <row r="12" spans="1:36" ht="21" customHeight="1" x14ac:dyDescent="0.25">
      <c r="B12" s="81"/>
      <c r="C12" s="81"/>
      <c r="D12" s="81"/>
      <c r="E12" s="81"/>
      <c r="F12" s="81"/>
      <c r="G12" s="81"/>
      <c r="H12" s="81"/>
      <c r="I12" s="81"/>
      <c r="J12" s="81"/>
      <c r="K12" s="81"/>
      <c r="L12" s="75"/>
      <c r="M12" s="74"/>
      <c r="O12">
        <v>961</v>
      </c>
      <c r="P12" s="71">
        <f>C4/O12</f>
        <v>40</v>
      </c>
      <c r="AA12" s="578" t="s">
        <v>99</v>
      </c>
      <c r="AB12" s="91" t="s">
        <v>100</v>
      </c>
      <c r="AC12" s="92"/>
      <c r="AD12" s="84"/>
      <c r="AE12" s="84"/>
      <c r="AF12" s="84"/>
      <c r="AG12" s="84"/>
    </row>
    <row r="13" spans="1:36" x14ac:dyDescent="0.25">
      <c r="B13" s="85"/>
      <c r="C13" s="85"/>
      <c r="D13" s="85"/>
      <c r="E13" s="85"/>
      <c r="F13" s="85"/>
      <c r="G13" s="85"/>
      <c r="H13" s="85"/>
      <c r="I13" s="85"/>
      <c r="J13" s="76"/>
      <c r="K13" s="76"/>
      <c r="L13" s="75"/>
      <c r="M13" s="74"/>
      <c r="AA13" s="578" t="s">
        <v>101</v>
      </c>
      <c r="AB13" s="93" t="s">
        <v>102</v>
      </c>
      <c r="AC13" s="94"/>
      <c r="AD13" s="84"/>
      <c r="AE13" s="84"/>
      <c r="AF13" s="84"/>
      <c r="AG13" s="84"/>
    </row>
    <row r="14" spans="1:36" ht="16.5" customHeight="1" x14ac:dyDescent="0.25">
      <c r="B14" s="85"/>
      <c r="C14" s="85"/>
      <c r="D14" s="85"/>
      <c r="E14" s="85"/>
      <c r="F14" s="85"/>
      <c r="G14" s="85"/>
      <c r="H14" s="85"/>
      <c r="I14" s="85"/>
      <c r="J14" s="76"/>
      <c r="K14" s="76"/>
      <c r="L14" s="75"/>
      <c r="M14" s="74"/>
      <c r="AA14" s="578" t="s">
        <v>103</v>
      </c>
      <c r="AB14" s="583" t="s">
        <v>104</v>
      </c>
      <c r="AC14" s="84" t="s">
        <v>105</v>
      </c>
      <c r="AD14" s="84"/>
      <c r="AE14" s="84"/>
      <c r="AF14" s="84"/>
      <c r="AG14" s="84"/>
    </row>
    <row r="15" spans="1:36" x14ac:dyDescent="0.25">
      <c r="B15" s="85"/>
      <c r="C15" s="85"/>
      <c r="D15" s="85"/>
      <c r="E15" s="85"/>
      <c r="F15" s="85"/>
      <c r="G15" s="85"/>
      <c r="H15" s="85"/>
      <c r="I15" s="85"/>
      <c r="J15" s="76"/>
      <c r="K15" s="76"/>
      <c r="L15" s="75"/>
      <c r="M15" s="74"/>
      <c r="AA15" s="584"/>
      <c r="AB15" s="585"/>
      <c r="AC15" s="585"/>
      <c r="AD15" s="585"/>
      <c r="AE15" s="585"/>
      <c r="AF15" s="585"/>
      <c r="AG15" s="585"/>
    </row>
    <row r="16" spans="1:36" x14ac:dyDescent="0.25">
      <c r="B16" s="85"/>
      <c r="C16" s="85"/>
      <c r="D16" s="85"/>
      <c r="E16" s="85"/>
      <c r="F16" s="85"/>
      <c r="G16" s="85"/>
      <c r="H16" s="85"/>
      <c r="I16" s="85"/>
      <c r="J16" s="76"/>
      <c r="K16" s="76"/>
      <c r="L16" s="75"/>
      <c r="M16" s="74"/>
      <c r="N16" s="74"/>
    </row>
    <row r="17" spans="1:18" x14ac:dyDescent="0.25">
      <c r="B17" s="85"/>
      <c r="C17" s="85"/>
      <c r="D17" s="85"/>
      <c r="E17" s="85"/>
      <c r="F17" s="85"/>
      <c r="G17" s="85"/>
      <c r="H17" s="85"/>
      <c r="I17" s="85"/>
      <c r="J17" s="76"/>
      <c r="K17" s="76"/>
      <c r="L17" s="75"/>
      <c r="M17" s="74"/>
      <c r="N17" s="74"/>
    </row>
    <row r="18" spans="1:18" x14ac:dyDescent="0.25">
      <c r="A18" s="96" t="s">
        <v>106</v>
      </c>
      <c r="B18" s="96">
        <f t="shared" ref="B18:L18" si="0">SUM(B4:B17)</f>
        <v>41213.401475904997</v>
      </c>
      <c r="C18" s="96">
        <f t="shared" si="0"/>
        <v>45142.3</v>
      </c>
      <c r="D18" s="96">
        <f t="shared" si="0"/>
        <v>15878.099999999999</v>
      </c>
      <c r="E18" s="96">
        <f t="shared" si="0"/>
        <v>71951.5</v>
      </c>
      <c r="F18" s="96">
        <f>SUM(F4:F17)</f>
        <v>19445.769999999997</v>
      </c>
      <c r="G18" s="96">
        <f t="shared" si="0"/>
        <v>27065.440000000002</v>
      </c>
      <c r="H18" s="96">
        <f t="shared" si="0"/>
        <v>480</v>
      </c>
      <c r="I18" s="96">
        <f t="shared" si="0"/>
        <v>15415.29</v>
      </c>
      <c r="J18" s="96">
        <f t="shared" si="0"/>
        <v>4917.7975000000006</v>
      </c>
      <c r="K18" s="96">
        <f t="shared" si="0"/>
        <v>3417.4525000000003</v>
      </c>
      <c r="L18" s="96">
        <f t="shared" si="0"/>
        <v>0</v>
      </c>
      <c r="M18" s="97"/>
      <c r="N18" s="74"/>
    </row>
    <row r="19" spans="1:18" x14ac:dyDescent="0.25">
      <c r="B19" s="98"/>
      <c r="C19" s="58"/>
      <c r="E19" s="74"/>
      <c r="F19" s="99"/>
      <c r="G19" s="74"/>
    </row>
    <row r="20" spans="1:18" s="55" customFormat="1" ht="45" customHeight="1" x14ac:dyDescent="0.25">
      <c r="A20" s="55" t="s">
        <v>107</v>
      </c>
      <c r="B20" s="100"/>
      <c r="C20" s="100"/>
      <c r="E20" s="74"/>
      <c r="F20" s="99"/>
      <c r="G20" s="74"/>
    </row>
    <row r="21" spans="1:18" s="55" customFormat="1" x14ac:dyDescent="0.25">
      <c r="B21" s="77" t="s">
        <v>70</v>
      </c>
      <c r="C21" s="77" t="s">
        <v>71</v>
      </c>
      <c r="D21" s="77" t="s">
        <v>199</v>
      </c>
      <c r="E21" s="77" t="s">
        <v>139</v>
      </c>
      <c r="F21" s="77" t="s">
        <v>200</v>
      </c>
      <c r="G21" s="78" t="s">
        <v>72</v>
      </c>
      <c r="H21" s="75" t="s">
        <v>108</v>
      </c>
      <c r="I21" s="99"/>
      <c r="J21" s="577">
        <f>B29+B31</f>
        <v>44760</v>
      </c>
      <c r="K21" s="55">
        <f>J21*0.59</f>
        <v>26408.399999999998</v>
      </c>
    </row>
    <row r="22" spans="1:18" x14ac:dyDescent="0.25">
      <c r="B22" s="81">
        <f>'SOE Grid'!O25</f>
        <v>30410</v>
      </c>
      <c r="C22" s="81">
        <f>'SOE Grid'!O56*'Table of Responders'!P4</f>
        <v>46.019999999999996</v>
      </c>
      <c r="D22" s="81">
        <v>32</v>
      </c>
      <c r="E22" s="81">
        <f>'SOE Grid'!O90</f>
        <v>80</v>
      </c>
      <c r="F22" s="81">
        <f>'SOE Grid'!O90</f>
        <v>80</v>
      </c>
      <c r="G22" s="76"/>
      <c r="H22" s="75"/>
      <c r="I22" s="99"/>
      <c r="J22" s="74"/>
    </row>
    <row r="23" spans="1:18" x14ac:dyDescent="0.25">
      <c r="B23" s="81"/>
      <c r="C23" s="81">
        <f>'SOE Grid'!O52</f>
        <v>0</v>
      </c>
      <c r="D23" s="81"/>
      <c r="E23" s="81"/>
      <c r="F23" s="81"/>
      <c r="G23" s="76"/>
      <c r="H23" s="75"/>
      <c r="I23" s="99"/>
      <c r="J23" s="74"/>
    </row>
    <row r="24" spans="1:18" x14ac:dyDescent="0.25">
      <c r="B24" s="81"/>
      <c r="C24" s="81"/>
      <c r="D24" s="81"/>
      <c r="E24" s="81"/>
      <c r="F24" s="81"/>
      <c r="G24" s="76"/>
      <c r="H24" s="75"/>
      <c r="I24" s="99"/>
      <c r="J24" s="74"/>
    </row>
    <row r="25" spans="1:18" x14ac:dyDescent="0.25">
      <c r="A25" s="55" t="s">
        <v>106</v>
      </c>
      <c r="B25" s="96">
        <f>SUM(B22:B24)</f>
        <v>30410</v>
      </c>
      <c r="C25" s="96">
        <f>SUM(C22:C24)</f>
        <v>46.019999999999996</v>
      </c>
      <c r="D25" s="74">
        <v>32</v>
      </c>
      <c r="E25" s="96">
        <f>SUM(E22:E24)</f>
        <v>80</v>
      </c>
      <c r="F25" s="96"/>
      <c r="G25" s="101"/>
      <c r="H25" s="102"/>
    </row>
    <row r="26" spans="1:18" ht="28.5" customHeight="1" x14ac:dyDescent="0.25">
      <c r="A26" s="55"/>
      <c r="B26" s="96"/>
      <c r="C26" s="96"/>
      <c r="D26" s="179" t="s">
        <v>210</v>
      </c>
      <c r="E26" s="176" t="s">
        <v>209</v>
      </c>
      <c r="F26" s="101"/>
      <c r="G26" s="102"/>
      <c r="N26" s="170"/>
      <c r="O26" s="170"/>
      <c r="P26" s="170"/>
      <c r="Q26" s="170"/>
      <c r="R26" s="170"/>
    </row>
    <row r="27" spans="1:18" x14ac:dyDescent="0.25">
      <c r="A27" s="55" t="s">
        <v>109</v>
      </c>
      <c r="B27" s="96"/>
      <c r="D27" s="177">
        <v>0.35920000000000002</v>
      </c>
      <c r="E27" s="178">
        <v>0.317</v>
      </c>
      <c r="F27" s="171">
        <f t="shared" ref="F27:K27" si="1">F33+F34+F35+F36</f>
        <v>46511.21</v>
      </c>
      <c r="G27" s="167">
        <f t="shared" si="1"/>
        <v>1139160.6855335536</v>
      </c>
      <c r="H27" s="171">
        <f t="shared" si="1"/>
        <v>78.02</v>
      </c>
      <c r="I27" s="167">
        <f t="shared" si="1"/>
        <v>2899.6204283999996</v>
      </c>
      <c r="J27" s="167">
        <f t="shared" si="1"/>
        <v>1142060.3059619535</v>
      </c>
      <c r="K27" s="154">
        <f t="shared" si="1"/>
        <v>46589.229999999996</v>
      </c>
      <c r="L27" s="169">
        <f>K27/(B33+B35)</f>
        <v>597.29782051282041</v>
      </c>
      <c r="M27" s="172">
        <f>J27/(B33+B35)</f>
        <v>14641.798794384018</v>
      </c>
      <c r="N27" s="170"/>
      <c r="O27" s="170"/>
      <c r="P27" s="170"/>
      <c r="Q27" s="170"/>
      <c r="R27" s="170"/>
    </row>
    <row r="28" spans="1:18" ht="35.25" customHeight="1" thickBot="1" x14ac:dyDescent="0.3">
      <c r="A28" s="103" t="s">
        <v>110</v>
      </c>
      <c r="B28" s="131" t="s">
        <v>111</v>
      </c>
      <c r="C28" s="165" t="s">
        <v>112</v>
      </c>
      <c r="D28" s="132" t="s">
        <v>216</v>
      </c>
      <c r="E28" s="132" t="s">
        <v>154</v>
      </c>
      <c r="F28" s="160" t="s">
        <v>113</v>
      </c>
      <c r="G28" s="137" t="s">
        <v>114</v>
      </c>
      <c r="H28" s="160" t="s">
        <v>115</v>
      </c>
      <c r="I28" s="139" t="s">
        <v>116</v>
      </c>
      <c r="J28" s="158" t="s">
        <v>207</v>
      </c>
      <c r="K28" s="158" t="s">
        <v>208</v>
      </c>
      <c r="L28" s="143" t="s">
        <v>161</v>
      </c>
      <c r="M28" s="143" t="s">
        <v>160</v>
      </c>
      <c r="N28" s="155"/>
      <c r="O28" s="181"/>
      <c r="R28" s="54" t="s">
        <v>152</v>
      </c>
    </row>
    <row r="29" spans="1:18" ht="61.5" thickTop="1" thickBot="1" x14ac:dyDescent="0.3">
      <c r="A29" s="127" t="s">
        <v>222</v>
      </c>
      <c r="B29" s="135">
        <f>('SOE Grid'!H18+'SOE Grid'!H19)*0.59</f>
        <v>26408.399999999998</v>
      </c>
      <c r="C29" s="166" t="s">
        <v>117</v>
      </c>
      <c r="D29" s="183">
        <v>38.619999999999997</v>
      </c>
      <c r="E29" s="104">
        <f xml:space="preserve"> (D29*E27)+D29</f>
        <v>50.862539999999996</v>
      </c>
      <c r="F29" s="161">
        <f>B18</f>
        <v>41213.401475904997</v>
      </c>
      <c r="G29" s="138">
        <f t="shared" ref="G29:G37" si="2">F29*E29</f>
        <v>2096218.2811042767</v>
      </c>
      <c r="H29" s="161">
        <f>('SOE Grid'!O15)*0.59</f>
        <v>6602.0999999999995</v>
      </c>
      <c r="I29" s="140">
        <f t="shared" ref="I29:I40" si="3">H29*E29</f>
        <v>335799.57533399994</v>
      </c>
      <c r="J29" s="141">
        <f t="shared" ref="J29:J40" si="4">I29+G29</f>
        <v>2432017.8564382764</v>
      </c>
      <c r="K29" s="586">
        <f t="shared" ref="K29:K35" si="5">F29+H29</f>
        <v>47815.501475904995</v>
      </c>
      <c r="L29" s="191">
        <f t="shared" ref="L29:L40" si="6">K29/B29</f>
        <v>1.8106171322724967</v>
      </c>
      <c r="M29" s="192">
        <f t="shared" ref="M29:M40" si="7">L29*E29</f>
        <v>92.092586314895144</v>
      </c>
      <c r="N29" s="186">
        <f>M29+M30</f>
        <v>2989.8053625896091</v>
      </c>
      <c r="O29" s="187" t="s">
        <v>226</v>
      </c>
      <c r="P29" s="71">
        <f>K29+K31</f>
        <v>68281.501475904995</v>
      </c>
      <c r="R29" s="54" t="s">
        <v>155</v>
      </c>
    </row>
    <row r="30" spans="1:18" ht="48" customHeight="1" thickTop="1" thickBot="1" x14ac:dyDescent="0.3">
      <c r="A30" s="127" t="s">
        <v>223</v>
      </c>
      <c r="B30" s="135">
        <f>'SOE Grid'!H17/2</f>
        <v>961</v>
      </c>
      <c r="C30" s="166" t="s">
        <v>117</v>
      </c>
      <c r="D30" s="183">
        <v>38.619999999999997</v>
      </c>
      <c r="E30" s="104">
        <v>50.86</v>
      </c>
      <c r="F30" s="161">
        <f>C18</f>
        <v>45142.3</v>
      </c>
      <c r="G30" s="138">
        <f t="shared" si="2"/>
        <v>2295937.378</v>
      </c>
      <c r="H30" s="161">
        <f>'SOE Grid'!O17/2</f>
        <v>9610</v>
      </c>
      <c r="I30" s="140">
        <f t="shared" si="3"/>
        <v>488764.6</v>
      </c>
      <c r="J30" s="141">
        <f t="shared" si="4"/>
        <v>2784701.9780000001</v>
      </c>
      <c r="K30" s="586">
        <f t="shared" si="5"/>
        <v>54752.3</v>
      </c>
      <c r="L30" s="191">
        <f t="shared" si="6"/>
        <v>56.974297606659732</v>
      </c>
      <c r="M30" s="194">
        <f t="shared" si="7"/>
        <v>2897.7127762747141</v>
      </c>
      <c r="N30" s="188"/>
      <c r="O30" s="188"/>
      <c r="P30" s="196">
        <f>B29+B31</f>
        <v>44760</v>
      </c>
      <c r="Q30" s="71">
        <f>P29/P30</f>
        <v>1.5255027139388961</v>
      </c>
      <c r="R30" s="108" t="s">
        <v>156</v>
      </c>
    </row>
    <row r="31" spans="1:18" ht="50.25" customHeight="1" thickTop="1" x14ac:dyDescent="0.25">
      <c r="A31" s="127" t="s">
        <v>224</v>
      </c>
      <c r="B31" s="135">
        <f>('SOE Grid'!J18+'SOE Grid'!J19)*0.41</f>
        <v>18351.599999999999</v>
      </c>
      <c r="C31" s="166" t="s">
        <v>117</v>
      </c>
      <c r="D31" s="183">
        <v>19.96</v>
      </c>
      <c r="E31" s="104">
        <v>27.13</v>
      </c>
      <c r="F31" s="161">
        <f>D18</f>
        <v>15878.099999999999</v>
      </c>
      <c r="G31" s="138">
        <f t="shared" si="2"/>
        <v>430772.85299999994</v>
      </c>
      <c r="H31" s="161">
        <f>'SOE Grid'!O15*0.41</f>
        <v>4587.8999999999996</v>
      </c>
      <c r="I31" s="140">
        <f t="shared" si="3"/>
        <v>124469.72699999998</v>
      </c>
      <c r="J31" s="141">
        <f t="shared" si="4"/>
        <v>555242.57999999996</v>
      </c>
      <c r="K31" s="586">
        <f t="shared" si="5"/>
        <v>20466</v>
      </c>
      <c r="L31" s="191">
        <f t="shared" si="6"/>
        <v>1.1152161119466424</v>
      </c>
      <c r="M31" s="193">
        <f t="shared" si="7"/>
        <v>30.255813117112407</v>
      </c>
      <c r="N31" s="184">
        <f>M31+M32</f>
        <v>2332.8192834605043</v>
      </c>
      <c r="O31" s="185" t="s">
        <v>227</v>
      </c>
      <c r="R31" s="54" t="s">
        <v>157</v>
      </c>
    </row>
    <row r="32" spans="1:18" ht="56.25" customHeight="1" thickBot="1" x14ac:dyDescent="0.3">
      <c r="A32" s="127" t="s">
        <v>225</v>
      </c>
      <c r="B32" s="135">
        <f>B30</f>
        <v>961</v>
      </c>
      <c r="C32" s="166" t="s">
        <v>117</v>
      </c>
      <c r="D32" s="183">
        <v>19.96</v>
      </c>
      <c r="E32" s="104">
        <v>27.13</v>
      </c>
      <c r="F32" s="161">
        <f>E18</f>
        <v>71951.5</v>
      </c>
      <c r="G32" s="138">
        <f t="shared" si="2"/>
        <v>1952044.1949999998</v>
      </c>
      <c r="H32" s="161">
        <f>H30</f>
        <v>9610</v>
      </c>
      <c r="I32" s="140">
        <f t="shared" si="3"/>
        <v>260719.3</v>
      </c>
      <c r="J32" s="141">
        <f t="shared" si="4"/>
        <v>2212763.4949999996</v>
      </c>
      <c r="K32" s="586">
        <f t="shared" si="5"/>
        <v>81561.5</v>
      </c>
      <c r="L32" s="168">
        <f t="shared" si="6"/>
        <v>84.871488033298647</v>
      </c>
      <c r="M32" s="144">
        <f t="shared" si="7"/>
        <v>2302.5634703433921</v>
      </c>
      <c r="N32" s="188"/>
      <c r="O32" s="188"/>
      <c r="R32" s="108" t="s">
        <v>153</v>
      </c>
    </row>
    <row r="33" spans="1:18" s="105" customFormat="1" ht="37.5" customHeight="1" thickTop="1" x14ac:dyDescent="0.25">
      <c r="A33" s="128" t="s">
        <v>189</v>
      </c>
      <c r="B33" s="135">
        <f>B63+B62</f>
        <v>46</v>
      </c>
      <c r="C33" s="166" t="s">
        <v>202</v>
      </c>
      <c r="D33" s="183">
        <v>34.86</v>
      </c>
      <c r="E33" s="104">
        <f xml:space="preserve"> (D33*E27)+D33</f>
        <v>45.910620000000002</v>
      </c>
      <c r="F33" s="551">
        <f>F18-F4</f>
        <v>5674.5799999999981</v>
      </c>
      <c r="G33" s="138">
        <f t="shared" si="2"/>
        <v>260523.48603959993</v>
      </c>
      <c r="H33" s="161">
        <f>C25</f>
        <v>46.019999999999996</v>
      </c>
      <c r="I33" s="140">
        <f t="shared" si="3"/>
        <v>2112.8067323999999</v>
      </c>
      <c r="J33" s="142">
        <f t="shared" si="4"/>
        <v>262636.2927719999</v>
      </c>
      <c r="K33" s="586">
        <f>F33+H33</f>
        <v>5720.5999999999985</v>
      </c>
      <c r="L33" s="168">
        <f t="shared" si="6"/>
        <v>124.36086956521736</v>
      </c>
      <c r="M33" s="144">
        <f t="shared" si="7"/>
        <v>5709.4846254782597</v>
      </c>
      <c r="N33" s="858">
        <f>M33+M34</f>
        <v>12814.322957752171</v>
      </c>
      <c r="O33" s="860" t="s">
        <v>211</v>
      </c>
      <c r="P33"/>
      <c r="Q33"/>
      <c r="R33" s="129" t="s">
        <v>71</v>
      </c>
    </row>
    <row r="34" spans="1:18" ht="46.5" customHeight="1" thickBot="1" x14ac:dyDescent="0.3">
      <c r="A34" s="164" t="s">
        <v>416</v>
      </c>
      <c r="B34" s="135">
        <v>46</v>
      </c>
      <c r="C34" s="166" t="s">
        <v>205</v>
      </c>
      <c r="D34" s="183">
        <v>18.02</v>
      </c>
      <c r="E34" s="104">
        <f xml:space="preserve"> (D34*E27)+D34</f>
        <v>23.732340000000001</v>
      </c>
      <c r="F34" s="161">
        <f>F4</f>
        <v>13771.189999999999</v>
      </c>
      <c r="G34" s="138">
        <f t="shared" si="2"/>
        <v>326822.56328459998</v>
      </c>
      <c r="H34" s="161">
        <v>0</v>
      </c>
      <c r="I34" s="140">
        <f t="shared" si="3"/>
        <v>0</v>
      </c>
      <c r="J34" s="142">
        <f t="shared" si="4"/>
        <v>326822.56328459998</v>
      </c>
      <c r="K34" s="586">
        <f>F34+H34</f>
        <v>13771.189999999999</v>
      </c>
      <c r="L34" s="168">
        <f t="shared" si="6"/>
        <v>299.37369565217386</v>
      </c>
      <c r="M34" s="144">
        <f>L34*E34</f>
        <v>7104.8383322739119</v>
      </c>
      <c r="N34" s="859"/>
      <c r="O34" s="861"/>
      <c r="Q34" s="114"/>
      <c r="R34" s="130" t="s">
        <v>72</v>
      </c>
    </row>
    <row r="35" spans="1:18" ht="49.5" customHeight="1" thickTop="1" x14ac:dyDescent="0.25">
      <c r="A35" s="128" t="s">
        <v>196</v>
      </c>
      <c r="B35" s="135">
        <f>B64</f>
        <v>32</v>
      </c>
      <c r="C35" s="166" t="s">
        <v>206</v>
      </c>
      <c r="D35" s="183">
        <v>18.09</v>
      </c>
      <c r="E35" s="104">
        <f xml:space="preserve"> (D35*D27)+D35</f>
        <v>24.587927999999998</v>
      </c>
      <c r="F35" s="551">
        <f>G18-G4</f>
        <v>17495.630000000005</v>
      </c>
      <c r="G35" s="138">
        <f t="shared" si="2"/>
        <v>430181.29075464007</v>
      </c>
      <c r="H35" s="161">
        <f>D25</f>
        <v>32</v>
      </c>
      <c r="I35" s="140">
        <f t="shared" si="3"/>
        <v>786.81369599999994</v>
      </c>
      <c r="J35" s="142">
        <f t="shared" si="4"/>
        <v>430968.10445064009</v>
      </c>
      <c r="K35" s="586">
        <f t="shared" si="5"/>
        <v>17527.630000000005</v>
      </c>
      <c r="L35" s="168">
        <f t="shared" si="6"/>
        <v>547.73843750000015</v>
      </c>
      <c r="M35" s="144">
        <f t="shared" si="7"/>
        <v>13467.753264082503</v>
      </c>
      <c r="N35" s="173"/>
      <c r="O35" s="57"/>
      <c r="P35" s="174">
        <f>J33+J34+J35+J36</f>
        <v>1142060.3059619535</v>
      </c>
      <c r="Q35" s="175" t="s">
        <v>213</v>
      </c>
      <c r="R35" s="54" t="s">
        <v>137</v>
      </c>
    </row>
    <row r="36" spans="1:18" ht="30.75" thickBot="1" x14ac:dyDescent="0.3">
      <c r="A36" s="164" t="s">
        <v>415</v>
      </c>
      <c r="B36" s="135">
        <v>32</v>
      </c>
      <c r="C36" s="166" t="s">
        <v>206</v>
      </c>
      <c r="D36" s="183">
        <f>D34/D33*D35</f>
        <v>9.3511703958691914</v>
      </c>
      <c r="E36" s="104">
        <f xml:space="preserve"> (D36*D27)+D36</f>
        <v>12.710110802065405</v>
      </c>
      <c r="F36" s="161">
        <f>G4</f>
        <v>9569.81</v>
      </c>
      <c r="G36" s="138">
        <f t="shared" si="2"/>
        <v>121633.34545471352</v>
      </c>
      <c r="H36" s="161">
        <v>0</v>
      </c>
      <c r="I36" s="140">
        <f t="shared" si="3"/>
        <v>0</v>
      </c>
      <c r="J36" s="142">
        <f t="shared" si="4"/>
        <v>121633.34545471352</v>
      </c>
      <c r="K36" s="586">
        <f>F36+H36</f>
        <v>9569.81</v>
      </c>
      <c r="L36" s="168">
        <f t="shared" si="6"/>
        <v>299.05656249999998</v>
      </c>
      <c r="M36" s="144">
        <f>L36*E36</f>
        <v>3801.0420454597975</v>
      </c>
      <c r="N36" s="174">
        <f>M35+M36</f>
        <v>17268.7953095423</v>
      </c>
      <c r="O36" s="175" t="s">
        <v>212</v>
      </c>
    </row>
    <row r="37" spans="1:18" ht="37.5" thickTop="1" thickBot="1" x14ac:dyDescent="0.3">
      <c r="A37" s="128" t="s">
        <v>231</v>
      </c>
      <c r="B37" s="136">
        <v>148</v>
      </c>
      <c r="C37" s="166" t="s">
        <v>118</v>
      </c>
      <c r="D37" s="183">
        <v>21.6</v>
      </c>
      <c r="E37" s="104">
        <f xml:space="preserve"> (D37*E27)+D37</f>
        <v>28.447200000000002</v>
      </c>
      <c r="F37" s="161">
        <f>J18</f>
        <v>4917.7975000000006</v>
      </c>
      <c r="G37" s="138">
        <f t="shared" si="2"/>
        <v>139897.56904200002</v>
      </c>
      <c r="H37" s="161">
        <v>0</v>
      </c>
      <c r="I37" s="140">
        <v>0</v>
      </c>
      <c r="J37" s="142">
        <f t="shared" si="4"/>
        <v>139897.56904200002</v>
      </c>
      <c r="K37" s="586">
        <f>F37+H37</f>
        <v>4917.7975000000006</v>
      </c>
      <c r="L37" s="168">
        <f t="shared" si="6"/>
        <v>33.228361486486492</v>
      </c>
      <c r="M37" s="194">
        <f>L37*E37</f>
        <v>945.25384487837857</v>
      </c>
      <c r="N37" s="157"/>
      <c r="O37" s="129" t="e">
        <f>K37+#REF!</f>
        <v>#REF!</v>
      </c>
      <c r="P37" s="120"/>
      <c r="Q37" s="120"/>
    </row>
    <row r="38" spans="1:18" ht="46.5" thickTop="1" thickBot="1" x14ac:dyDescent="0.3">
      <c r="A38" s="227" t="s">
        <v>232</v>
      </c>
      <c r="B38" s="185">
        <v>102</v>
      </c>
      <c r="C38" s="185" t="s">
        <v>118</v>
      </c>
      <c r="D38" s="184">
        <v>11.232000000000001</v>
      </c>
      <c r="E38" s="184">
        <v>15.266534400000001</v>
      </c>
      <c r="F38" s="279">
        <v>3417.4525000000003</v>
      </c>
      <c r="G38" s="281">
        <v>52172.656151616007</v>
      </c>
      <c r="H38" s="280">
        <v>0</v>
      </c>
      <c r="I38" s="281">
        <v>0</v>
      </c>
      <c r="J38" s="142">
        <f t="shared" si="4"/>
        <v>52172.656151616007</v>
      </c>
      <c r="K38" s="587">
        <v>3417.4525000000003</v>
      </c>
      <c r="L38" s="168">
        <f t="shared" si="6"/>
        <v>33.504436274509807</v>
      </c>
      <c r="M38" s="194">
        <f>L38*E38</f>
        <v>511.49662893741186</v>
      </c>
      <c r="N38" s="185"/>
      <c r="O38" s="185">
        <v>250</v>
      </c>
      <c r="P38" s="185"/>
      <c r="Q38" s="185"/>
    </row>
    <row r="39" spans="1:18" ht="42" customHeight="1" thickTop="1" x14ac:dyDescent="0.25">
      <c r="A39" s="128" t="s">
        <v>137</v>
      </c>
      <c r="B39" s="135">
        <v>8</v>
      </c>
      <c r="C39" s="166" t="s">
        <v>202</v>
      </c>
      <c r="D39" s="183">
        <v>18.09</v>
      </c>
      <c r="E39" s="104">
        <f xml:space="preserve"> (D39*D27)+D39</f>
        <v>24.587927999999998</v>
      </c>
      <c r="F39" s="161">
        <f>H18</f>
        <v>480</v>
      </c>
      <c r="G39" s="138">
        <f>F39*E39</f>
        <v>11802.20544</v>
      </c>
      <c r="H39" s="161">
        <f>E25</f>
        <v>80</v>
      </c>
      <c r="I39" s="140">
        <f t="shared" si="3"/>
        <v>1967.03424</v>
      </c>
      <c r="J39" s="142">
        <f t="shared" si="4"/>
        <v>13769.239679999999</v>
      </c>
      <c r="K39" s="586">
        <f>F39+H39</f>
        <v>560</v>
      </c>
      <c r="L39" s="168">
        <f t="shared" si="6"/>
        <v>70</v>
      </c>
      <c r="M39" s="144">
        <f t="shared" si="7"/>
        <v>1721.1549599999998</v>
      </c>
      <c r="N39" s="156"/>
      <c r="O39" s="105"/>
      <c r="P39" s="197">
        <f>K34+K36</f>
        <v>23341</v>
      </c>
      <c r="Q39" s="105"/>
    </row>
    <row r="40" spans="1:18" ht="42" customHeight="1" x14ac:dyDescent="0.25">
      <c r="A40" s="128" t="s">
        <v>201</v>
      </c>
      <c r="B40" s="135">
        <v>32</v>
      </c>
      <c r="C40" s="166" t="s">
        <v>206</v>
      </c>
      <c r="D40" s="183">
        <v>18.09</v>
      </c>
      <c r="E40" s="104">
        <f xml:space="preserve"> (D40*D27)+D40</f>
        <v>24.587927999999998</v>
      </c>
      <c r="F40" s="161">
        <f>I18</f>
        <v>15415.29</v>
      </c>
      <c r="G40" s="138">
        <f>F40*E40</f>
        <v>379030.04061912</v>
      </c>
      <c r="H40" s="161">
        <v>0</v>
      </c>
      <c r="I40" s="140">
        <f t="shared" si="3"/>
        <v>0</v>
      </c>
      <c r="J40" s="142">
        <f t="shared" si="4"/>
        <v>379030.04061912</v>
      </c>
      <c r="K40" s="586">
        <f>F40+H40</f>
        <v>15415.29</v>
      </c>
      <c r="L40" s="168">
        <f t="shared" si="6"/>
        <v>481.72781250000003</v>
      </c>
      <c r="M40" s="192">
        <f t="shared" si="7"/>
        <v>11844.6887693475</v>
      </c>
      <c r="P40" s="196">
        <f>B34+B36</f>
        <v>78</v>
      </c>
      <c r="Q40">
        <f>P39/P40</f>
        <v>299.24358974358972</v>
      </c>
    </row>
    <row r="41" spans="1:18" ht="42" customHeight="1" thickBot="1" x14ac:dyDescent="0.3">
      <c r="A41" s="512" t="s">
        <v>344</v>
      </c>
      <c r="B41" s="483">
        <f>B29+B30+B31+B32+B33+B35+B37+B38+B39+B40</f>
        <v>47050</v>
      </c>
      <c r="C41" s="85"/>
      <c r="D41" s="85"/>
      <c r="E41" s="76"/>
      <c r="F41" s="162">
        <f>SUM(F29:F40)</f>
        <v>244927.05147590503</v>
      </c>
      <c r="G41" s="311">
        <f t="shared" ref="G41:L41" si="8">SUM(G29:G40)</f>
        <v>8497035.8638905659</v>
      </c>
      <c r="H41" s="162">
        <f t="shared" si="8"/>
        <v>30568.02</v>
      </c>
      <c r="I41" s="311">
        <f t="shared" si="8"/>
        <v>1214619.8570023999</v>
      </c>
      <c r="J41" s="311">
        <f t="shared" si="8"/>
        <v>9711655.7208929639</v>
      </c>
      <c r="K41" s="588">
        <f t="shared" si="8"/>
        <v>275495.07147590502</v>
      </c>
      <c r="L41" s="162">
        <f t="shared" si="8"/>
        <v>2033.7617943625651</v>
      </c>
      <c r="M41" s="484"/>
      <c r="N41" s="120"/>
      <c r="O41" s="71" t="e">
        <f>O37/#REF!</f>
        <v>#REF!</v>
      </c>
      <c r="P41" s="120"/>
      <c r="Q41" s="120"/>
    </row>
    <row r="42" spans="1:18" ht="42" customHeight="1" x14ac:dyDescent="0.25">
      <c r="A42" s="492" t="s">
        <v>291</v>
      </c>
      <c r="B42" s="493"/>
      <c r="C42" s="282"/>
      <c r="D42" s="282"/>
      <c r="E42" s="488"/>
      <c r="F42" s="491">
        <f>F41/G48</f>
        <v>0.38016267561675526</v>
      </c>
      <c r="G42" s="283">
        <f>G41/B41</f>
        <v>180.59587383401839</v>
      </c>
      <c r="H42" s="284">
        <f>H41/G49</f>
        <v>0.65481384687888267</v>
      </c>
      <c r="I42" s="285">
        <f>I41/B43</f>
        <v>25.971173815480668</v>
      </c>
      <c r="J42" s="485"/>
      <c r="K42" s="485"/>
      <c r="L42" s="486"/>
      <c r="M42" s="487"/>
      <c r="N42" s="120"/>
      <c r="O42" s="71"/>
      <c r="P42" s="120"/>
      <c r="Q42" s="120"/>
    </row>
    <row r="43" spans="1:18" ht="50.25" customHeight="1" x14ac:dyDescent="0.25">
      <c r="A43" s="494" t="s">
        <v>284</v>
      </c>
      <c r="B43" s="495">
        <f>B41-B37-B38-B40</f>
        <v>46768</v>
      </c>
      <c r="C43" s="58"/>
      <c r="E43" s="489"/>
      <c r="F43" s="867" t="s">
        <v>272</v>
      </c>
      <c r="G43" s="868"/>
      <c r="H43" s="869" t="s">
        <v>273</v>
      </c>
      <c r="I43" s="870"/>
      <c r="M43" s="120"/>
    </row>
    <row r="44" spans="1:18" ht="33" customHeight="1" x14ac:dyDescent="0.25">
      <c r="A44" s="496" t="s">
        <v>277</v>
      </c>
      <c r="B44" s="495">
        <f>B29+B30+B31+B32+B33+B35+B37+B38+B39+B40</f>
        <v>47050</v>
      </c>
      <c r="C44" s="58"/>
      <c r="D44" s="58"/>
      <c r="F44" s="867">
        <f>K41/G47</f>
        <v>0.39866902301682516</v>
      </c>
      <c r="G44" s="871"/>
      <c r="H44" s="871"/>
      <c r="I44" s="870"/>
    </row>
    <row r="45" spans="1:18" ht="30.75" thickBot="1" x14ac:dyDescent="0.3">
      <c r="A45" s="497" t="s">
        <v>276</v>
      </c>
      <c r="B45" s="495">
        <f>G47/B44</f>
        <v>14.687291493284803</v>
      </c>
      <c r="C45" s="58">
        <f>D51/B52</f>
        <v>4.6067389718215095</v>
      </c>
      <c r="E45" s="490"/>
      <c r="F45" s="862" t="s">
        <v>345</v>
      </c>
      <c r="G45" s="863"/>
      <c r="H45" s="863"/>
      <c r="I45" s="864"/>
    </row>
    <row r="46" spans="1:18" ht="45" x14ac:dyDescent="0.25">
      <c r="A46" s="497" t="s">
        <v>278</v>
      </c>
      <c r="B46" s="495">
        <f>G48/B41</f>
        <v>13.693285117089268</v>
      </c>
      <c r="C46" s="58"/>
      <c r="E46" s="490"/>
      <c r="F46" s="510" t="s">
        <v>343</v>
      </c>
      <c r="G46" s="511" t="s">
        <v>173</v>
      </c>
      <c r="H46" s="865" t="s">
        <v>287</v>
      </c>
      <c r="I46" s="866"/>
    </row>
    <row r="47" spans="1:18" ht="30.75" thickBot="1" x14ac:dyDescent="0.3">
      <c r="A47" s="498" t="s">
        <v>283</v>
      </c>
      <c r="B47" s="499">
        <f>G49/B43</f>
        <v>0.99816113581936372</v>
      </c>
      <c r="C47" s="58"/>
      <c r="F47" s="508" t="s">
        <v>271</v>
      </c>
      <c r="G47" s="316">
        <f>'SOE Grid'!J27</f>
        <v>691037.06475905003</v>
      </c>
      <c r="H47" s="312">
        <v>0.59</v>
      </c>
      <c r="I47" s="313">
        <f>G47*H47</f>
        <v>407711.86820783949</v>
      </c>
    </row>
    <row r="48" spans="1:18" ht="30" x14ac:dyDescent="0.25">
      <c r="B48" s="195"/>
      <c r="C48" s="58"/>
      <c r="E48" s="74"/>
      <c r="F48" s="508" t="s">
        <v>274</v>
      </c>
      <c r="G48" s="316">
        <f>'SOE Grid'!J26</f>
        <v>644269.06475905003</v>
      </c>
      <c r="H48" s="312"/>
      <c r="I48" s="313">
        <f>G48*H47</f>
        <v>380118.7482078395</v>
      </c>
    </row>
    <row r="49" spans="1:12" ht="30.75" thickBot="1" x14ac:dyDescent="0.3">
      <c r="B49" s="195"/>
      <c r="C49" s="58"/>
      <c r="E49" s="74"/>
      <c r="F49" s="508" t="s">
        <v>275</v>
      </c>
      <c r="G49" s="316">
        <f>'SOE Grid'!M25</f>
        <v>46682</v>
      </c>
      <c r="H49" s="312"/>
      <c r="I49" s="313">
        <f>G49*H47</f>
        <v>27542.379999999997</v>
      </c>
      <c r="J49" s="71">
        <f>I49/B54</f>
        <v>1.0046317033492125</v>
      </c>
    </row>
    <row r="50" spans="1:12" ht="30.75" thickBot="1" x14ac:dyDescent="0.3">
      <c r="B50" s="195"/>
      <c r="C50" s="58"/>
      <c r="D50" s="504" t="s">
        <v>281</v>
      </c>
      <c r="E50" s="74"/>
      <c r="F50" s="509"/>
      <c r="G50" s="317"/>
      <c r="H50" s="314"/>
      <c r="I50" s="315"/>
    </row>
    <row r="51" spans="1:12" ht="33.75" customHeight="1" thickBot="1" x14ac:dyDescent="0.3">
      <c r="A51" s="500" t="s">
        <v>234</v>
      </c>
      <c r="B51" s="296" t="s">
        <v>288</v>
      </c>
      <c r="C51" s="293" t="s">
        <v>282</v>
      </c>
      <c r="D51" s="286">
        <f>F52+H52</f>
        <v>126977.38897590499</v>
      </c>
      <c r="E51" s="505" t="s">
        <v>233</v>
      </c>
      <c r="F51" s="506" t="s">
        <v>338</v>
      </c>
      <c r="G51" s="506" t="s">
        <v>339</v>
      </c>
      <c r="H51" s="507" t="s">
        <v>340</v>
      </c>
      <c r="I51" s="507" t="s">
        <v>341</v>
      </c>
      <c r="J51" s="506" t="s">
        <v>342</v>
      </c>
      <c r="K51" s="513" t="s">
        <v>346</v>
      </c>
    </row>
    <row r="52" spans="1:12" ht="30" customHeight="1" x14ac:dyDescent="0.25">
      <c r="A52" s="294" t="s">
        <v>279</v>
      </c>
      <c r="B52" s="290">
        <f>B29+B30+B33+B37</f>
        <v>27563.399999999998</v>
      </c>
      <c r="C52" s="291">
        <f>I47/B52</f>
        <v>14.7917843302292</v>
      </c>
      <c r="D52" s="287">
        <f>D51/I47</f>
        <v>0.31143903054393224</v>
      </c>
      <c r="E52" s="501" t="s">
        <v>280</v>
      </c>
      <c r="F52" s="200">
        <f>F29+F30+F33+F34+F37</f>
        <v>110719.268975905</v>
      </c>
      <c r="G52" s="201">
        <f>G29+G30+G33+G34+G37</f>
        <v>5119399.2774704769</v>
      </c>
      <c r="H52" s="200">
        <f>H29+H30+H33+H34+H37</f>
        <v>16258.119999999999</v>
      </c>
      <c r="I52" s="201">
        <f>I29+I30+I33+I34+I37</f>
        <v>826676.98206639988</v>
      </c>
      <c r="J52" s="204">
        <f>G52+I52</f>
        <v>5946076.2595368773</v>
      </c>
      <c r="K52" s="573">
        <f>F52+H52</f>
        <v>126977.38897590499</v>
      </c>
    </row>
    <row r="53" spans="1:12" ht="30" customHeight="1" x14ac:dyDescent="0.25">
      <c r="A53" s="294" t="s">
        <v>285</v>
      </c>
      <c r="B53" s="290">
        <f>B52</f>
        <v>27563.399999999998</v>
      </c>
      <c r="C53" s="291">
        <f>I48/B53</f>
        <v>13.790706088793092</v>
      </c>
      <c r="D53" s="288">
        <f>F52/I48</f>
        <v>0.29127547509276352</v>
      </c>
      <c r="E53" s="502"/>
      <c r="F53" s="200">
        <f>F52+H52</f>
        <v>126977.38897590499</v>
      </c>
      <c r="G53" s="203"/>
      <c r="H53" s="202"/>
      <c r="I53" s="203"/>
      <c r="J53" s="199"/>
    </row>
    <row r="54" spans="1:12" ht="27" customHeight="1" thickBot="1" x14ac:dyDescent="0.3">
      <c r="A54" s="295" t="s">
        <v>286</v>
      </c>
      <c r="B54" s="290">
        <f>B52-B37</f>
        <v>27415.399999999998</v>
      </c>
      <c r="C54" s="292">
        <f>I49/B54</f>
        <v>1.0046317033492125</v>
      </c>
      <c r="D54" s="289">
        <f>H52/B54</f>
        <v>0.59302873567411019</v>
      </c>
      <c r="E54" s="503"/>
      <c r="F54" s="202"/>
      <c r="G54" s="202"/>
      <c r="H54" s="202"/>
      <c r="I54" s="202"/>
      <c r="J54" s="199"/>
    </row>
    <row r="55" spans="1:12" ht="15" customHeight="1" x14ac:dyDescent="0.25">
      <c r="B55" s="58"/>
      <c r="C55" s="58"/>
      <c r="E55" s="74"/>
      <c r="F55" s="198"/>
      <c r="G55" s="198"/>
      <c r="H55" s="198"/>
      <c r="I55" s="198"/>
    </row>
    <row r="56" spans="1:12" ht="15" customHeight="1" x14ac:dyDescent="0.25">
      <c r="B56" s="58"/>
      <c r="C56" s="58"/>
      <c r="E56" s="74"/>
      <c r="F56" s="198"/>
      <c r="G56" s="198"/>
      <c r="H56" s="198"/>
      <c r="I56" s="198"/>
    </row>
    <row r="57" spans="1:12" x14ac:dyDescent="0.25">
      <c r="A57" s="196">
        <f>B29+B31</f>
        <v>44760</v>
      </c>
      <c r="C57" s="55" t="s">
        <v>119</v>
      </c>
      <c r="F57" t="s">
        <v>371</v>
      </c>
      <c r="H57" s="58"/>
      <c r="I57" s="71"/>
    </row>
    <row r="58" spans="1:12" x14ac:dyDescent="0.25">
      <c r="A58" s="55"/>
      <c r="B58" s="55"/>
      <c r="C58" s="106"/>
      <c r="D58" s="854" t="s">
        <v>215</v>
      </c>
      <c r="E58" s="854" t="s">
        <v>120</v>
      </c>
      <c r="F58" s="854" t="s">
        <v>121</v>
      </c>
      <c r="G58" s="856" t="s">
        <v>122</v>
      </c>
      <c r="H58" s="69"/>
      <c r="K58" s="6"/>
      <c r="L58" s="6">
        <v>0.52</v>
      </c>
    </row>
    <row r="59" spans="1:12" ht="45" x14ac:dyDescent="0.25">
      <c r="A59" s="55" t="s">
        <v>123</v>
      </c>
      <c r="B59" s="55"/>
      <c r="C59" s="107" t="s">
        <v>124</v>
      </c>
      <c r="D59" s="855"/>
      <c r="E59" s="855"/>
      <c r="F59" s="855"/>
      <c r="G59" s="857"/>
      <c r="H59" s="69"/>
      <c r="I59" s="108">
        <f>G61/16</f>
        <v>1452.5443037974683</v>
      </c>
      <c r="J59" s="6" t="s">
        <v>125</v>
      </c>
      <c r="K59" s="134"/>
      <c r="L59" s="133"/>
    </row>
    <row r="60" spans="1:12" x14ac:dyDescent="0.25">
      <c r="A60" s="76" t="s">
        <v>171</v>
      </c>
      <c r="B60" s="109">
        <f>'SOE Grid'!H18+'SOE Grid'!H17+'SOE Grid'!H19</f>
        <v>46682</v>
      </c>
      <c r="C60" s="76"/>
      <c r="D60" s="76"/>
      <c r="E60" s="76"/>
      <c r="F60" s="76"/>
      <c r="G60" s="76"/>
      <c r="I60">
        <f>E61/G61</f>
        <v>0.17203932639880909</v>
      </c>
      <c r="J60" s="848" t="s">
        <v>126</v>
      </c>
      <c r="K60" s="134"/>
      <c r="L60" s="133"/>
    </row>
    <row r="61" spans="1:12" x14ac:dyDescent="0.25">
      <c r="A61" s="76" t="s">
        <v>186</v>
      </c>
      <c r="B61" s="109">
        <v>78</v>
      </c>
      <c r="C61" s="110">
        <v>16</v>
      </c>
      <c r="D61" s="180">
        <f>F33+F34+H33+H34</f>
        <v>19491.789999999997</v>
      </c>
      <c r="E61" s="111">
        <f>C61/B61*D61</f>
        <v>3998.3158974358967</v>
      </c>
      <c r="F61" s="112">
        <f>'SOE Grid'!J56</f>
        <v>114751</v>
      </c>
      <c r="G61" s="111">
        <f>F61 *16/79</f>
        <v>23240.708860759492</v>
      </c>
      <c r="J61" s="848"/>
      <c r="K61" s="149"/>
      <c r="L61" s="149"/>
    </row>
    <row r="62" spans="1:12" ht="45" x14ac:dyDescent="0.25">
      <c r="A62" s="151" t="s">
        <v>190</v>
      </c>
      <c r="B62" s="85">
        <f>'SOE Grid'!H52</f>
        <v>30</v>
      </c>
      <c r="C62" s="122"/>
      <c r="D62" s="150"/>
      <c r="E62" s="123"/>
      <c r="F62" s="124"/>
      <c r="G62" s="123"/>
      <c r="J62" s="848"/>
      <c r="K62" s="149"/>
      <c r="L62" s="149"/>
    </row>
    <row r="63" spans="1:12" ht="30" x14ac:dyDescent="0.25">
      <c r="A63" s="151" t="s">
        <v>187</v>
      </c>
      <c r="B63" s="85">
        <f>'SOE Grid'!H53</f>
        <v>16</v>
      </c>
      <c r="C63" s="122"/>
      <c r="D63" s="150"/>
      <c r="E63" s="123"/>
      <c r="F63" s="124"/>
      <c r="G63" s="123"/>
      <c r="J63" s="848"/>
      <c r="K63" s="149"/>
      <c r="L63" s="149"/>
    </row>
    <row r="64" spans="1:12" ht="30" x14ac:dyDescent="0.25">
      <c r="A64" s="151" t="s">
        <v>188</v>
      </c>
      <c r="B64" s="85">
        <v>32</v>
      </c>
      <c r="C64" s="122"/>
      <c r="D64" s="150"/>
      <c r="E64" s="123"/>
      <c r="F64" s="124"/>
      <c r="G64" s="123"/>
      <c r="J64" s="848"/>
      <c r="K64" s="149"/>
      <c r="L64" s="149"/>
    </row>
    <row r="65" spans="1:12" x14ac:dyDescent="0.25">
      <c r="A65" s="76" t="s">
        <v>137</v>
      </c>
      <c r="B65" s="85">
        <f>'SOE Grid'!H90</f>
        <v>8</v>
      </c>
      <c r="C65" s="122"/>
      <c r="D65" s="150"/>
      <c r="E65" s="123"/>
      <c r="F65" s="124"/>
      <c r="G65" s="123"/>
      <c r="J65" s="848"/>
      <c r="K65" s="159"/>
      <c r="L65" s="159"/>
    </row>
    <row r="66" spans="1:12" x14ac:dyDescent="0.25">
      <c r="A66" s="76" t="s">
        <v>214</v>
      </c>
      <c r="B66" s="85">
        <f>B40</f>
        <v>32</v>
      </c>
      <c r="C66" s="122"/>
      <c r="D66" s="150"/>
      <c r="E66" s="123"/>
      <c r="F66" s="124"/>
      <c r="G66" s="123"/>
      <c r="J66" s="848"/>
      <c r="K66" s="134"/>
      <c r="L66" s="133"/>
    </row>
    <row r="67" spans="1:12" x14ac:dyDescent="0.25">
      <c r="A67" s="76" t="s">
        <v>228</v>
      </c>
      <c r="B67" s="85">
        <v>500</v>
      </c>
      <c r="C67" s="122"/>
      <c r="D67" s="123"/>
      <c r="E67" s="123"/>
      <c r="F67" s="124"/>
      <c r="G67" s="123"/>
      <c r="J67" s="848"/>
      <c r="K67" s="149"/>
      <c r="L67" s="149"/>
    </row>
    <row r="68" spans="1:12" x14ac:dyDescent="0.25">
      <c r="A68" s="76" t="s">
        <v>127</v>
      </c>
      <c r="B68" s="85"/>
      <c r="C68" s="122"/>
      <c r="D68" s="123"/>
      <c r="E68" s="123"/>
      <c r="F68" s="124"/>
      <c r="G68" s="123"/>
      <c r="J68" s="848"/>
      <c r="K68" s="134"/>
      <c r="L68" s="133"/>
    </row>
    <row r="69" spans="1:12" x14ac:dyDescent="0.25">
      <c r="A69" s="76"/>
      <c r="B69" s="85">
        <f>SUM(B60:B68)</f>
        <v>47378</v>
      </c>
      <c r="J69" s="848"/>
    </row>
    <row r="70" spans="1:12" x14ac:dyDescent="0.25">
      <c r="B70" s="58"/>
      <c r="D70" s="55" t="s">
        <v>128</v>
      </c>
      <c r="F70" s="55"/>
      <c r="H70" s="58"/>
      <c r="I70" s="71"/>
    </row>
    <row r="71" spans="1:12" x14ac:dyDescent="0.25">
      <c r="B71" s="58"/>
      <c r="D71" s="113">
        <f>'SOE Grid'!J27</f>
        <v>691037.06475905003</v>
      </c>
      <c r="F71" s="113"/>
      <c r="G71" s="58"/>
      <c r="H71" s="71"/>
      <c r="I71" s="71"/>
    </row>
    <row r="72" spans="1:12" x14ac:dyDescent="0.25">
      <c r="B72" s="58" t="s">
        <v>166</v>
      </c>
      <c r="C72" s="58"/>
      <c r="E72" s="74"/>
      <c r="F72" s="74"/>
      <c r="G72" s="74"/>
      <c r="I72" s="69"/>
      <c r="K72" s="71"/>
      <c r="L72" s="71"/>
    </row>
    <row r="73" spans="1:12" x14ac:dyDescent="0.25">
      <c r="A73" t="s">
        <v>162</v>
      </c>
      <c r="B73" t="s">
        <v>164</v>
      </c>
      <c r="C73" s="71"/>
      <c r="D73" s="71"/>
      <c r="G73" s="74"/>
      <c r="I73" s="71"/>
      <c r="J73" s="71"/>
    </row>
    <row r="74" spans="1:12" x14ac:dyDescent="0.25">
      <c r="A74" t="s">
        <v>163</v>
      </c>
      <c r="B74" s="69">
        <f>'SOE Grid'!L17/2</f>
        <v>38440</v>
      </c>
      <c r="C74" s="114"/>
      <c r="D74" s="58" t="s">
        <v>167</v>
      </c>
      <c r="G74" s="74"/>
      <c r="K74" s="71"/>
      <c r="L74" s="71"/>
    </row>
    <row r="75" spans="1:12" x14ac:dyDescent="0.25">
      <c r="A75" t="s">
        <v>168</v>
      </c>
      <c r="B75" s="71">
        <f>(B18-'SOE Grid'!L17)*0.67</f>
        <v>-23896.621011143652</v>
      </c>
      <c r="C75" t="s">
        <v>165</v>
      </c>
      <c r="D75" t="s">
        <v>164</v>
      </c>
      <c r="E75" t="s">
        <v>165</v>
      </c>
      <c r="I75" s="69"/>
      <c r="J75" s="71"/>
    </row>
    <row r="76" spans="1:12" x14ac:dyDescent="0.25">
      <c r="A76" s="56" t="s">
        <v>169</v>
      </c>
      <c r="C76" s="58">
        <f>'SOE Grid'!O17/2</f>
        <v>9610</v>
      </c>
      <c r="D76" s="69">
        <f>B74</f>
        <v>38440</v>
      </c>
      <c r="E76" s="58">
        <f>C76</f>
        <v>9610</v>
      </c>
      <c r="I76" s="69"/>
      <c r="J76" s="71">
        <f>B75+B74+D76</f>
        <v>52983.378988856348</v>
      </c>
    </row>
    <row r="77" spans="1:12" x14ac:dyDescent="0.25">
      <c r="A77" s="56" t="s">
        <v>170</v>
      </c>
      <c r="C77" s="71"/>
      <c r="D77" s="71">
        <f>(B18-'SOE Grid'!L17)*0.33</f>
        <v>-11769.977512951351</v>
      </c>
      <c r="I77" s="69"/>
      <c r="K77" s="71"/>
      <c r="L77" s="71"/>
    </row>
    <row r="78" spans="1:12" x14ac:dyDescent="0.25">
      <c r="J78" s="71"/>
    </row>
    <row r="81" spans="1:11" x14ac:dyDescent="0.25">
      <c r="A81" s="55" t="s">
        <v>175</v>
      </c>
      <c r="D81" s="146"/>
      <c r="E81" s="146"/>
    </row>
    <row r="82" spans="1:11" x14ac:dyDescent="0.25">
      <c r="A82" s="55"/>
      <c r="E82" s="146"/>
      <c r="F82" s="146"/>
      <c r="K82" s="147" t="s">
        <v>182</v>
      </c>
    </row>
    <row r="83" spans="1:11" x14ac:dyDescent="0.25">
      <c r="A83" s="55"/>
      <c r="B83" s="147" t="s">
        <v>173</v>
      </c>
      <c r="C83" s="147" t="s">
        <v>180</v>
      </c>
      <c r="D83" s="147" t="s">
        <v>178</v>
      </c>
      <c r="E83" s="147" t="s">
        <v>180</v>
      </c>
      <c r="F83" s="147" t="s">
        <v>181</v>
      </c>
      <c r="G83" s="147" t="s">
        <v>182</v>
      </c>
      <c r="H83" s="148" t="s">
        <v>179</v>
      </c>
      <c r="I83" s="148" t="s">
        <v>180</v>
      </c>
      <c r="J83" s="147" t="s">
        <v>183</v>
      </c>
      <c r="K83" s="76"/>
    </row>
    <row r="84" spans="1:11" x14ac:dyDescent="0.25">
      <c r="A84" s="76" t="s">
        <v>174</v>
      </c>
      <c r="B84" s="76">
        <v>42259</v>
      </c>
      <c r="C84" s="76"/>
      <c r="D84" s="76">
        <v>27217</v>
      </c>
      <c r="E84" s="76">
        <f>D84/B84</f>
        <v>0.64405215457062404</v>
      </c>
      <c r="F84" s="76"/>
      <c r="G84" s="76"/>
      <c r="H84" s="76">
        <f>B84-D84</f>
        <v>15042</v>
      </c>
      <c r="I84" s="76">
        <f>H84/B84</f>
        <v>0.35594784542937596</v>
      </c>
      <c r="J84" s="76"/>
      <c r="K84" s="76"/>
    </row>
    <row r="85" spans="1:11" x14ac:dyDescent="0.25">
      <c r="A85" s="76" t="s">
        <v>172</v>
      </c>
      <c r="B85" s="76">
        <v>29440</v>
      </c>
      <c r="C85" s="76">
        <f>B85/B84</f>
        <v>0.69665633356208145</v>
      </c>
      <c r="D85" s="76">
        <v>19358</v>
      </c>
      <c r="E85" s="76">
        <f>D85/B85</f>
        <v>0.65754076086956526</v>
      </c>
      <c r="F85" s="76"/>
      <c r="G85" s="76"/>
      <c r="H85" s="76">
        <f>B85-D85</f>
        <v>10082</v>
      </c>
      <c r="I85" s="76">
        <f>H85/B85</f>
        <v>0.3424592391304348</v>
      </c>
      <c r="J85" s="76"/>
      <c r="K85" s="76"/>
    </row>
    <row r="86" spans="1:11" x14ac:dyDescent="0.25">
      <c r="A86" s="76" t="s">
        <v>176</v>
      </c>
      <c r="B86" s="76">
        <f>B84-B85</f>
        <v>12819</v>
      </c>
      <c r="C86" s="76">
        <f>B86/B84</f>
        <v>0.30334366643791855</v>
      </c>
      <c r="D86" s="76">
        <f>D84-D85</f>
        <v>7859</v>
      </c>
      <c r="E86" s="76">
        <f>D86/B86</f>
        <v>0.6130743427724471</v>
      </c>
      <c r="F86" s="76"/>
      <c r="G86" s="76"/>
      <c r="H86" s="76">
        <f>B86-D86</f>
        <v>4960</v>
      </c>
      <c r="I86" s="76">
        <f>H86/B86</f>
        <v>0.38692565722755284</v>
      </c>
      <c r="J86" s="76"/>
    </row>
    <row r="87" spans="1:11" x14ac:dyDescent="0.25">
      <c r="B87">
        <f>B85+B86</f>
        <v>42259</v>
      </c>
      <c r="D87">
        <f>D85+D86</f>
        <v>27217</v>
      </c>
    </row>
    <row r="88" spans="1:11" x14ac:dyDescent="0.25">
      <c r="B88" s="145">
        <f>B84-B87</f>
        <v>0</v>
      </c>
      <c r="C88" s="145"/>
      <c r="D88" s="145">
        <f>D84-D87</f>
        <v>0</v>
      </c>
      <c r="E88" s="146"/>
    </row>
    <row r="89" spans="1:11" x14ac:dyDescent="0.25">
      <c r="A89" t="s">
        <v>184</v>
      </c>
      <c r="B89" s="145" t="s">
        <v>177</v>
      </c>
      <c r="C89" s="145"/>
      <c r="D89" s="145"/>
      <c r="E89" s="146"/>
    </row>
    <row r="90" spans="1:11" x14ac:dyDescent="0.25">
      <c r="A90" t="s">
        <v>185</v>
      </c>
      <c r="D90" s="146"/>
    </row>
  </sheetData>
  <mergeCells count="15">
    <mergeCell ref="J60:J69"/>
    <mergeCell ref="AH8:AJ8"/>
    <mergeCell ref="AD3:AF3"/>
    <mergeCell ref="AD7:AG7"/>
    <mergeCell ref="D58:D59"/>
    <mergeCell ref="E58:E59"/>
    <mergeCell ref="F58:F59"/>
    <mergeCell ref="G58:G59"/>
    <mergeCell ref="N33:N34"/>
    <mergeCell ref="O33:O34"/>
    <mergeCell ref="F45:I45"/>
    <mergeCell ref="H46:I46"/>
    <mergeCell ref="F43:G43"/>
    <mergeCell ref="H43:I43"/>
    <mergeCell ref="F44:I44"/>
  </mergeCells>
  <pageMargins left="0.7" right="0.7" top="0.75" bottom="0.75" header="0.3" footer="0.3"/>
  <pageSetup scale="2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AA4E2-DB99-4005-8CD8-CFD11A6ECD19}">
  <dimension ref="A1:W71"/>
  <sheetViews>
    <sheetView topLeftCell="A22" zoomScale="80" zoomScaleNormal="80" workbookViewId="0">
      <selection activeCell="I40" sqref="I40"/>
    </sheetView>
  </sheetViews>
  <sheetFormatPr defaultRowHeight="15" x14ac:dyDescent="0.25"/>
  <cols>
    <col min="1" max="1" width="19.140625" customWidth="1"/>
    <col min="2" max="2" width="12.5703125" customWidth="1"/>
    <col min="3" max="3" width="12" customWidth="1"/>
    <col min="4" max="4" width="12.42578125" customWidth="1"/>
    <col min="5" max="5" width="14.42578125" customWidth="1"/>
    <col min="6" max="6" width="16.140625" customWidth="1"/>
    <col min="7" max="7" width="16.42578125" customWidth="1"/>
    <col min="8" max="8" width="13.140625" customWidth="1"/>
    <col min="9" max="9" width="16.42578125" customWidth="1"/>
    <col min="10" max="10" width="12.85546875" customWidth="1"/>
    <col min="11" max="11" width="12" customWidth="1"/>
    <col min="12" max="12" width="12.5703125" customWidth="1"/>
    <col min="13" max="13" width="14.140625" customWidth="1"/>
    <col min="14" max="14" width="13.42578125" customWidth="1"/>
    <col min="15" max="15" width="12.85546875" customWidth="1"/>
    <col min="17" max="17" width="34.140625" customWidth="1"/>
    <col min="18" max="18" width="15" customWidth="1"/>
    <col min="19" max="19" width="18.5703125" customWidth="1"/>
    <col min="20" max="20" width="16" customWidth="1"/>
    <col min="21" max="21" width="12.140625" customWidth="1"/>
    <col min="22" max="22" width="12.5703125" customWidth="1"/>
    <col min="23" max="23" width="18.5703125" customWidth="1"/>
  </cols>
  <sheetData>
    <row r="1" spans="1:11" x14ac:dyDescent="0.25">
      <c r="A1" s="55" t="s">
        <v>294</v>
      </c>
    </row>
    <row r="3" spans="1:11" x14ac:dyDescent="0.25">
      <c r="A3" s="318" t="s">
        <v>109</v>
      </c>
      <c r="B3" s="319"/>
      <c r="C3" s="320"/>
      <c r="D3" s="120"/>
      <c r="E3" s="120"/>
      <c r="F3" s="318" t="s">
        <v>295</v>
      </c>
      <c r="G3" s="120"/>
      <c r="H3" s="170"/>
      <c r="I3" s="170"/>
      <c r="J3" s="170"/>
    </row>
    <row r="4" spans="1:11" ht="48.75" customHeight="1" thickBot="1" x14ac:dyDescent="0.3">
      <c r="A4" s="321" t="s">
        <v>110</v>
      </c>
      <c r="B4" s="131" t="s">
        <v>111</v>
      </c>
      <c r="C4" s="132" t="s">
        <v>296</v>
      </c>
      <c r="D4" s="132" t="s">
        <v>208</v>
      </c>
      <c r="E4" s="322" t="s">
        <v>207</v>
      </c>
      <c r="F4" s="143" t="s">
        <v>161</v>
      </c>
      <c r="G4" s="143" t="s">
        <v>160</v>
      </c>
      <c r="H4" s="155"/>
      <c r="I4" s="181"/>
      <c r="J4" s="120"/>
    </row>
    <row r="5" spans="1:11" ht="72.75" customHeight="1" thickTop="1" thickBot="1" x14ac:dyDescent="0.3">
      <c r="A5" s="323" t="s">
        <v>222</v>
      </c>
      <c r="B5" s="135">
        <v>26408</v>
      </c>
      <c r="C5" s="104">
        <v>50.862539999999996</v>
      </c>
      <c r="D5" s="324">
        <v>47815.5</v>
      </c>
      <c r="E5" s="325">
        <f>C5*D5</f>
        <v>2432017.78137</v>
      </c>
      <c r="F5" s="168">
        <v>1.54</v>
      </c>
      <c r="G5" s="144">
        <v>93.507893873778798</v>
      </c>
      <c r="H5" s="186">
        <v>4171.3078910642043</v>
      </c>
      <c r="I5" s="326" t="s">
        <v>226</v>
      </c>
      <c r="J5" s="572">
        <f>F5*C5</f>
        <v>78.328311599999992</v>
      </c>
    </row>
    <row r="6" spans="1:11" ht="57.75" customHeight="1" thickTop="1" x14ac:dyDescent="0.25">
      <c r="A6" s="323" t="s">
        <v>224</v>
      </c>
      <c r="B6" s="135">
        <v>18351.599999999999</v>
      </c>
      <c r="C6" s="104">
        <v>27.13</v>
      </c>
      <c r="D6" s="324">
        <v>20466</v>
      </c>
      <c r="E6" s="325">
        <f t="shared" ref="E6:E16" si="0">C6*D6</f>
        <v>555242.57999999996</v>
      </c>
      <c r="F6" s="168">
        <v>1.54</v>
      </c>
      <c r="G6" s="144">
        <v>37.680210608339323</v>
      </c>
      <c r="H6" s="184">
        <v>2340.2436809517312</v>
      </c>
      <c r="I6" s="327" t="s">
        <v>227</v>
      </c>
      <c r="J6" s="572">
        <f>C6*F6</f>
        <v>41.780200000000001</v>
      </c>
    </row>
    <row r="7" spans="1:11" ht="62.25" customHeight="1" thickBot="1" x14ac:dyDescent="0.3">
      <c r="A7" s="323" t="s">
        <v>223</v>
      </c>
      <c r="B7" s="135">
        <v>961</v>
      </c>
      <c r="C7" s="104">
        <v>50.86</v>
      </c>
      <c r="D7" s="324">
        <v>81561.5</v>
      </c>
      <c r="E7" s="325">
        <f t="shared" si="0"/>
        <v>4148217.89</v>
      </c>
      <c r="F7" s="191">
        <v>84.87</v>
      </c>
      <c r="G7" s="328">
        <v>4077.799997190426</v>
      </c>
      <c r="H7" s="188"/>
      <c r="I7" s="329"/>
      <c r="J7" s="120"/>
    </row>
    <row r="8" spans="1:11" ht="53.25" customHeight="1" thickTop="1" thickBot="1" x14ac:dyDescent="0.3">
      <c r="A8" s="323" t="s">
        <v>225</v>
      </c>
      <c r="B8" s="135">
        <v>961</v>
      </c>
      <c r="C8" s="104">
        <v>27.13</v>
      </c>
      <c r="D8" s="324">
        <v>81561.5</v>
      </c>
      <c r="E8" s="325">
        <f t="shared" si="0"/>
        <v>2212763.4950000001</v>
      </c>
      <c r="F8" s="168">
        <v>84.871488033298647</v>
      </c>
      <c r="G8" s="144">
        <v>2302.5634703433921</v>
      </c>
      <c r="H8" s="188"/>
      <c r="I8" s="329"/>
      <c r="J8" s="120"/>
    </row>
    <row r="9" spans="1:11" ht="38.25" customHeight="1" thickTop="1" x14ac:dyDescent="0.25">
      <c r="A9" s="330" t="s">
        <v>189</v>
      </c>
      <c r="B9" s="135">
        <v>46</v>
      </c>
      <c r="C9" s="104">
        <v>45.910620000000002</v>
      </c>
      <c r="D9" s="324">
        <v>5674.5800000000017</v>
      </c>
      <c r="E9" s="325">
        <f t="shared" si="0"/>
        <v>260523.4860396001</v>
      </c>
      <c r="F9" s="168">
        <v>123.36043478260873</v>
      </c>
      <c r="G9" s="144">
        <v>5663.5540443391328</v>
      </c>
      <c r="H9" s="858">
        <v>12792.135035021742</v>
      </c>
      <c r="I9" s="878" t="s">
        <v>211</v>
      </c>
      <c r="J9" s="120"/>
    </row>
    <row r="10" spans="1:11" ht="38.25" customHeight="1" thickBot="1" x14ac:dyDescent="0.3">
      <c r="A10" s="330" t="s">
        <v>203</v>
      </c>
      <c r="B10" s="135">
        <v>46</v>
      </c>
      <c r="C10" s="104">
        <v>23.732340000000001</v>
      </c>
      <c r="D10" s="324">
        <v>13771.19</v>
      </c>
      <c r="E10" s="325">
        <f t="shared" si="0"/>
        <v>326822.56328460004</v>
      </c>
      <c r="F10" s="168">
        <v>300.24</v>
      </c>
      <c r="G10" s="144">
        <v>7128.5809906826089</v>
      </c>
      <c r="H10" s="859"/>
      <c r="I10" s="879"/>
      <c r="J10" s="120"/>
    </row>
    <row r="11" spans="1:11" ht="42.75" customHeight="1" thickTop="1" x14ac:dyDescent="0.25">
      <c r="A11" s="330" t="s">
        <v>196</v>
      </c>
      <c r="B11" s="135">
        <v>32</v>
      </c>
      <c r="C11" s="104">
        <v>24.587927999999998</v>
      </c>
      <c r="D11" s="324">
        <v>17495.650000000001</v>
      </c>
      <c r="E11" s="325">
        <f t="shared" si="0"/>
        <v>430181.78251320001</v>
      </c>
      <c r="F11" s="168">
        <v>546.74</v>
      </c>
      <c r="G11" s="144">
        <v>25287.869472884999</v>
      </c>
      <c r="H11" s="173"/>
      <c r="I11" s="57"/>
      <c r="J11" s="174">
        <v>20946.878332084303</v>
      </c>
      <c r="K11" s="331" t="s">
        <v>213</v>
      </c>
    </row>
    <row r="12" spans="1:11" ht="48.75" customHeight="1" x14ac:dyDescent="0.25">
      <c r="A12" s="330" t="s">
        <v>204</v>
      </c>
      <c r="B12" s="135">
        <v>32</v>
      </c>
      <c r="C12" s="104">
        <v>12.710110802065405</v>
      </c>
      <c r="D12" s="324">
        <v>9569.81</v>
      </c>
      <c r="E12" s="325">
        <f t="shared" si="0"/>
        <v>121633.34545471352</v>
      </c>
      <c r="F12" s="168">
        <v>300.24</v>
      </c>
      <c r="G12" s="144">
        <v>3813.7521562618631</v>
      </c>
      <c r="H12" s="174">
        <v>29101.621629146863</v>
      </c>
      <c r="I12" s="331" t="s">
        <v>212</v>
      </c>
      <c r="J12" s="120"/>
    </row>
    <row r="13" spans="1:11" ht="36.75" customHeight="1" x14ac:dyDescent="0.25">
      <c r="A13" s="330" t="s">
        <v>137</v>
      </c>
      <c r="B13" s="135">
        <v>8</v>
      </c>
      <c r="C13" s="104">
        <v>24.587927999999998</v>
      </c>
      <c r="D13" s="324">
        <v>560</v>
      </c>
      <c r="E13" s="325">
        <f t="shared" si="0"/>
        <v>13769.239679999999</v>
      </c>
      <c r="F13" s="168">
        <v>70</v>
      </c>
      <c r="G13" s="144">
        <v>1721.1549599999998</v>
      </c>
      <c r="H13" s="686">
        <v>13769.239679999999</v>
      </c>
      <c r="I13" s="590">
        <v>560</v>
      </c>
      <c r="J13" s="130"/>
    </row>
    <row r="14" spans="1:11" ht="39.75" customHeight="1" thickBot="1" x14ac:dyDescent="0.3">
      <c r="A14" s="330" t="s">
        <v>201</v>
      </c>
      <c r="B14" s="135">
        <v>32</v>
      </c>
      <c r="C14" s="104">
        <v>24.587927999999998</v>
      </c>
      <c r="D14" s="324">
        <v>15415.29</v>
      </c>
      <c r="E14" s="325">
        <f t="shared" si="0"/>
        <v>379030.04061912</v>
      </c>
      <c r="F14" s="168">
        <v>481.73</v>
      </c>
      <c r="G14" s="192">
        <v>25749.323411624999</v>
      </c>
      <c r="H14" s="57"/>
      <c r="I14" s="120"/>
      <c r="J14" s="120"/>
    </row>
    <row r="15" spans="1:11" ht="31.5" customHeight="1" thickTop="1" thickBot="1" x14ac:dyDescent="0.3">
      <c r="A15" s="330" t="s">
        <v>231</v>
      </c>
      <c r="B15" s="136">
        <v>148</v>
      </c>
      <c r="C15" s="104">
        <v>28.447200000000002</v>
      </c>
      <c r="D15" s="324">
        <v>4917.7975000000006</v>
      </c>
      <c r="E15" s="325">
        <f t="shared" si="0"/>
        <v>139897.56904200002</v>
      </c>
      <c r="F15" s="191">
        <v>33.340000000000003</v>
      </c>
      <c r="G15" s="194">
        <v>945.25384487837857</v>
      </c>
      <c r="H15" s="332"/>
      <c r="I15" s="120"/>
      <c r="J15" s="120"/>
    </row>
    <row r="16" spans="1:11" ht="39" customHeight="1" thickTop="1" x14ac:dyDescent="0.25">
      <c r="A16" s="330" t="s">
        <v>232</v>
      </c>
      <c r="B16" s="136">
        <v>102</v>
      </c>
      <c r="C16" s="104">
        <v>15.266534400000001</v>
      </c>
      <c r="D16" s="324">
        <v>3417.4525000000003</v>
      </c>
      <c r="E16" s="325">
        <f t="shared" si="0"/>
        <v>52172.656151616007</v>
      </c>
      <c r="F16" s="168">
        <v>33.340000000000003</v>
      </c>
      <c r="G16" s="193">
        <v>511.49662893741186</v>
      </c>
      <c r="H16" s="332"/>
      <c r="I16" s="120"/>
      <c r="J16" s="120"/>
    </row>
    <row r="17" spans="1:12" x14ac:dyDescent="0.25">
      <c r="A17" s="333"/>
      <c r="B17" s="334">
        <v>47153</v>
      </c>
      <c r="C17" s="335"/>
      <c r="D17" s="336">
        <f>SUM(D5:D16)</f>
        <v>302226.27</v>
      </c>
      <c r="E17" s="336">
        <f>SUM(E5:E16)</f>
        <v>11072272.429154847</v>
      </c>
      <c r="F17" s="337">
        <f>SUM(F5:F16)</f>
        <v>2061.8119228159076</v>
      </c>
      <c r="G17" s="338"/>
      <c r="H17" s="57"/>
      <c r="I17" s="120"/>
      <c r="J17" s="120"/>
    </row>
    <row r="18" spans="1:12" x14ac:dyDescent="0.25">
      <c r="A18" s="339" t="s">
        <v>297</v>
      </c>
      <c r="B18" s="340">
        <v>47005</v>
      </c>
      <c r="C18" s="340"/>
      <c r="D18" s="341"/>
      <c r="E18" s="342"/>
      <c r="F18" s="343">
        <v>6.4719052870443026</v>
      </c>
      <c r="G18" s="344">
        <v>226.53131129142258</v>
      </c>
      <c r="H18" s="345">
        <v>0.67847122646526969</v>
      </c>
      <c r="I18" s="346">
        <v>24.593970270666951</v>
      </c>
      <c r="J18" s="120"/>
    </row>
    <row r="19" spans="1:12" ht="15" customHeight="1" x14ac:dyDescent="0.25">
      <c r="A19" s="71"/>
      <c r="B19" s="58"/>
      <c r="C19" s="58"/>
      <c r="D19" s="58"/>
      <c r="E19" s="71"/>
      <c r="F19" s="880" t="s">
        <v>298</v>
      </c>
      <c r="G19" s="880"/>
      <c r="H19" s="880" t="s">
        <v>299</v>
      </c>
      <c r="I19" s="880"/>
    </row>
    <row r="20" spans="1:12" x14ac:dyDescent="0.25">
      <c r="F20" s="880"/>
      <c r="G20" s="880"/>
      <c r="H20" s="880"/>
      <c r="I20" s="880"/>
    </row>
    <row r="24" spans="1:12" ht="15.75" thickBot="1" x14ac:dyDescent="0.3"/>
    <row r="25" spans="1:12" ht="19.5" customHeight="1" thickTop="1" x14ac:dyDescent="0.25">
      <c r="A25" s="884" t="s">
        <v>384</v>
      </c>
      <c r="B25" s="885"/>
      <c r="C25" s="885"/>
      <c r="D25" s="633"/>
      <c r="E25" s="633"/>
      <c r="F25" s="633"/>
      <c r="G25" s="634"/>
      <c r="H25" s="347"/>
    </row>
    <row r="26" spans="1:12" ht="42" customHeight="1" x14ac:dyDescent="0.25">
      <c r="A26" s="592" t="s">
        <v>377</v>
      </c>
      <c r="B26" s="348" t="s">
        <v>301</v>
      </c>
      <c r="C26" s="348" t="s">
        <v>296</v>
      </c>
      <c r="D26" s="349" t="s">
        <v>302</v>
      </c>
      <c r="E26" s="349" t="s">
        <v>303</v>
      </c>
      <c r="F26" s="589" t="s">
        <v>208</v>
      </c>
      <c r="G26" s="593" t="s">
        <v>207</v>
      </c>
      <c r="H26" s="350"/>
    </row>
    <row r="27" spans="1:12" ht="31.5" customHeight="1" x14ac:dyDescent="0.25">
      <c r="A27" s="612" t="s">
        <v>378</v>
      </c>
      <c r="B27" s="594">
        <v>46</v>
      </c>
      <c r="C27" s="595">
        <v>45.91</v>
      </c>
      <c r="D27" s="596">
        <v>124.36</v>
      </c>
      <c r="E27" s="597">
        <f>C27*D27</f>
        <v>5709.3675999999996</v>
      </c>
      <c r="F27" s="590">
        <v>5709.48</v>
      </c>
      <c r="G27" s="598">
        <v>262636.28999999998</v>
      </c>
      <c r="H27" s="350"/>
    </row>
    <row r="28" spans="1:12" ht="46.5" customHeight="1" thickBot="1" x14ac:dyDescent="0.3">
      <c r="A28" s="612" t="s">
        <v>379</v>
      </c>
      <c r="B28" s="594">
        <v>46</v>
      </c>
      <c r="C28" s="595">
        <v>23.73</v>
      </c>
      <c r="D28" s="602">
        <v>300.24</v>
      </c>
      <c r="E28" s="599">
        <f>C28*D28</f>
        <v>7124.6952000000001</v>
      </c>
      <c r="F28" s="591">
        <v>13771.189999999999</v>
      </c>
      <c r="G28" s="600">
        <v>326822.56328459998</v>
      </c>
      <c r="H28" s="350"/>
    </row>
    <row r="29" spans="1:12" ht="42" customHeight="1" thickBot="1" x14ac:dyDescent="0.3">
      <c r="A29" s="613" t="s">
        <v>374</v>
      </c>
      <c r="B29" s="601">
        <v>46</v>
      </c>
      <c r="C29" s="646"/>
      <c r="D29" s="647">
        <f>SUM(D27:D28)</f>
        <v>424.6</v>
      </c>
      <c r="E29" s="648">
        <f>SUM(E27:E28)</f>
        <v>12834.0628</v>
      </c>
      <c r="F29" s="651">
        <f>SUM(F27:F28)</f>
        <v>19480.669999999998</v>
      </c>
      <c r="G29" s="652">
        <f>SUM(G27:G28)</f>
        <v>589458.85328459996</v>
      </c>
      <c r="H29" s="350"/>
    </row>
    <row r="30" spans="1:12" ht="46.5" customHeight="1" x14ac:dyDescent="0.25">
      <c r="A30" s="614" t="s">
        <v>375</v>
      </c>
      <c r="B30" s="603">
        <v>32</v>
      </c>
      <c r="C30" s="604">
        <v>24.59</v>
      </c>
      <c r="D30" s="605">
        <v>547.74</v>
      </c>
      <c r="E30" s="606">
        <f>C30*D30</f>
        <v>13468.926600000001</v>
      </c>
      <c r="F30" s="607">
        <v>17495.650000000001</v>
      </c>
      <c r="G30" s="608">
        <v>430181.78251320001</v>
      </c>
      <c r="H30" s="71"/>
      <c r="I30" s="350"/>
    </row>
    <row r="31" spans="1:12" ht="46.5" customHeight="1" thickBot="1" x14ac:dyDescent="0.3">
      <c r="A31" s="615" t="s">
        <v>376</v>
      </c>
      <c r="B31" s="594">
        <v>32</v>
      </c>
      <c r="C31" s="595">
        <v>12.71</v>
      </c>
      <c r="D31" s="602">
        <v>300.24</v>
      </c>
      <c r="E31" s="599">
        <f>C31*D31</f>
        <v>3816.0504000000005</v>
      </c>
      <c r="F31" s="609">
        <v>9569.81</v>
      </c>
      <c r="G31" s="600">
        <v>121633.34545471352</v>
      </c>
      <c r="H31" s="71"/>
      <c r="I31" s="350"/>
      <c r="J31" s="350"/>
      <c r="K31" s="350"/>
      <c r="L31" s="350"/>
    </row>
    <row r="32" spans="1:12" ht="44.25" customHeight="1" thickBot="1" x14ac:dyDescent="0.3">
      <c r="A32" s="613" t="s">
        <v>380</v>
      </c>
      <c r="B32" s="601">
        <v>32</v>
      </c>
      <c r="C32" s="646"/>
      <c r="D32" s="647">
        <f>SUM(D30:D31)</f>
        <v>847.98</v>
      </c>
      <c r="E32" s="648">
        <f>SUM(E30:E31)</f>
        <v>17284.977000000003</v>
      </c>
      <c r="F32" s="649">
        <f>SUM(F30:F31)</f>
        <v>27065.46</v>
      </c>
      <c r="G32" s="650">
        <f>SUM(G30:G31)</f>
        <v>551815.12796791352</v>
      </c>
      <c r="H32" s="350"/>
      <c r="I32" s="350"/>
      <c r="J32" s="350"/>
      <c r="K32" s="350"/>
      <c r="L32">
        <f>D27</f>
        <v>124.36</v>
      </c>
    </row>
    <row r="33" spans="1:23" ht="42.75" customHeight="1" thickBot="1" x14ac:dyDescent="0.3">
      <c r="A33" s="614" t="s">
        <v>306</v>
      </c>
      <c r="B33" s="610">
        <v>78</v>
      </c>
      <c r="C33" s="658"/>
      <c r="D33" s="659"/>
      <c r="E33" s="648">
        <f>E29+E32</f>
        <v>30119.039800000002</v>
      </c>
      <c r="F33" s="651">
        <f>F29+F32</f>
        <v>46546.13</v>
      </c>
      <c r="G33" s="650">
        <f>G29+G32</f>
        <v>1141273.9812525134</v>
      </c>
      <c r="H33" s="350"/>
      <c r="I33" s="350"/>
      <c r="J33" s="350"/>
      <c r="K33" s="350"/>
      <c r="L33">
        <f>D28</f>
        <v>300.24</v>
      </c>
      <c r="N33">
        <f>(D28+D31)/2</f>
        <v>300.24</v>
      </c>
    </row>
    <row r="34" spans="1:23" ht="41.25" customHeight="1" thickBot="1" x14ac:dyDescent="0.3">
      <c r="A34" s="615" t="s">
        <v>307</v>
      </c>
      <c r="B34" s="601">
        <v>32</v>
      </c>
      <c r="C34" s="653">
        <v>24.59</v>
      </c>
      <c r="D34" s="656">
        <v>481.73</v>
      </c>
      <c r="E34" s="648">
        <v>11844.69</v>
      </c>
      <c r="F34" s="657">
        <v>15415.29</v>
      </c>
      <c r="G34" s="652">
        <v>379030.04061912</v>
      </c>
      <c r="H34" s="350"/>
      <c r="I34" s="350"/>
      <c r="J34" s="350"/>
    </row>
    <row r="35" spans="1:23" ht="27" customHeight="1" thickBot="1" x14ac:dyDescent="0.3">
      <c r="A35" s="616" t="s">
        <v>381</v>
      </c>
      <c r="B35" s="611">
        <v>110</v>
      </c>
      <c r="C35" s="627"/>
      <c r="D35" s="628"/>
      <c r="E35" s="629"/>
      <c r="F35" s="654">
        <f>SUM(F33:F34)</f>
        <v>61961.42</v>
      </c>
      <c r="G35" s="655">
        <f>SUM(G33:G34)</f>
        <v>1520304.0218716334</v>
      </c>
      <c r="L35">
        <v>546.74</v>
      </c>
    </row>
    <row r="36" spans="1:23" ht="16.5" thickTop="1" thickBot="1" x14ac:dyDescent="0.3">
      <c r="A36" s="687"/>
      <c r="B36" s="688"/>
      <c r="C36" s="689"/>
      <c r="D36" s="689"/>
      <c r="E36" s="690"/>
      <c r="F36" s="691"/>
      <c r="G36" s="692"/>
      <c r="L36">
        <v>299.22000000000003</v>
      </c>
    </row>
    <row r="37" spans="1:23" ht="24.75" customHeight="1" thickTop="1" thickBot="1" x14ac:dyDescent="0.3">
      <c r="V37" s="186">
        <v>4171.3078910642043</v>
      </c>
      <c r="W37" s="326" t="s">
        <v>226</v>
      </c>
    </row>
    <row r="38" spans="1:23" ht="12.75" customHeight="1" thickTop="1" x14ac:dyDescent="0.25">
      <c r="A38" s="886" t="s">
        <v>383</v>
      </c>
      <c r="B38" s="887"/>
      <c r="C38" s="665"/>
      <c r="D38" s="666"/>
      <c r="E38" s="666"/>
      <c r="F38" s="667"/>
      <c r="G38" s="668"/>
      <c r="V38" s="184">
        <v>2340.2436809517312</v>
      </c>
      <c r="W38" s="327" t="s">
        <v>227</v>
      </c>
    </row>
    <row r="39" spans="1:23" ht="25.5" x14ac:dyDescent="0.25">
      <c r="A39" s="660" t="s">
        <v>300</v>
      </c>
      <c r="B39" s="349" t="s">
        <v>301</v>
      </c>
      <c r="C39" s="349" t="s">
        <v>296</v>
      </c>
      <c r="D39" s="349" t="s">
        <v>302</v>
      </c>
      <c r="E39" s="349" t="s">
        <v>303</v>
      </c>
      <c r="F39" s="662" t="s">
        <v>208</v>
      </c>
      <c r="G39" s="663" t="s">
        <v>207</v>
      </c>
      <c r="L39">
        <v>481.73</v>
      </c>
    </row>
    <row r="40" spans="1:23" ht="28.7" customHeight="1" x14ac:dyDescent="0.25">
      <c r="A40" s="661" t="s">
        <v>304</v>
      </c>
      <c r="B40" s="351">
        <v>148</v>
      </c>
      <c r="C40" s="352">
        <v>28.447200000000002</v>
      </c>
      <c r="D40" s="353">
        <v>33.340000000000003</v>
      </c>
      <c r="E40" s="352">
        <f>D40*C40</f>
        <v>948.42964800000016</v>
      </c>
      <c r="F40" s="664">
        <v>4917.7974999999997</v>
      </c>
      <c r="G40" s="623">
        <v>139897.56904200002</v>
      </c>
      <c r="L40">
        <v>33.369999999999997</v>
      </c>
    </row>
    <row r="41" spans="1:23" ht="26.25" thickBot="1" x14ac:dyDescent="0.3">
      <c r="A41" s="661" t="s">
        <v>305</v>
      </c>
      <c r="B41" s="675">
        <v>102</v>
      </c>
      <c r="C41" s="352">
        <v>15.266534400000001</v>
      </c>
      <c r="D41" s="353">
        <v>33.340000000000003</v>
      </c>
      <c r="E41" s="352">
        <f>D41*C41</f>
        <v>508.9862568960001</v>
      </c>
      <c r="F41" s="673">
        <v>3417.4525000000003</v>
      </c>
      <c r="G41" s="674">
        <v>52172.656151616007</v>
      </c>
      <c r="L41">
        <v>33.369999999999997</v>
      </c>
    </row>
    <row r="42" spans="1:23" ht="15.75" thickBot="1" x14ac:dyDescent="0.3">
      <c r="A42" s="669" t="s">
        <v>385</v>
      </c>
      <c r="B42" s="670">
        <f>SUM(B40:B41)</f>
        <v>250</v>
      </c>
      <c r="C42" s="671"/>
      <c r="D42" s="672"/>
      <c r="E42" s="671"/>
      <c r="F42" s="676">
        <f>SUM(F40:F41)</f>
        <v>8335.25</v>
      </c>
      <c r="G42" s="677">
        <f>SUM(G40:G41)</f>
        <v>192070.22519361603</v>
      </c>
      <c r="L42">
        <v>84.87</v>
      </c>
    </row>
    <row r="43" spans="1:23" ht="15.75" thickTop="1" x14ac:dyDescent="0.25">
      <c r="L43">
        <v>84.87</v>
      </c>
    </row>
    <row r="44" spans="1:23" x14ac:dyDescent="0.25">
      <c r="L44">
        <v>1.81</v>
      </c>
    </row>
    <row r="45" spans="1:23" ht="15.75" thickBot="1" x14ac:dyDescent="0.3">
      <c r="F45" s="170"/>
      <c r="G45" s="170"/>
      <c r="L45">
        <v>1.1200000000000001</v>
      </c>
    </row>
    <row r="46" spans="1:23" ht="15.75" thickTop="1" x14ac:dyDescent="0.25">
      <c r="A46" s="881" t="s">
        <v>308</v>
      </c>
      <c r="B46" s="882"/>
      <c r="C46" s="882"/>
      <c r="D46" s="882"/>
      <c r="E46" s="883"/>
      <c r="F46" s="635"/>
      <c r="G46" s="636"/>
      <c r="L46">
        <v>70</v>
      </c>
    </row>
    <row r="47" spans="1:23" ht="38.25" x14ac:dyDescent="0.25">
      <c r="A47" s="620" t="s">
        <v>110</v>
      </c>
      <c r="B47" s="354" t="s">
        <v>111</v>
      </c>
      <c r="C47" s="355" t="s">
        <v>296</v>
      </c>
      <c r="D47" s="356" t="s">
        <v>161</v>
      </c>
      <c r="E47" s="356" t="s">
        <v>160</v>
      </c>
      <c r="F47" s="617" t="s">
        <v>208</v>
      </c>
      <c r="G47" s="621" t="s">
        <v>207</v>
      </c>
      <c r="L47">
        <f>SUM(L32:L46)</f>
        <v>2061.6999999999994</v>
      </c>
    </row>
    <row r="48" spans="1:23" ht="38.25" x14ac:dyDescent="0.25">
      <c r="A48" s="622" t="s">
        <v>222</v>
      </c>
      <c r="B48" s="357">
        <v>26408.399999999998</v>
      </c>
      <c r="C48" s="358">
        <v>50.862539999999996</v>
      </c>
      <c r="D48" s="353">
        <v>1.54</v>
      </c>
      <c r="E48" s="352">
        <f>D48*C48</f>
        <v>78.328311599999992</v>
      </c>
      <c r="F48" s="618">
        <v>47815.501475904995</v>
      </c>
      <c r="G48" s="623">
        <v>2432017.8564382764</v>
      </c>
    </row>
    <row r="49" spans="1:21" ht="32.25" customHeight="1" thickBot="1" x14ac:dyDescent="0.3">
      <c r="A49" s="622" t="s">
        <v>224</v>
      </c>
      <c r="B49" s="619">
        <v>18351.599999999999</v>
      </c>
      <c r="C49" s="358">
        <v>27.13</v>
      </c>
      <c r="D49" s="353">
        <v>1.54</v>
      </c>
      <c r="E49" s="352">
        <f>D49*C49</f>
        <v>41.780200000000001</v>
      </c>
      <c r="F49" s="618">
        <v>20466</v>
      </c>
      <c r="G49" s="623">
        <v>555242.57999999996</v>
      </c>
    </row>
    <row r="50" spans="1:21" ht="27.75" customHeight="1" thickBot="1" x14ac:dyDescent="0.3">
      <c r="A50" s="624" t="s">
        <v>382</v>
      </c>
      <c r="B50" s="645">
        <f>SUM(B48:B49)</f>
        <v>44760</v>
      </c>
      <c r="C50" s="630"/>
      <c r="D50" s="631"/>
      <c r="E50" s="632"/>
      <c r="F50" s="643">
        <f>SUM(F48:F49)</f>
        <v>68281.501475904995</v>
      </c>
      <c r="G50" s="644">
        <f>SUM(G48:G49)</f>
        <v>2987260.4364382764</v>
      </c>
    </row>
    <row r="51" spans="1:21" ht="20.25" customHeight="1" thickTop="1" x14ac:dyDescent="0.25">
      <c r="A51" s="359"/>
      <c r="B51" s="360"/>
      <c r="C51" s="361"/>
      <c r="D51" s="362"/>
      <c r="E51" s="363"/>
    </row>
    <row r="52" spans="1:21" ht="15.75" thickBot="1" x14ac:dyDescent="0.3">
      <c r="F52" s="120"/>
      <c r="G52" s="120"/>
    </row>
    <row r="53" spans="1:21" ht="15.75" thickTop="1" x14ac:dyDescent="0.25">
      <c r="A53" s="875" t="s">
        <v>309</v>
      </c>
      <c r="B53" s="876"/>
      <c r="C53" s="877"/>
      <c r="D53" s="637"/>
      <c r="E53" s="637"/>
      <c r="F53" s="638"/>
      <c r="G53" s="639"/>
    </row>
    <row r="54" spans="1:21" ht="38.25" x14ac:dyDescent="0.25">
      <c r="A54" s="640" t="s">
        <v>110</v>
      </c>
      <c r="B54" s="625" t="s">
        <v>111</v>
      </c>
      <c r="C54" s="626" t="s">
        <v>296</v>
      </c>
      <c r="D54" s="617" t="s">
        <v>161</v>
      </c>
      <c r="E54" s="617" t="s">
        <v>160</v>
      </c>
      <c r="F54" s="617" t="s">
        <v>208</v>
      </c>
      <c r="G54" s="621" t="s">
        <v>207</v>
      </c>
    </row>
    <row r="55" spans="1:21" ht="25.5" x14ac:dyDescent="0.25">
      <c r="A55" s="641" t="s">
        <v>223</v>
      </c>
      <c r="B55" s="357">
        <v>961</v>
      </c>
      <c r="C55" s="358">
        <v>50.86</v>
      </c>
      <c r="D55" s="353">
        <v>56.97</v>
      </c>
      <c r="E55" s="352">
        <f>D55*C55</f>
        <v>2897.4942000000001</v>
      </c>
      <c r="F55" s="618">
        <v>54752.3</v>
      </c>
      <c r="G55" s="623">
        <v>2784701.9780000001</v>
      </c>
    </row>
    <row r="56" spans="1:21" ht="26.25" thickBot="1" x14ac:dyDescent="0.3">
      <c r="A56" s="679" t="s">
        <v>225</v>
      </c>
      <c r="B56" s="680">
        <v>961</v>
      </c>
      <c r="C56" s="358">
        <v>27.13</v>
      </c>
      <c r="D56" s="353">
        <v>84.871488033298647</v>
      </c>
      <c r="E56" s="352">
        <v>2302.5634703433921</v>
      </c>
      <c r="F56" s="682">
        <v>81561.5</v>
      </c>
      <c r="G56" s="683">
        <v>2212763.4949999996</v>
      </c>
    </row>
    <row r="57" spans="1:21" ht="37.35" customHeight="1" thickTop="1" thickBot="1" x14ac:dyDescent="0.3">
      <c r="A57" s="717" t="s">
        <v>386</v>
      </c>
      <c r="B57" s="681">
        <f>SUM(B55:B56)</f>
        <v>1922</v>
      </c>
      <c r="C57" s="678"/>
      <c r="D57" s="642"/>
      <c r="E57" s="678"/>
      <c r="F57" s="684">
        <f>SUM(F55:F56)</f>
        <v>136313.79999999999</v>
      </c>
      <c r="G57" s="685">
        <f>SUM(G55:G56)</f>
        <v>4997465.4729999993</v>
      </c>
    </row>
    <row r="58" spans="1:21" ht="16.5" thickTop="1" thickBot="1" x14ac:dyDescent="0.3">
      <c r="Q58" s="872" t="s">
        <v>396</v>
      </c>
      <c r="R58" s="873"/>
      <c r="S58" s="873"/>
      <c r="T58" s="873"/>
      <c r="U58" s="874"/>
    </row>
    <row r="59" spans="1:21" ht="30.75" thickBot="1" x14ac:dyDescent="0.3">
      <c r="Q59" s="713"/>
      <c r="R59" s="714" t="s">
        <v>387</v>
      </c>
      <c r="S59" s="714" t="s">
        <v>388</v>
      </c>
      <c r="T59" s="420" t="s">
        <v>391</v>
      </c>
      <c r="U59" s="715" t="s">
        <v>403</v>
      </c>
    </row>
    <row r="60" spans="1:21" ht="90" x14ac:dyDescent="0.25">
      <c r="Q60" s="694" t="s">
        <v>404</v>
      </c>
      <c r="R60" s="704">
        <f>'Table of Responders'!K41</f>
        <v>275495.07147590502</v>
      </c>
      <c r="S60" s="705">
        <f>'Table of Responders'!J41</f>
        <v>9711655.7208929639</v>
      </c>
      <c r="T60" s="704">
        <f>'Table of Responders'!B41</f>
        <v>47050</v>
      </c>
      <c r="U60" s="699" t="s">
        <v>397</v>
      </c>
    </row>
    <row r="61" spans="1:21" ht="33" customHeight="1" x14ac:dyDescent="0.25">
      <c r="Q61" s="695" t="s">
        <v>389</v>
      </c>
      <c r="R61" s="706">
        <v>244849</v>
      </c>
      <c r="S61" s="707">
        <v>8494137</v>
      </c>
      <c r="T61" s="706">
        <f>'Table of Responders'!B44</f>
        <v>47050</v>
      </c>
      <c r="U61" s="700" t="s">
        <v>397</v>
      </c>
    </row>
    <row r="62" spans="1:21" ht="78" thickBot="1" x14ac:dyDescent="0.3">
      <c r="Q62" s="696" t="s">
        <v>390</v>
      </c>
      <c r="R62" s="708">
        <v>30568</v>
      </c>
      <c r="S62" s="709">
        <v>1214620</v>
      </c>
      <c r="T62" s="708">
        <f>'Table of Responders'!B43</f>
        <v>46768</v>
      </c>
      <c r="U62" s="701" t="s">
        <v>398</v>
      </c>
    </row>
    <row r="63" spans="1:21" ht="15.75" thickBot="1" x14ac:dyDescent="0.3">
      <c r="Q63" s="693"/>
      <c r="R63" s="710"/>
      <c r="S63" s="711"/>
      <c r="T63" s="710"/>
      <c r="U63" s="702"/>
    </row>
    <row r="64" spans="1:21" ht="77.25" x14ac:dyDescent="0.25">
      <c r="Q64" s="694" t="s">
        <v>405</v>
      </c>
      <c r="R64" s="704">
        <f>'Table of Responders'!D51</f>
        <v>126977.38897590499</v>
      </c>
      <c r="S64" s="705">
        <f>'Table of Responders'!J52</f>
        <v>5946076.2595368773</v>
      </c>
      <c r="T64" s="704">
        <f>'Table of Responders'!B52</f>
        <v>27563.399999999998</v>
      </c>
      <c r="U64" s="699" t="s">
        <v>399</v>
      </c>
    </row>
    <row r="65" spans="17:21" ht="77.25" x14ac:dyDescent="0.25">
      <c r="Q65" s="695" t="s">
        <v>392</v>
      </c>
      <c r="R65" s="706">
        <f>'Table of Responders'!F52</f>
        <v>110719.268975905</v>
      </c>
      <c r="S65" s="707">
        <f>'Table of Responders'!G52</f>
        <v>5119399.2774704769</v>
      </c>
      <c r="T65" s="706">
        <f>'Table of Responders'!B53</f>
        <v>27563.399999999998</v>
      </c>
      <c r="U65" s="700" t="s">
        <v>400</v>
      </c>
    </row>
    <row r="66" spans="17:21" ht="52.5" thickBot="1" x14ac:dyDescent="0.3">
      <c r="Q66" s="696" t="s">
        <v>393</v>
      </c>
      <c r="R66" s="708">
        <f>'Table of Responders'!H52</f>
        <v>16258.119999999999</v>
      </c>
      <c r="S66" s="709">
        <f>'Table of Responders'!I52</f>
        <v>826676.98206639988</v>
      </c>
      <c r="T66" s="708">
        <f>'Table of Responders'!B54</f>
        <v>27415.399999999998</v>
      </c>
      <c r="U66" s="701" t="s">
        <v>401</v>
      </c>
    </row>
    <row r="67" spans="17:21" ht="15.75" thickBot="1" x14ac:dyDescent="0.3">
      <c r="Q67" s="697"/>
      <c r="R67" s="710"/>
      <c r="S67" s="711"/>
      <c r="T67" s="710"/>
      <c r="U67" s="702"/>
    </row>
    <row r="68" spans="17:21" ht="90" x14ac:dyDescent="0.25">
      <c r="Q68" s="694" t="s">
        <v>406</v>
      </c>
      <c r="R68" s="704">
        <f t="shared" ref="R68:T69" si="1">R60-R64</f>
        <v>148517.68250000002</v>
      </c>
      <c r="S68" s="704">
        <f t="shared" si="1"/>
        <v>3765579.4613560867</v>
      </c>
      <c r="T68" s="704">
        <f t="shared" si="1"/>
        <v>19486.600000000002</v>
      </c>
      <c r="U68" s="699" t="s">
        <v>397</v>
      </c>
    </row>
    <row r="69" spans="17:21" ht="90" x14ac:dyDescent="0.25">
      <c r="Q69" s="695" t="s">
        <v>394</v>
      </c>
      <c r="R69" s="706">
        <f t="shared" si="1"/>
        <v>134129.731024095</v>
      </c>
      <c r="S69" s="706">
        <f t="shared" si="1"/>
        <v>3374737.7225295231</v>
      </c>
      <c r="T69" s="706">
        <f t="shared" si="1"/>
        <v>19486.600000000002</v>
      </c>
      <c r="U69" s="700" t="s">
        <v>397</v>
      </c>
    </row>
    <row r="70" spans="17:21" ht="78" thickBot="1" x14ac:dyDescent="0.3">
      <c r="Q70" s="698" t="s">
        <v>395</v>
      </c>
      <c r="R70" s="712">
        <f>R60-R66</f>
        <v>259236.95147590502</v>
      </c>
      <c r="S70" s="712">
        <f>S62-S66</f>
        <v>387943.01793360012</v>
      </c>
      <c r="T70" s="712">
        <f>T62-T66</f>
        <v>19352.600000000002</v>
      </c>
      <c r="U70" s="703" t="s">
        <v>402</v>
      </c>
    </row>
    <row r="71" spans="17:21" ht="15.75" thickTop="1" x14ac:dyDescent="0.25"/>
  </sheetData>
  <mergeCells count="9">
    <mergeCell ref="Q58:U58"/>
    <mergeCell ref="A53:C53"/>
    <mergeCell ref="H9:H10"/>
    <mergeCell ref="I9:I10"/>
    <mergeCell ref="F19:G20"/>
    <mergeCell ref="H19:I20"/>
    <mergeCell ref="A46:E46"/>
    <mergeCell ref="A25:C25"/>
    <mergeCell ref="A38:B3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50BDB-7F31-4BA0-A39D-2FE0747DE105}">
  <dimension ref="A1:AM110"/>
  <sheetViews>
    <sheetView topLeftCell="A25" workbookViewId="0">
      <selection activeCell="F40" sqref="F40"/>
    </sheetView>
  </sheetViews>
  <sheetFormatPr defaultRowHeight="15" x14ac:dyDescent="0.25"/>
  <cols>
    <col min="1" max="1" width="24.42578125" customWidth="1"/>
    <col min="2" max="2" width="12.42578125" customWidth="1"/>
    <col min="3" max="3" width="17" customWidth="1"/>
    <col min="4" max="4" width="13.42578125" customWidth="1"/>
    <col min="5" max="5" width="15" style="58" customWidth="1"/>
    <col min="6" max="6" width="16.140625" customWidth="1"/>
    <col min="7" max="7" width="24.42578125" customWidth="1"/>
    <col min="8" max="9" width="14.42578125" customWidth="1"/>
    <col min="10" max="10" width="15" customWidth="1"/>
    <col min="11" max="11" width="14.42578125" customWidth="1"/>
    <col min="12" max="12" width="15.42578125" customWidth="1"/>
    <col min="13" max="17" width="13.85546875" customWidth="1"/>
    <col min="18" max="18" width="9.5703125" bestFit="1" customWidth="1"/>
    <col min="19" max="19" width="10" customWidth="1"/>
  </cols>
  <sheetData>
    <row r="1" spans="1:39" ht="15.75" x14ac:dyDescent="0.25">
      <c r="A1" s="72" t="s">
        <v>63</v>
      </c>
      <c r="B1" s="58"/>
      <c r="C1" s="73" t="s">
        <v>130</v>
      </c>
      <c r="D1" s="73"/>
      <c r="G1" s="74"/>
      <c r="H1" s="74"/>
      <c r="I1" s="74"/>
    </row>
    <row r="2" spans="1:39" ht="60" x14ac:dyDescent="0.25">
      <c r="A2" s="55" t="s">
        <v>64</v>
      </c>
      <c r="B2" s="58"/>
      <c r="C2" s="58">
        <v>0.59</v>
      </c>
      <c r="D2" s="58">
        <v>0.41</v>
      </c>
      <c r="G2" s="74"/>
      <c r="H2" s="74"/>
      <c r="U2" t="s">
        <v>65</v>
      </c>
      <c r="X2" s="54" t="s">
        <v>66</v>
      </c>
      <c r="Y2" s="54" t="s">
        <v>67</v>
      </c>
      <c r="Z2" s="75"/>
      <c r="AA2" s="76" t="s">
        <v>68</v>
      </c>
      <c r="AB2" s="76" t="s">
        <v>69</v>
      </c>
      <c r="AC2" s="76"/>
      <c r="AD2" s="76"/>
      <c r="AE2" s="76"/>
      <c r="AF2" s="76"/>
    </row>
    <row r="3" spans="1:39" ht="63" customHeight="1" x14ac:dyDescent="0.25">
      <c r="B3" s="182" t="s">
        <v>218</v>
      </c>
      <c r="C3" s="182" t="s">
        <v>220</v>
      </c>
      <c r="D3" s="182" t="s">
        <v>219</v>
      </c>
      <c r="E3" s="182" t="s">
        <v>221</v>
      </c>
      <c r="F3" s="189" t="s">
        <v>189</v>
      </c>
      <c r="G3" s="182" t="s">
        <v>197</v>
      </c>
      <c r="H3" s="182" t="s">
        <v>137</v>
      </c>
      <c r="I3" s="182" t="s">
        <v>198</v>
      </c>
      <c r="J3" s="190" t="s">
        <v>229</v>
      </c>
      <c r="K3" s="190" t="s">
        <v>230</v>
      </c>
      <c r="L3" s="190" t="s">
        <v>73</v>
      </c>
      <c r="M3" s="75"/>
      <c r="P3" s="54" t="s">
        <v>191</v>
      </c>
      <c r="Q3" s="54" t="s">
        <v>192</v>
      </c>
      <c r="V3">
        <v>2501</v>
      </c>
      <c r="Y3">
        <v>41698</v>
      </c>
      <c r="AA3">
        <f>Y3-AB3-AC3</f>
        <v>24558</v>
      </c>
      <c r="AB3">
        <v>10030</v>
      </c>
      <c r="AC3">
        <v>7110</v>
      </c>
      <c r="AD3" s="79" t="s">
        <v>74</v>
      </c>
      <c r="AE3" s="80">
        <v>961</v>
      </c>
      <c r="AF3" s="80">
        <v>961</v>
      </c>
      <c r="AG3" s="888" t="s">
        <v>75</v>
      </c>
      <c r="AH3" s="889"/>
      <c r="AI3" s="890"/>
      <c r="AJ3" s="80">
        <f>AE3+AF3</f>
        <v>1922</v>
      </c>
    </row>
    <row r="4" spans="1:39" ht="20.25" customHeight="1" x14ac:dyDescent="0.25">
      <c r="B4" s="81">
        <f>('[2]SOE Grid'!L26-'[2]SOE Grid'!L23)*0.59</f>
        <v>13204.199999999999</v>
      </c>
      <c r="C4" s="81">
        <f>'[2]SOE Grid'!L23/2</f>
        <v>38440</v>
      </c>
      <c r="D4" s="81">
        <f>('[2]SOE Grid'!L26-'[2]SOE Grid'!L23)*0.41</f>
        <v>9175.7999999999993</v>
      </c>
      <c r="E4" s="364">
        <f>C4</f>
        <v>38440</v>
      </c>
      <c r="F4" s="163">
        <f>'[2]SOE Grid'!L56*'[2]Table of Responders'!P4</f>
        <v>13771.189999999999</v>
      </c>
      <c r="G4" s="163">
        <f>'[2]SOE Grid'!L56*'[2]Table of Responders'!D2</f>
        <v>9569.81</v>
      </c>
      <c r="H4" s="81">
        <f>'[2]SOE Grid'!L112</f>
        <v>480</v>
      </c>
      <c r="I4" s="81">
        <f>'[2]SOE Grid'!L106</f>
        <v>0</v>
      </c>
      <c r="J4" s="81">
        <f>('[2]SOE Grid'!L57)*0.59</f>
        <v>3442.7975000000006</v>
      </c>
      <c r="K4" s="81">
        <f>('[2]SOE Grid'!L57)*0.41</f>
        <v>2392.4525000000003</v>
      </c>
      <c r="L4" s="82"/>
      <c r="M4" s="82"/>
      <c r="O4">
        <v>78</v>
      </c>
      <c r="P4">
        <v>0.59</v>
      </c>
      <c r="Q4">
        <v>0.41</v>
      </c>
      <c r="V4">
        <v>41688</v>
      </c>
      <c r="W4">
        <f>V3/V4</f>
        <v>5.9993283438879295E-2</v>
      </c>
      <c r="Y4" s="54" t="s">
        <v>76</v>
      </c>
      <c r="AA4">
        <f>AA3*0.115</f>
        <v>2824.17</v>
      </c>
      <c r="AD4" s="79" t="s">
        <v>77</v>
      </c>
      <c r="AE4" s="80">
        <v>67023</v>
      </c>
      <c r="AF4" s="80" t="s">
        <v>78</v>
      </c>
      <c r="AG4" s="80"/>
      <c r="AH4" s="80"/>
      <c r="AI4" s="80"/>
      <c r="AJ4" s="80"/>
    </row>
    <row r="5" spans="1:39" ht="18.75" customHeight="1" x14ac:dyDescent="0.25">
      <c r="B5" s="81">
        <f>'[2]SOE Grid'!L53</f>
        <v>28009.200000000001</v>
      </c>
      <c r="C5" s="81">
        <f>'[2]SOE Grid'!L52</f>
        <v>33511.5</v>
      </c>
      <c r="D5" s="81">
        <f>'[2]SOE Grid'!L54</f>
        <v>6702.3</v>
      </c>
      <c r="E5" s="364">
        <f>'[2]SOE Grid'!L51</f>
        <v>33511.5</v>
      </c>
      <c r="F5" s="81">
        <f>'[2]SOE Grid'!L58</f>
        <v>0</v>
      </c>
      <c r="G5" s="81"/>
      <c r="H5" s="81"/>
      <c r="I5" s="81"/>
      <c r="J5" s="81">
        <f>('[2]SOE Grid'!L85)*0.59</f>
        <v>1475</v>
      </c>
      <c r="K5" s="81">
        <f>('[2]SOE Grid'!L85)*0.41</f>
        <v>1025</v>
      </c>
      <c r="L5" s="75"/>
      <c r="M5" s="74"/>
      <c r="P5">
        <f>O4*P4</f>
        <v>46.019999999999996</v>
      </c>
      <c r="Q5">
        <f>O4-P5</f>
        <v>31.980000000000004</v>
      </c>
      <c r="AD5" s="79" t="s">
        <v>79</v>
      </c>
      <c r="AE5" s="59" t="s">
        <v>80</v>
      </c>
      <c r="AF5" s="80"/>
      <c r="AG5" s="80"/>
      <c r="AH5" s="80"/>
      <c r="AI5" s="80"/>
      <c r="AJ5" s="80"/>
    </row>
    <row r="6" spans="1:39" ht="20.25" customHeight="1" x14ac:dyDescent="0.25">
      <c r="B6" s="81"/>
      <c r="C6" s="81"/>
      <c r="D6" s="81"/>
      <c r="E6" s="364"/>
      <c r="F6" s="81">
        <f>('[2]SOE Grid'!L86-'[2]SOE Grid'!L85)*P4</f>
        <v>2947.64</v>
      </c>
      <c r="G6" s="81">
        <f>('[2]SOE Grid'!L86-'[2]SOE Grid'!L85)*D2</f>
        <v>2048.3599999999997</v>
      </c>
      <c r="H6" s="81"/>
      <c r="I6" s="81"/>
      <c r="J6" s="81"/>
      <c r="K6" s="81"/>
      <c r="L6" s="75"/>
      <c r="M6" s="74"/>
      <c r="N6" s="71">
        <f>F6+G6</f>
        <v>4996</v>
      </c>
      <c r="P6">
        <f>F4*C42</f>
        <v>338605.02819431992</v>
      </c>
      <c r="Q6">
        <f>P6/P5</f>
        <v>7357.7798390769221</v>
      </c>
      <c r="Z6">
        <v>17866</v>
      </c>
      <c r="AD6" s="79" t="s">
        <v>81</v>
      </c>
      <c r="AE6" s="80"/>
      <c r="AF6" s="59" t="s">
        <v>82</v>
      </c>
      <c r="AG6" s="80"/>
      <c r="AH6" s="80"/>
      <c r="AI6" s="80"/>
      <c r="AJ6" s="80"/>
    </row>
    <row r="7" spans="1:39" ht="13.5" customHeight="1" x14ac:dyDescent="0.25">
      <c r="B7" s="81"/>
      <c r="C7" s="81"/>
      <c r="D7" s="81"/>
      <c r="E7" s="364"/>
      <c r="F7" s="83">
        <f>'[2]SOE Grid'!L108</f>
        <v>2680.92</v>
      </c>
      <c r="G7" s="83">
        <f>'[2]SOE Grid'!L109</f>
        <v>15415.29</v>
      </c>
      <c r="H7" s="83"/>
      <c r="I7" s="83"/>
      <c r="J7" s="81"/>
      <c r="K7" s="81"/>
      <c r="L7" s="75"/>
      <c r="M7" s="74"/>
      <c r="P7" s="71"/>
      <c r="AD7" s="79" t="s">
        <v>83</v>
      </c>
      <c r="AE7" s="80">
        <v>565821000</v>
      </c>
      <c r="AF7" s="59" t="s">
        <v>84</v>
      </c>
      <c r="AG7" s="888" t="s">
        <v>85</v>
      </c>
      <c r="AH7" s="889"/>
      <c r="AI7" s="889"/>
      <c r="AJ7" s="890"/>
    </row>
    <row r="8" spans="1:39" ht="14.25" customHeight="1" x14ac:dyDescent="0.25">
      <c r="B8" s="81"/>
      <c r="C8" s="81"/>
      <c r="D8" s="81"/>
      <c r="E8" s="364"/>
      <c r="F8" s="81"/>
      <c r="G8" s="81"/>
      <c r="H8" s="81"/>
      <c r="I8" s="81"/>
      <c r="J8" s="81"/>
      <c r="K8" s="81"/>
      <c r="L8" s="75"/>
      <c r="M8" s="74"/>
      <c r="AD8" s="79" t="s">
        <v>86</v>
      </c>
      <c r="AE8" s="59" t="s">
        <v>87</v>
      </c>
      <c r="AF8" s="84" t="s">
        <v>88</v>
      </c>
      <c r="AG8" s="80" t="s">
        <v>89</v>
      </c>
      <c r="AH8" s="80"/>
      <c r="AI8" s="80"/>
      <c r="AJ8" s="80"/>
      <c r="AK8" s="849" t="s">
        <v>129</v>
      </c>
      <c r="AL8" s="850"/>
      <c r="AM8" s="850"/>
    </row>
    <row r="9" spans="1:39" ht="14.25" customHeight="1" x14ac:dyDescent="0.25">
      <c r="B9" s="85"/>
      <c r="C9" s="85"/>
      <c r="D9" s="85"/>
      <c r="E9" s="85"/>
      <c r="F9" s="81"/>
      <c r="G9" s="81"/>
      <c r="H9" s="81"/>
      <c r="I9" s="81"/>
      <c r="J9" s="81"/>
      <c r="K9" s="81"/>
      <c r="L9" s="75"/>
      <c r="M9" s="74"/>
      <c r="AD9" s="79" t="s">
        <v>90</v>
      </c>
      <c r="AE9" s="86" t="s">
        <v>91</v>
      </c>
      <c r="AF9" s="87"/>
      <c r="AG9" s="80"/>
      <c r="AH9" s="80"/>
      <c r="AI9" s="80"/>
      <c r="AJ9" s="80"/>
    </row>
    <row r="10" spans="1:39" ht="17.25" customHeight="1" x14ac:dyDescent="0.25">
      <c r="B10" s="81"/>
      <c r="C10" s="81"/>
      <c r="D10" s="81"/>
      <c r="E10" s="364"/>
      <c r="F10" s="81"/>
      <c r="G10" s="81"/>
      <c r="H10" s="81"/>
      <c r="I10" s="81"/>
      <c r="J10" s="81"/>
      <c r="K10" s="81"/>
      <c r="L10" s="75"/>
      <c r="M10" s="74"/>
      <c r="AD10" s="79" t="s">
        <v>92</v>
      </c>
      <c r="AE10" s="88">
        <v>0.05</v>
      </c>
      <c r="AF10" s="89" t="s">
        <v>93</v>
      </c>
      <c r="AG10" s="59" t="s">
        <v>94</v>
      </c>
      <c r="AH10" s="80"/>
      <c r="AI10" s="80"/>
      <c r="AJ10" s="80"/>
    </row>
    <row r="11" spans="1:39" ht="17.25" customHeight="1" x14ac:dyDescent="0.25">
      <c r="B11" s="81"/>
      <c r="C11" s="81"/>
      <c r="D11" s="81"/>
      <c r="E11" s="364"/>
      <c r="F11" s="81"/>
      <c r="G11" s="81"/>
      <c r="H11" s="81"/>
      <c r="I11" s="81"/>
      <c r="J11" s="81"/>
      <c r="K11" s="81"/>
      <c r="L11" s="75"/>
      <c r="M11" s="74"/>
      <c r="AD11" s="79" t="s">
        <v>95</v>
      </c>
      <c r="AE11" s="90" t="s">
        <v>96</v>
      </c>
      <c r="AF11" s="90" t="s">
        <v>97</v>
      </c>
      <c r="AG11" s="80" t="s">
        <v>98</v>
      </c>
      <c r="AH11" s="80"/>
      <c r="AI11" s="80"/>
      <c r="AJ11" s="80"/>
    </row>
    <row r="12" spans="1:39" ht="13.5" customHeight="1" x14ac:dyDescent="0.25">
      <c r="B12" s="81"/>
      <c r="C12" s="81"/>
      <c r="D12" s="81"/>
      <c r="E12" s="364"/>
      <c r="F12" s="81"/>
      <c r="G12" s="81"/>
      <c r="H12" s="81"/>
      <c r="I12" s="81"/>
      <c r="J12" s="81"/>
      <c r="K12" s="81"/>
      <c r="L12" s="75"/>
      <c r="M12" s="74"/>
      <c r="AD12" s="79" t="s">
        <v>99</v>
      </c>
      <c r="AE12" s="91" t="s">
        <v>100</v>
      </c>
      <c r="AF12" s="92"/>
      <c r="AG12" s="80"/>
      <c r="AH12" s="80"/>
      <c r="AI12" s="80"/>
      <c r="AJ12" s="80"/>
    </row>
    <row r="13" spans="1:39" x14ac:dyDescent="0.25">
      <c r="B13" s="85"/>
      <c r="C13" s="85"/>
      <c r="D13" s="85"/>
      <c r="E13" s="85"/>
      <c r="F13" s="85"/>
      <c r="G13" s="85"/>
      <c r="H13" s="85"/>
      <c r="I13" s="85"/>
      <c r="J13" s="76"/>
      <c r="K13" s="76"/>
      <c r="L13" s="75"/>
      <c r="M13" s="74"/>
      <c r="AD13" s="79" t="s">
        <v>101</v>
      </c>
      <c r="AE13" s="93" t="s">
        <v>102</v>
      </c>
      <c r="AF13" s="94"/>
      <c r="AG13" s="80"/>
      <c r="AH13" s="80"/>
      <c r="AI13" s="80"/>
      <c r="AJ13" s="80"/>
    </row>
    <row r="14" spans="1:39" ht="15.75" customHeight="1" x14ac:dyDescent="0.25">
      <c r="B14" s="85"/>
      <c r="C14" s="85"/>
      <c r="D14" s="85"/>
      <c r="E14" s="85"/>
      <c r="F14" s="85"/>
      <c r="G14" s="85"/>
      <c r="H14" s="85"/>
      <c r="I14" s="85"/>
      <c r="J14" s="76"/>
      <c r="K14" s="76"/>
      <c r="L14" s="75"/>
      <c r="M14" s="74"/>
      <c r="AD14" s="79" t="s">
        <v>103</v>
      </c>
      <c r="AE14" s="95" t="s">
        <v>104</v>
      </c>
      <c r="AF14" s="80" t="s">
        <v>105</v>
      </c>
      <c r="AG14" s="80"/>
      <c r="AH14" s="80"/>
      <c r="AI14" s="80"/>
      <c r="AJ14" s="80"/>
    </row>
    <row r="15" spans="1:39" x14ac:dyDescent="0.25">
      <c r="B15" s="85"/>
      <c r="C15" s="85"/>
      <c r="D15" s="85"/>
      <c r="E15" s="85"/>
      <c r="F15" s="85"/>
      <c r="G15" s="85"/>
      <c r="H15" s="85"/>
      <c r="I15" s="85"/>
      <c r="J15" s="76"/>
      <c r="K15" s="76"/>
      <c r="L15" s="75"/>
      <c r="M15" s="74"/>
      <c r="AD15" s="75"/>
      <c r="AE15" s="76"/>
      <c r="AF15" s="76"/>
      <c r="AG15" s="76"/>
      <c r="AH15" s="76"/>
      <c r="AI15" s="76"/>
      <c r="AJ15" s="76"/>
    </row>
    <row r="16" spans="1:39" x14ac:dyDescent="0.25">
      <c r="B16" s="85"/>
      <c r="C16" s="85"/>
      <c r="D16" s="85"/>
      <c r="E16" s="85"/>
      <c r="F16" s="85"/>
      <c r="G16" s="85"/>
      <c r="H16" s="85"/>
      <c r="I16" s="85"/>
      <c r="J16" s="76"/>
      <c r="K16" s="76"/>
      <c r="L16" s="75"/>
      <c r="M16" s="74"/>
      <c r="N16" s="74"/>
    </row>
    <row r="17" spans="1:20" x14ac:dyDescent="0.25">
      <c r="B17" s="85"/>
      <c r="C17" s="85"/>
      <c r="D17" s="85"/>
      <c r="E17" s="85"/>
      <c r="F17" s="85"/>
      <c r="G17" s="85"/>
      <c r="H17" s="85"/>
      <c r="I17" s="85"/>
      <c r="J17" s="76"/>
      <c r="K17" s="76"/>
      <c r="L17" s="75"/>
      <c r="M17" s="74"/>
      <c r="N17" s="74"/>
    </row>
    <row r="18" spans="1:20" x14ac:dyDescent="0.25">
      <c r="A18" s="96" t="s">
        <v>106</v>
      </c>
      <c r="B18" s="96">
        <f t="shared" ref="B18:L18" si="0">SUM(B4:B17)</f>
        <v>41213.4</v>
      </c>
      <c r="C18" s="96">
        <f t="shared" si="0"/>
        <v>71951.5</v>
      </c>
      <c r="D18" s="96">
        <f t="shared" si="0"/>
        <v>15878.099999999999</v>
      </c>
      <c r="E18" s="365">
        <f t="shared" si="0"/>
        <v>71951.5</v>
      </c>
      <c r="F18" s="96">
        <f t="shared" si="0"/>
        <v>19399.75</v>
      </c>
      <c r="G18" s="96">
        <f t="shared" si="0"/>
        <v>27033.46</v>
      </c>
      <c r="H18" s="96">
        <f t="shared" si="0"/>
        <v>480</v>
      </c>
      <c r="I18" s="96">
        <f t="shared" si="0"/>
        <v>0</v>
      </c>
      <c r="J18" s="96">
        <f t="shared" si="0"/>
        <v>4917.7975000000006</v>
      </c>
      <c r="K18" s="96">
        <f t="shared" si="0"/>
        <v>3417.4525000000003</v>
      </c>
      <c r="L18" s="96">
        <f t="shared" si="0"/>
        <v>0</v>
      </c>
      <c r="M18" s="97"/>
      <c r="N18" s="74"/>
    </row>
    <row r="19" spans="1:20" x14ac:dyDescent="0.25">
      <c r="B19" s="98"/>
      <c r="C19" s="58"/>
      <c r="E19" s="366"/>
      <c r="F19" s="99"/>
      <c r="G19" s="74"/>
    </row>
    <row r="20" spans="1:20" s="55" customFormat="1" ht="27.75" customHeight="1" x14ac:dyDescent="0.25">
      <c r="A20" s="55" t="s">
        <v>107</v>
      </c>
      <c r="B20" s="100"/>
      <c r="C20" s="100"/>
      <c r="E20" s="366"/>
      <c r="F20" s="99"/>
      <c r="G20" s="74"/>
    </row>
    <row r="21" spans="1:20" s="55" customFormat="1" x14ac:dyDescent="0.25">
      <c r="B21" s="77" t="s">
        <v>70</v>
      </c>
      <c r="C21" s="77" t="s">
        <v>71</v>
      </c>
      <c r="D21" s="77" t="s">
        <v>199</v>
      </c>
      <c r="E21" s="77" t="s">
        <v>139</v>
      </c>
      <c r="F21" s="77" t="s">
        <v>200</v>
      </c>
      <c r="G21" s="78" t="s">
        <v>72</v>
      </c>
      <c r="H21" s="75" t="s">
        <v>108</v>
      </c>
      <c r="I21" s="99"/>
      <c r="J21" s="74"/>
    </row>
    <row r="22" spans="1:20" x14ac:dyDescent="0.25">
      <c r="B22" s="81">
        <f>'[2]SOE Grid'!O26</f>
        <v>31655.5</v>
      </c>
      <c r="C22" s="81">
        <f>'[2]SOE Grid'!O86*P4</f>
        <v>46.019999999999996</v>
      </c>
      <c r="D22" s="81">
        <v>32</v>
      </c>
      <c r="E22" s="364">
        <f>'[2]SOE Grid'!O112</f>
        <v>80</v>
      </c>
      <c r="F22" s="81">
        <f>'[2]SOE Grid'!O112</f>
        <v>80</v>
      </c>
      <c r="G22" s="76"/>
      <c r="H22" s="75"/>
      <c r="I22" s="99"/>
      <c r="J22" s="74"/>
    </row>
    <row r="23" spans="1:20" x14ac:dyDescent="0.25">
      <c r="B23" s="81"/>
      <c r="C23" s="81">
        <f>'[2]SOE Grid'!O107</f>
        <v>0</v>
      </c>
      <c r="D23" s="81"/>
      <c r="E23" s="364"/>
      <c r="F23" s="81"/>
      <c r="G23" s="76"/>
      <c r="H23" s="75"/>
      <c r="I23" s="99"/>
      <c r="J23" s="74"/>
    </row>
    <row r="24" spans="1:20" x14ac:dyDescent="0.25">
      <c r="B24" s="81"/>
      <c r="C24" s="81"/>
      <c r="D24" s="81"/>
      <c r="E24" s="364"/>
      <c r="F24" s="81"/>
      <c r="G24" s="76"/>
      <c r="H24" s="75"/>
      <c r="I24" s="99"/>
      <c r="J24" s="74"/>
    </row>
    <row r="25" spans="1:20" x14ac:dyDescent="0.25">
      <c r="A25" s="55" t="s">
        <v>106</v>
      </c>
      <c r="B25" s="96">
        <f>SUM(B22:B24)</f>
        <v>31655.5</v>
      </c>
      <c r="C25" s="96">
        <f>SUM(C22:C24)</f>
        <v>46.019999999999996</v>
      </c>
      <c r="D25" s="74">
        <v>32</v>
      </c>
      <c r="E25" s="365">
        <f>SUM(E22:E24)</f>
        <v>80</v>
      </c>
      <c r="F25" s="96"/>
      <c r="G25" s="101"/>
      <c r="H25" s="102"/>
    </row>
    <row r="26" spans="1:20" ht="28.5" customHeight="1" thickBot="1" x14ac:dyDescent="0.3">
      <c r="A26" s="55"/>
      <c r="B26" s="96"/>
      <c r="C26" s="367">
        <v>0.35899999999999999</v>
      </c>
      <c r="D26" s="176" t="s">
        <v>209</v>
      </c>
      <c r="E26" s="368">
        <v>0.317</v>
      </c>
      <c r="F26" s="102"/>
      <c r="M26" s="170"/>
      <c r="N26" s="170"/>
      <c r="O26" s="170"/>
      <c r="P26" s="170"/>
      <c r="Q26" s="170"/>
      <c r="R26" s="170"/>
      <c r="S26" s="170"/>
      <c r="T26" s="170"/>
    </row>
    <row r="27" spans="1:20" ht="15" customHeight="1" x14ac:dyDescent="0.25">
      <c r="A27" s="369" t="s">
        <v>109</v>
      </c>
      <c r="B27" s="891" t="s">
        <v>310</v>
      </c>
      <c r="C27" s="892"/>
      <c r="D27" s="892"/>
      <c r="E27" s="893"/>
      <c r="F27" s="370"/>
      <c r="G27" s="369" t="s">
        <v>109</v>
      </c>
      <c r="H27" s="891" t="s">
        <v>311</v>
      </c>
      <c r="I27" s="892"/>
      <c r="J27" s="892"/>
      <c r="K27" s="893"/>
      <c r="L27" s="371"/>
      <c r="M27" s="185"/>
      <c r="N27" s="185"/>
      <c r="O27" s="185"/>
      <c r="P27" s="170"/>
      <c r="Q27" s="170"/>
      <c r="R27" s="170"/>
      <c r="S27" s="170"/>
    </row>
    <row r="28" spans="1:20" ht="35.25" customHeight="1" thickBot="1" x14ac:dyDescent="0.3">
      <c r="A28" s="372" t="s">
        <v>110</v>
      </c>
      <c r="B28" s="373" t="s">
        <v>111</v>
      </c>
      <c r="C28" s="373" t="s">
        <v>312</v>
      </c>
      <c r="D28" s="374" t="s">
        <v>113</v>
      </c>
      <c r="E28" s="375" t="s">
        <v>114</v>
      </c>
      <c r="F28" s="376"/>
      <c r="G28" s="372" t="s">
        <v>110</v>
      </c>
      <c r="H28" s="373" t="s">
        <v>111</v>
      </c>
      <c r="I28" s="373" t="s">
        <v>312</v>
      </c>
      <c r="J28" s="377" t="s">
        <v>115</v>
      </c>
      <c r="K28" s="378" t="s">
        <v>116</v>
      </c>
      <c r="L28" s="371"/>
      <c r="M28" s="185"/>
      <c r="N28" s="185"/>
      <c r="O28" s="54" t="s">
        <v>152</v>
      </c>
      <c r="P28" s="71">
        <f>'[2]SOE Grid'!M20</f>
        <v>7650</v>
      </c>
    </row>
    <row r="29" spans="1:20" ht="52.5" customHeight="1" x14ac:dyDescent="0.25">
      <c r="A29" s="379" t="s">
        <v>313</v>
      </c>
      <c r="B29" s="380">
        <v>26408.399999999998</v>
      </c>
      <c r="C29" s="381">
        <v>50.862539999999996</v>
      </c>
      <c r="D29" s="382">
        <v>41213.4</v>
      </c>
      <c r="E29" s="383">
        <v>2096218.2060359998</v>
      </c>
      <c r="F29" s="376"/>
      <c r="G29" s="379" t="s">
        <v>313</v>
      </c>
      <c r="H29" s="380">
        <v>26408.399999999998</v>
      </c>
      <c r="I29" s="381">
        <v>50.862539999999996</v>
      </c>
      <c r="J29" s="384">
        <v>6602.1</v>
      </c>
      <c r="K29" s="385">
        <v>335799.58</v>
      </c>
      <c r="L29" s="371"/>
      <c r="M29" s="185"/>
      <c r="N29" s="185"/>
      <c r="O29" s="54" t="s">
        <v>155</v>
      </c>
    </row>
    <row r="30" spans="1:20" ht="48.75" customHeight="1" thickBot="1" x14ac:dyDescent="0.3">
      <c r="A30" s="386" t="s">
        <v>314</v>
      </c>
      <c r="B30" s="387">
        <v>18351.599999999999</v>
      </c>
      <c r="C30" s="388">
        <v>27.13</v>
      </c>
      <c r="D30" s="389">
        <v>15878.099999999999</v>
      </c>
      <c r="E30" s="390">
        <v>430772.85299999994</v>
      </c>
      <c r="F30" s="376"/>
      <c r="G30" s="386" t="s">
        <v>314</v>
      </c>
      <c r="H30" s="387">
        <v>18351.599999999999</v>
      </c>
      <c r="I30" s="388">
        <v>27.13</v>
      </c>
      <c r="J30" s="391">
        <v>4587.8999999999996</v>
      </c>
      <c r="K30" s="390">
        <v>124469.6</v>
      </c>
      <c r="L30" s="371"/>
      <c r="M30" s="185"/>
      <c r="N30" s="185">
        <v>1.5362377122430741</v>
      </c>
      <c r="O30" s="108" t="s">
        <v>156</v>
      </c>
    </row>
    <row r="31" spans="1:20" ht="51.75" customHeight="1" thickBot="1" x14ac:dyDescent="0.3">
      <c r="A31" s="392" t="s">
        <v>315</v>
      </c>
      <c r="B31" s="393">
        <f>SUM(B29:B30)</f>
        <v>44760</v>
      </c>
      <c r="C31" s="394"/>
      <c r="D31" s="395">
        <f>SUM(D29:D30)</f>
        <v>57091.5</v>
      </c>
      <c r="E31" s="396">
        <f>SUM(E29:E30)</f>
        <v>2526991.0590359997</v>
      </c>
      <c r="F31" s="376"/>
      <c r="G31" s="392" t="s">
        <v>315</v>
      </c>
      <c r="H31" s="393">
        <f>SUM(H29:H30)</f>
        <v>44760</v>
      </c>
      <c r="I31" s="394"/>
      <c r="J31" s="397">
        <f>SUM(J29:J30)</f>
        <v>11190</v>
      </c>
      <c r="K31" s="398">
        <f>SUM(K29:K30)</f>
        <v>460269.18000000005</v>
      </c>
      <c r="L31" s="371"/>
      <c r="M31" s="185"/>
      <c r="N31" s="185"/>
      <c r="O31" s="54" t="s">
        <v>157</v>
      </c>
    </row>
    <row r="32" spans="1:20" ht="39" customHeight="1" x14ac:dyDescent="0.25">
      <c r="A32" s="379" t="s">
        <v>316</v>
      </c>
      <c r="B32" s="380">
        <v>961</v>
      </c>
      <c r="C32" s="381">
        <v>50.86</v>
      </c>
      <c r="D32" s="382">
        <v>45142.3</v>
      </c>
      <c r="E32" s="383">
        <f>C32*D32</f>
        <v>2295937.378</v>
      </c>
      <c r="F32" s="376"/>
      <c r="G32" s="379" t="s">
        <v>316</v>
      </c>
      <c r="H32" s="380">
        <v>961</v>
      </c>
      <c r="I32" s="381">
        <v>50.86</v>
      </c>
      <c r="J32" s="399">
        <v>9610</v>
      </c>
      <c r="K32" s="400">
        <v>488764.6</v>
      </c>
      <c r="L32" s="371"/>
      <c r="M32" s="185"/>
      <c r="N32" s="185"/>
      <c r="O32" s="108" t="s">
        <v>153</v>
      </c>
    </row>
    <row r="33" spans="1:15" s="105" customFormat="1" ht="42" customHeight="1" thickBot="1" x14ac:dyDescent="0.3">
      <c r="A33" s="386" t="s">
        <v>317</v>
      </c>
      <c r="B33" s="387">
        <v>961</v>
      </c>
      <c r="C33" s="388">
        <v>27.13</v>
      </c>
      <c r="D33" s="389">
        <v>71951.5</v>
      </c>
      <c r="E33" s="390">
        <v>1952044.1949999998</v>
      </c>
      <c r="F33" s="376"/>
      <c r="G33" s="386" t="s">
        <v>317</v>
      </c>
      <c r="H33" s="387">
        <v>961</v>
      </c>
      <c r="I33" s="388">
        <v>27.13</v>
      </c>
      <c r="J33" s="399">
        <v>9610</v>
      </c>
      <c r="K33" s="400">
        <v>260719.3</v>
      </c>
      <c r="L33" s="371"/>
      <c r="M33" s="185"/>
      <c r="N33" s="185"/>
      <c r="O33" s="129" t="s">
        <v>71</v>
      </c>
    </row>
    <row r="34" spans="1:15" ht="33" customHeight="1" thickBot="1" x14ac:dyDescent="0.3">
      <c r="A34" s="401" t="s">
        <v>318</v>
      </c>
      <c r="B34" s="402">
        <f>SUM(B32:B33)</f>
        <v>1922</v>
      </c>
      <c r="C34" s="394"/>
      <c r="D34" s="403">
        <f>SUM(D32:D33)</f>
        <v>117093.8</v>
      </c>
      <c r="E34" s="404">
        <f>SUM(E32:E33)</f>
        <v>4247981.5729999999</v>
      </c>
      <c r="F34" s="376"/>
      <c r="G34" s="401" t="s">
        <v>318</v>
      </c>
      <c r="H34" s="402">
        <f>SUM(H32:H33)</f>
        <v>1922</v>
      </c>
      <c r="I34" s="394"/>
      <c r="J34" s="403">
        <f>SUM(J32:J33)</f>
        <v>19220</v>
      </c>
      <c r="K34" s="405">
        <f>SUM(K32:K33)</f>
        <v>749483.89999999991</v>
      </c>
      <c r="L34" s="371"/>
      <c r="M34" s="185"/>
      <c r="N34" s="185"/>
      <c r="O34" s="130" t="s">
        <v>72</v>
      </c>
    </row>
    <row r="35" spans="1:15" ht="49.5" customHeight="1" thickBot="1" x14ac:dyDescent="0.3">
      <c r="A35" s="406" t="s">
        <v>319</v>
      </c>
      <c r="B35" s="407">
        <f>B31+B34</f>
        <v>46682</v>
      </c>
      <c r="C35" s="408"/>
      <c r="D35" s="409">
        <f>D31+D34</f>
        <v>174185.3</v>
      </c>
      <c r="E35" s="410">
        <f>E31+E34</f>
        <v>6774972.6320359996</v>
      </c>
      <c r="F35" s="376"/>
      <c r="G35" s="406" t="s">
        <v>319</v>
      </c>
      <c r="H35" s="407">
        <f>H31+H34</f>
        <v>46682</v>
      </c>
      <c r="I35" s="408"/>
      <c r="J35" s="407">
        <f>J31+J34</f>
        <v>30410</v>
      </c>
      <c r="K35" s="410">
        <f>K31+K34</f>
        <v>1209753.08</v>
      </c>
      <c r="L35" s="371"/>
      <c r="M35" s="185"/>
      <c r="N35" s="185" t="s">
        <v>213</v>
      </c>
      <c r="O35" s="54" t="s">
        <v>137</v>
      </c>
    </row>
    <row r="36" spans="1:15" ht="15.75" thickBot="1" x14ac:dyDescent="0.3">
      <c r="A36" s="411"/>
      <c r="B36" s="412"/>
      <c r="C36" s="413"/>
      <c r="D36" s="414"/>
      <c r="E36" s="415"/>
      <c r="F36" s="416"/>
      <c r="G36" s="417"/>
      <c r="H36" s="417"/>
      <c r="I36" s="417"/>
      <c r="J36" s="417"/>
      <c r="K36" s="417"/>
      <c r="L36" s="371"/>
      <c r="M36" s="185"/>
      <c r="N36" s="185"/>
    </row>
    <row r="37" spans="1:15" ht="15.75" customHeight="1" thickBot="1" x14ac:dyDescent="0.3">
      <c r="A37" s="369" t="s">
        <v>109</v>
      </c>
      <c r="B37" s="891" t="s">
        <v>320</v>
      </c>
      <c r="C37" s="892"/>
      <c r="D37" s="892"/>
      <c r="E37" s="893"/>
      <c r="F37" s="376"/>
      <c r="G37" s="369" t="s">
        <v>109</v>
      </c>
      <c r="H37" s="894" t="s">
        <v>321</v>
      </c>
      <c r="I37" s="895"/>
      <c r="J37" s="895"/>
      <c r="K37" s="896"/>
      <c r="L37" s="371"/>
      <c r="M37" s="185"/>
      <c r="N37" s="185"/>
    </row>
    <row r="38" spans="1:15" ht="34.5" customHeight="1" thickBot="1" x14ac:dyDescent="0.3">
      <c r="A38" s="372" t="s">
        <v>110</v>
      </c>
      <c r="B38" s="373" t="s">
        <v>111</v>
      </c>
      <c r="C38" s="373" t="s">
        <v>312</v>
      </c>
      <c r="D38" s="374" t="s">
        <v>113</v>
      </c>
      <c r="E38" s="375" t="s">
        <v>114</v>
      </c>
      <c r="F38" s="376"/>
      <c r="G38" s="418" t="s">
        <v>110</v>
      </c>
      <c r="H38" s="419" t="s">
        <v>111</v>
      </c>
      <c r="I38" s="420" t="s">
        <v>312</v>
      </c>
      <c r="J38" s="420" t="s">
        <v>115</v>
      </c>
      <c r="K38" s="421" t="s">
        <v>116</v>
      </c>
      <c r="L38" s="371"/>
      <c r="M38" s="185"/>
      <c r="N38" s="185">
        <v>300.24384615384611</v>
      </c>
    </row>
    <row r="39" spans="1:15" ht="34.5" customHeight="1" x14ac:dyDescent="0.25">
      <c r="A39" s="379" t="s">
        <v>322</v>
      </c>
      <c r="B39" s="380">
        <v>46</v>
      </c>
      <c r="C39" s="381">
        <v>45.910620000000002</v>
      </c>
      <c r="D39" s="382">
        <v>5628.5600000000013</v>
      </c>
      <c r="E39" s="383">
        <v>258410.67930720007</v>
      </c>
      <c r="F39" s="376"/>
      <c r="G39" s="379" t="s">
        <v>322</v>
      </c>
      <c r="H39" s="380">
        <v>46</v>
      </c>
      <c r="I39" s="422">
        <v>45.910620000000002</v>
      </c>
      <c r="J39" s="423">
        <v>46.019999999999996</v>
      </c>
      <c r="K39" s="385">
        <v>2112.8067323999999</v>
      </c>
      <c r="L39" s="371"/>
      <c r="M39" s="185"/>
      <c r="N39" s="185"/>
    </row>
    <row r="40" spans="1:15" ht="33.75" customHeight="1" thickBot="1" x14ac:dyDescent="0.3">
      <c r="A40" s="424" t="s">
        <v>323</v>
      </c>
      <c r="B40" s="425">
        <v>46</v>
      </c>
      <c r="C40" s="426">
        <v>23.732340000000001</v>
      </c>
      <c r="D40" s="389">
        <v>13771.189999999999</v>
      </c>
      <c r="E40" s="390">
        <v>326822.56328459998</v>
      </c>
      <c r="F40" s="376"/>
      <c r="G40" s="424" t="s">
        <v>323</v>
      </c>
      <c r="H40" s="425">
        <v>46</v>
      </c>
      <c r="I40" s="427">
        <v>23.732340000000001</v>
      </c>
      <c r="J40" s="428"/>
      <c r="K40" s="390"/>
      <c r="L40" s="371"/>
      <c r="M40" s="185"/>
      <c r="N40" s="185"/>
    </row>
    <row r="41" spans="1:15" ht="39.75" customHeight="1" thickBot="1" x14ac:dyDescent="0.3">
      <c r="A41" s="429" t="s">
        <v>324</v>
      </c>
      <c r="B41" s="430">
        <v>46</v>
      </c>
      <c r="C41" s="394"/>
      <c r="D41" s="397">
        <f>SUM(D39:D40)</f>
        <v>19399.75</v>
      </c>
      <c r="E41" s="398">
        <f>SUM(E39:E40)</f>
        <v>585233.24259180005</v>
      </c>
      <c r="F41" s="376"/>
      <c r="G41" s="429" t="s">
        <v>324</v>
      </c>
      <c r="H41" s="430">
        <v>46</v>
      </c>
      <c r="I41" s="428"/>
      <c r="J41" s="431">
        <f>SUM(J39:J40)</f>
        <v>46.019999999999996</v>
      </c>
      <c r="K41" s="432">
        <f>SUM(K39:K40)</f>
        <v>2112.8067323999999</v>
      </c>
      <c r="L41" s="371"/>
      <c r="M41" s="185"/>
      <c r="N41" s="185"/>
    </row>
    <row r="42" spans="1:15" ht="30" customHeight="1" x14ac:dyDescent="0.25">
      <c r="A42" s="433" t="s">
        <v>325</v>
      </c>
      <c r="B42" s="434">
        <v>32</v>
      </c>
      <c r="C42" s="435">
        <v>24.587927999999998</v>
      </c>
      <c r="D42" s="436">
        <v>17463.650000000001</v>
      </c>
      <c r="E42" s="385">
        <v>429394.97</v>
      </c>
      <c r="F42" s="376"/>
      <c r="G42" s="433" t="s">
        <v>325</v>
      </c>
      <c r="H42" s="434">
        <v>32</v>
      </c>
      <c r="I42" s="422">
        <v>24.587927999999998</v>
      </c>
      <c r="J42" s="423">
        <v>32</v>
      </c>
      <c r="K42" s="385">
        <v>786.81369599999994</v>
      </c>
      <c r="L42" s="371"/>
      <c r="M42" s="185"/>
      <c r="N42" s="185"/>
    </row>
    <row r="43" spans="1:15" ht="26.25" thickBot="1" x14ac:dyDescent="0.3">
      <c r="A43" s="437" t="s">
        <v>326</v>
      </c>
      <c r="B43" s="425">
        <v>32</v>
      </c>
      <c r="C43" s="426">
        <v>12.710110802065405</v>
      </c>
      <c r="D43" s="389">
        <v>9569.81</v>
      </c>
      <c r="E43" s="390">
        <v>121633.34545471352</v>
      </c>
      <c r="F43" s="376"/>
      <c r="G43" s="437" t="s">
        <v>326</v>
      </c>
      <c r="H43" s="425">
        <v>32</v>
      </c>
      <c r="I43" s="427">
        <v>12.710110802065405</v>
      </c>
      <c r="J43" s="428"/>
      <c r="K43" s="390"/>
      <c r="L43" s="371"/>
      <c r="M43" s="185"/>
      <c r="N43" s="185"/>
    </row>
    <row r="44" spans="1:15" ht="29.25" customHeight="1" thickBot="1" x14ac:dyDescent="0.3">
      <c r="A44" s="429" t="s">
        <v>327</v>
      </c>
      <c r="B44" s="430">
        <v>32</v>
      </c>
      <c r="C44" s="394"/>
      <c r="D44" s="397">
        <f>SUM(D42:D43)</f>
        <v>27033.46</v>
      </c>
      <c r="E44" s="438">
        <f>SUM(E42:E43)</f>
        <v>551028.31545471353</v>
      </c>
      <c r="F44" s="376"/>
      <c r="G44" s="429" t="s">
        <v>327</v>
      </c>
      <c r="H44" s="430">
        <v>32</v>
      </c>
      <c r="I44" s="439"/>
      <c r="J44" s="423">
        <f>SUM(J42:J43)</f>
        <v>32</v>
      </c>
      <c r="K44" s="385">
        <f>SUM(K42:K43)</f>
        <v>786.81369599999994</v>
      </c>
      <c r="L44" s="371"/>
      <c r="M44" s="185"/>
      <c r="N44" s="185"/>
    </row>
    <row r="45" spans="1:15" ht="21.75" customHeight="1" thickBot="1" x14ac:dyDescent="0.3">
      <c r="A45" s="440" t="s">
        <v>328</v>
      </c>
      <c r="B45" s="441">
        <v>78</v>
      </c>
      <c r="C45" s="442"/>
      <c r="D45" s="443">
        <f>D41+D44</f>
        <v>46433.21</v>
      </c>
      <c r="E45" s="444">
        <f>E41+E44</f>
        <v>1136261.5580465137</v>
      </c>
      <c r="F45" s="376"/>
      <c r="G45" s="440" t="s">
        <v>328</v>
      </c>
      <c r="H45" s="441">
        <v>78</v>
      </c>
      <c r="I45" s="428"/>
      <c r="J45" s="443">
        <f>J41+J44</f>
        <v>78.02</v>
      </c>
      <c r="K45" s="444">
        <f>K41+K44</f>
        <v>2899.6204283999996</v>
      </c>
      <c r="L45" s="371"/>
      <c r="M45" s="185"/>
      <c r="N45" s="185"/>
    </row>
    <row r="46" spans="1:15" ht="21" customHeight="1" thickBot="1" x14ac:dyDescent="0.3">
      <c r="A46" s="386" t="s">
        <v>201</v>
      </c>
      <c r="B46" s="387">
        <v>32</v>
      </c>
      <c r="C46" s="445">
        <v>24.587927999999998</v>
      </c>
      <c r="D46" s="389">
        <v>15415.29</v>
      </c>
      <c r="E46" s="390">
        <v>379030.04</v>
      </c>
      <c r="F46" s="439"/>
      <c r="G46" s="386" t="s">
        <v>201</v>
      </c>
      <c r="H46" s="387">
        <v>32</v>
      </c>
      <c r="I46" s="445">
        <v>24.587927999999998</v>
      </c>
      <c r="J46" s="389">
        <v>0</v>
      </c>
      <c r="K46" s="390">
        <v>0</v>
      </c>
      <c r="L46" s="574"/>
    </row>
    <row r="47" spans="1:15" ht="27" customHeight="1" thickBot="1" x14ac:dyDescent="0.3">
      <c r="A47" s="446" t="s">
        <v>329</v>
      </c>
      <c r="B47" s="407">
        <f>B46+B45</f>
        <v>110</v>
      </c>
      <c r="C47" s="408"/>
      <c r="D47" s="447">
        <f>D46+D45</f>
        <v>61848.5</v>
      </c>
      <c r="E47" s="448">
        <f>E46+E45</f>
        <v>1515291.5980465137</v>
      </c>
      <c r="F47" s="376"/>
      <c r="G47" s="446" t="s">
        <v>330</v>
      </c>
      <c r="H47" s="407">
        <f>H46+H45</f>
        <v>110</v>
      </c>
      <c r="I47" s="449"/>
      <c r="J47" s="450">
        <f>J46+J45</f>
        <v>78.02</v>
      </c>
      <c r="K47" s="451">
        <f>K46+K45</f>
        <v>2899.6204283999996</v>
      </c>
      <c r="L47" s="371"/>
      <c r="M47" s="185"/>
      <c r="N47" s="185"/>
    </row>
    <row r="48" spans="1:15" ht="37.5" customHeight="1" thickBot="1" x14ac:dyDescent="0.3">
      <c r="A48" s="452"/>
      <c r="B48" s="452"/>
      <c r="C48" s="452"/>
      <c r="D48" s="452"/>
      <c r="E48" s="453"/>
      <c r="F48" s="376"/>
      <c r="G48" s="439"/>
      <c r="H48" s="439"/>
      <c r="I48" s="423"/>
      <c r="J48" s="423"/>
      <c r="K48" s="423"/>
      <c r="L48" s="185"/>
      <c r="M48" s="185"/>
      <c r="N48" s="185"/>
    </row>
    <row r="49" spans="1:12" ht="32.25" customHeight="1" thickBot="1" x14ac:dyDescent="0.3">
      <c r="A49" s="369" t="s">
        <v>331</v>
      </c>
      <c r="B49" s="891" t="s">
        <v>320</v>
      </c>
      <c r="C49" s="892"/>
      <c r="D49" s="892"/>
      <c r="E49" s="893"/>
      <c r="F49" s="376"/>
      <c r="G49" s="369" t="s">
        <v>331</v>
      </c>
      <c r="H49" s="894" t="s">
        <v>332</v>
      </c>
      <c r="I49" s="895"/>
      <c r="J49" s="895"/>
      <c r="K49" s="896"/>
    </row>
    <row r="50" spans="1:12" ht="29.25" customHeight="1" thickBot="1" x14ac:dyDescent="0.3">
      <c r="A50" s="446" t="s">
        <v>110</v>
      </c>
      <c r="B50" s="420" t="s">
        <v>111</v>
      </c>
      <c r="C50" s="420" t="s">
        <v>312</v>
      </c>
      <c r="D50" s="450" t="s">
        <v>113</v>
      </c>
      <c r="E50" s="421" t="s">
        <v>114</v>
      </c>
      <c r="F50" s="454"/>
      <c r="G50" s="446" t="s">
        <v>110</v>
      </c>
      <c r="H50" s="420" t="s">
        <v>111</v>
      </c>
      <c r="I50" s="420" t="s">
        <v>312</v>
      </c>
      <c r="J50" s="455" t="s">
        <v>115</v>
      </c>
      <c r="K50" s="456" t="s">
        <v>116</v>
      </c>
    </row>
    <row r="51" spans="1:12" x14ac:dyDescent="0.25">
      <c r="A51" s="457" t="s">
        <v>333</v>
      </c>
      <c r="B51" s="434">
        <v>148</v>
      </c>
      <c r="C51" s="435">
        <v>28.447200000000002</v>
      </c>
      <c r="D51" s="436">
        <v>4917.7975000000006</v>
      </c>
      <c r="E51" s="385">
        <v>139897.56904200002</v>
      </c>
      <c r="F51" s="422"/>
      <c r="G51" s="457" t="s">
        <v>333</v>
      </c>
      <c r="H51" s="434">
        <v>148</v>
      </c>
      <c r="I51" s="435">
        <v>28.447200000000002</v>
      </c>
      <c r="J51" s="436">
        <v>0</v>
      </c>
      <c r="K51" s="385">
        <v>0</v>
      </c>
    </row>
    <row r="52" spans="1:12" ht="26.25" thickBot="1" x14ac:dyDescent="0.3">
      <c r="A52" s="386" t="s">
        <v>305</v>
      </c>
      <c r="B52" s="387">
        <v>102</v>
      </c>
      <c r="C52" s="426">
        <v>15.266534400000001</v>
      </c>
      <c r="D52" s="389">
        <v>3417.4525000000003</v>
      </c>
      <c r="E52" s="390">
        <v>52172.656151616007</v>
      </c>
      <c r="F52" s="452"/>
      <c r="G52" s="386" t="s">
        <v>305</v>
      </c>
      <c r="H52" s="387">
        <v>102</v>
      </c>
      <c r="I52" s="426">
        <v>15.266534400000001</v>
      </c>
      <c r="J52" s="389">
        <v>0</v>
      </c>
      <c r="K52" s="390">
        <v>0</v>
      </c>
    </row>
    <row r="53" spans="1:12" ht="15.75" thickBot="1" x14ac:dyDescent="0.3">
      <c r="A53" s="458" t="s">
        <v>334</v>
      </c>
      <c r="B53" s="459">
        <v>250</v>
      </c>
      <c r="C53" s="460"/>
      <c r="D53" s="461">
        <f>SUM(D51:D52)</f>
        <v>8335.25</v>
      </c>
      <c r="E53" s="462">
        <f>SUM(E51:E52)</f>
        <v>192070.22519361603</v>
      </c>
      <c r="F53" s="427"/>
      <c r="G53" s="458" t="s">
        <v>334</v>
      </c>
      <c r="H53" s="459"/>
      <c r="I53" s="460"/>
      <c r="J53" s="461">
        <f>SUM(J51:J52)</f>
        <v>0</v>
      </c>
      <c r="K53" s="462">
        <v>0</v>
      </c>
      <c r="L53" s="6"/>
    </row>
    <row r="54" spans="1:12" ht="15.75" customHeight="1" thickBot="1" x14ac:dyDescent="0.3">
      <c r="A54" s="463"/>
      <c r="B54" s="464"/>
      <c r="C54" s="465"/>
      <c r="D54" s="466"/>
      <c r="E54" s="467"/>
      <c r="F54" s="468"/>
      <c r="G54" s="469"/>
      <c r="H54" s="470"/>
      <c r="I54" s="471"/>
      <c r="J54" s="472"/>
      <c r="K54" s="473"/>
      <c r="L54" s="574"/>
    </row>
    <row r="55" spans="1:12" ht="15.75" thickBot="1" x14ac:dyDescent="0.3">
      <c r="A55" s="369" t="s">
        <v>335</v>
      </c>
      <c r="B55" s="891" t="s">
        <v>320</v>
      </c>
      <c r="C55" s="892"/>
      <c r="D55" s="892"/>
      <c r="E55" s="893"/>
      <c r="F55" s="439"/>
      <c r="G55" s="369" t="s">
        <v>335</v>
      </c>
      <c r="H55" s="897" t="s">
        <v>332</v>
      </c>
      <c r="I55" s="898"/>
      <c r="J55" s="898"/>
      <c r="K55" s="899"/>
      <c r="L55" s="574"/>
    </row>
    <row r="56" spans="1:12" ht="26.25" thickBot="1" x14ac:dyDescent="0.3">
      <c r="A56" s="446" t="s">
        <v>110</v>
      </c>
      <c r="B56" s="420" t="s">
        <v>111</v>
      </c>
      <c r="C56" s="420" t="s">
        <v>312</v>
      </c>
      <c r="D56" s="450" t="s">
        <v>113</v>
      </c>
      <c r="E56" s="421" t="s">
        <v>114</v>
      </c>
      <c r="F56" s="439"/>
      <c r="G56" s="446" t="s">
        <v>110</v>
      </c>
      <c r="H56" s="420" t="s">
        <v>111</v>
      </c>
      <c r="I56" s="420" t="s">
        <v>312</v>
      </c>
      <c r="J56" s="420" t="s">
        <v>115</v>
      </c>
      <c r="K56" s="421" t="s">
        <v>116</v>
      </c>
      <c r="L56" s="574"/>
    </row>
    <row r="57" spans="1:12" ht="15.75" thickBot="1" x14ac:dyDescent="0.3">
      <c r="A57" s="457" t="s">
        <v>137</v>
      </c>
      <c r="B57" s="434">
        <v>8</v>
      </c>
      <c r="C57" s="435">
        <v>24.587927999999998</v>
      </c>
      <c r="D57" s="436">
        <v>480</v>
      </c>
      <c r="E57" s="385">
        <v>11802.20544</v>
      </c>
      <c r="F57" s="439"/>
      <c r="G57" s="457" t="s">
        <v>137</v>
      </c>
      <c r="H57" s="434">
        <v>8</v>
      </c>
      <c r="I57" s="435">
        <v>24.587927999999998</v>
      </c>
      <c r="J57" s="436">
        <v>80</v>
      </c>
      <c r="K57" s="385">
        <v>1967.03</v>
      </c>
      <c r="L57" s="574"/>
    </row>
    <row r="58" spans="1:12" ht="15.75" thickBot="1" x14ac:dyDescent="0.3">
      <c r="A58" s="417"/>
      <c r="B58" s="474"/>
      <c r="C58" s="475"/>
      <c r="D58" s="476"/>
      <c r="E58" s="477"/>
      <c r="F58" s="454"/>
      <c r="G58" s="417"/>
      <c r="H58" s="474"/>
      <c r="I58" s="475"/>
      <c r="J58" s="476"/>
      <c r="K58" s="477"/>
      <c r="L58" s="574"/>
    </row>
    <row r="59" spans="1:12" ht="26.25" thickBot="1" x14ac:dyDescent="0.3">
      <c r="A59" s="446" t="s">
        <v>336</v>
      </c>
      <c r="B59" s="407">
        <f>B57+B53+B47+B35</f>
        <v>47050</v>
      </c>
      <c r="C59" s="478"/>
      <c r="D59" s="407">
        <f>D57+D53+D47+D35</f>
        <v>244849.05</v>
      </c>
      <c r="E59" s="408">
        <f>E57+E53+E47+E35</f>
        <v>8494136.6607161295</v>
      </c>
      <c r="F59" s="454"/>
      <c r="G59" s="446" t="s">
        <v>337</v>
      </c>
      <c r="H59" s="407">
        <v>46768</v>
      </c>
      <c r="I59" s="478"/>
      <c r="J59" s="407">
        <f>J57+J53+J47+J35</f>
        <v>30568.02</v>
      </c>
      <c r="K59" s="407">
        <f>K57+K53+K47+K35</f>
        <v>1214619.7304284</v>
      </c>
      <c r="L59" s="574"/>
    </row>
    <row r="60" spans="1:12" x14ac:dyDescent="0.25">
      <c r="A60" s="479"/>
      <c r="B60" s="480"/>
      <c r="C60" s="479"/>
      <c r="D60" s="481"/>
      <c r="E60" s="482"/>
      <c r="F60" s="198"/>
      <c r="G60" s="452"/>
      <c r="H60" s="452"/>
      <c r="I60" s="452"/>
      <c r="J60" s="452"/>
      <c r="K60" s="452"/>
      <c r="L60" s="574"/>
    </row>
    <row r="61" spans="1:12" x14ac:dyDescent="0.25">
      <c r="E61"/>
      <c r="F61" s="198"/>
      <c r="L61" s="574"/>
    </row>
    <row r="62" spans="1:12" x14ac:dyDescent="0.25">
      <c r="D62" s="525">
        <f>D59+J59</f>
        <v>275417.07</v>
      </c>
      <c r="E62" s="524">
        <f>E59+K59</f>
        <v>9708756.391144529</v>
      </c>
      <c r="F62" s="198"/>
      <c r="L62" s="574"/>
    </row>
    <row r="63" spans="1:12" x14ac:dyDescent="0.25">
      <c r="E63"/>
      <c r="F63" s="198"/>
      <c r="L63" s="574"/>
    </row>
    <row r="64" spans="1:12" x14ac:dyDescent="0.25">
      <c r="E64"/>
      <c r="F64" s="198"/>
      <c r="L64" s="574"/>
    </row>
    <row r="65" spans="5:12" x14ac:dyDescent="0.25">
      <c r="E65"/>
      <c r="L65" s="574"/>
    </row>
    <row r="66" spans="5:12" x14ac:dyDescent="0.25">
      <c r="E66"/>
      <c r="L66" s="574"/>
    </row>
    <row r="67" spans="5:12" x14ac:dyDescent="0.25">
      <c r="E67"/>
      <c r="L67" s="574"/>
    </row>
    <row r="68" spans="5:12" x14ac:dyDescent="0.25">
      <c r="E68"/>
    </row>
    <row r="69" spans="5:12" x14ac:dyDescent="0.25">
      <c r="E69"/>
    </row>
    <row r="70" spans="5:12" x14ac:dyDescent="0.25">
      <c r="E70"/>
    </row>
    <row r="71" spans="5:12" x14ac:dyDescent="0.25">
      <c r="E71"/>
      <c r="L71" s="71"/>
    </row>
    <row r="72" spans="5:12" x14ac:dyDescent="0.25">
      <c r="E72"/>
    </row>
    <row r="73" spans="5:12" x14ac:dyDescent="0.25">
      <c r="E73"/>
      <c r="L73" s="71"/>
    </row>
    <row r="74" spans="5:12" x14ac:dyDescent="0.25">
      <c r="E74"/>
    </row>
    <row r="75" spans="5:12" x14ac:dyDescent="0.25">
      <c r="E75"/>
    </row>
    <row r="76" spans="5:12" x14ac:dyDescent="0.25">
      <c r="E76"/>
      <c r="L76" s="71"/>
    </row>
    <row r="77" spans="5:12" x14ac:dyDescent="0.25">
      <c r="E77"/>
    </row>
    <row r="78" spans="5:12" x14ac:dyDescent="0.25">
      <c r="E78"/>
    </row>
    <row r="79" spans="5:12" x14ac:dyDescent="0.25">
      <c r="E79"/>
    </row>
    <row r="80" spans="5:12" x14ac:dyDescent="0.25">
      <c r="E80"/>
    </row>
    <row r="81" spans="5:5" x14ac:dyDescent="0.25">
      <c r="E81"/>
    </row>
    <row r="82" spans="5:5" x14ac:dyDescent="0.25">
      <c r="E82"/>
    </row>
    <row r="83" spans="5:5" x14ac:dyDescent="0.25">
      <c r="E83"/>
    </row>
    <row r="84" spans="5:5" x14ac:dyDescent="0.25">
      <c r="E84"/>
    </row>
    <row r="85" spans="5:5" x14ac:dyDescent="0.25">
      <c r="E85"/>
    </row>
    <row r="86" spans="5:5" x14ac:dyDescent="0.25">
      <c r="E86"/>
    </row>
    <row r="87" spans="5:5" x14ac:dyDescent="0.25">
      <c r="E87"/>
    </row>
    <row r="88" spans="5:5" x14ac:dyDescent="0.25">
      <c r="E88"/>
    </row>
    <row r="89" spans="5:5" x14ac:dyDescent="0.25">
      <c r="E89"/>
    </row>
    <row r="90" spans="5:5" x14ac:dyDescent="0.25">
      <c r="E90"/>
    </row>
    <row r="91" spans="5:5" x14ac:dyDescent="0.25">
      <c r="E91"/>
    </row>
    <row r="92" spans="5:5" x14ac:dyDescent="0.25">
      <c r="E92"/>
    </row>
    <row r="93" spans="5:5" x14ac:dyDescent="0.25">
      <c r="E93"/>
    </row>
    <row r="94" spans="5:5" x14ac:dyDescent="0.25">
      <c r="E94"/>
    </row>
    <row r="95" spans="5:5" x14ac:dyDescent="0.25">
      <c r="E95"/>
    </row>
    <row r="96" spans="5:5" x14ac:dyDescent="0.25">
      <c r="E96"/>
    </row>
    <row r="97" spans="5:5" x14ac:dyDescent="0.25">
      <c r="E97"/>
    </row>
    <row r="98" spans="5:5" x14ac:dyDescent="0.25">
      <c r="E98"/>
    </row>
    <row r="99" spans="5:5" x14ac:dyDescent="0.25">
      <c r="E99"/>
    </row>
    <row r="100" spans="5:5" x14ac:dyDescent="0.25">
      <c r="E100"/>
    </row>
    <row r="101" spans="5:5" x14ac:dyDescent="0.25">
      <c r="E101"/>
    </row>
    <row r="102" spans="5:5" x14ac:dyDescent="0.25">
      <c r="E102"/>
    </row>
    <row r="103" spans="5:5" x14ac:dyDescent="0.25">
      <c r="E103"/>
    </row>
    <row r="104" spans="5:5" x14ac:dyDescent="0.25">
      <c r="E104"/>
    </row>
    <row r="105" spans="5:5" x14ac:dyDescent="0.25">
      <c r="E105"/>
    </row>
    <row r="106" spans="5:5" x14ac:dyDescent="0.25">
      <c r="E106"/>
    </row>
    <row r="107" spans="5:5" x14ac:dyDescent="0.25">
      <c r="E107"/>
    </row>
    <row r="108" spans="5:5" x14ac:dyDescent="0.25">
      <c r="E108"/>
    </row>
    <row r="109" spans="5:5" x14ac:dyDescent="0.25">
      <c r="E109"/>
    </row>
    <row r="110" spans="5:5" x14ac:dyDescent="0.25">
      <c r="E110"/>
    </row>
  </sheetData>
  <mergeCells count="11">
    <mergeCell ref="B55:E55"/>
    <mergeCell ref="B27:E27"/>
    <mergeCell ref="H27:K27"/>
    <mergeCell ref="H37:K37"/>
    <mergeCell ref="H49:K49"/>
    <mergeCell ref="H55:K55"/>
    <mergeCell ref="AG3:AI3"/>
    <mergeCell ref="AG7:AJ7"/>
    <mergeCell ref="AK8:AM8"/>
    <mergeCell ref="B49:E49"/>
    <mergeCell ref="B37:E3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SOE Grid</vt:lpstr>
      <vt:lpstr>Q 15 Breakout</vt:lpstr>
      <vt:lpstr>Table of Responders</vt:lpstr>
      <vt:lpstr>PRA Section Tables</vt:lpstr>
      <vt:lpstr>Supporting Statement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Field Support Services</dc:creator>
  <cp:lastModifiedBy>Pish, Marylin - AMS</cp:lastModifiedBy>
  <cp:lastPrinted>2020-03-23T18:58:50Z</cp:lastPrinted>
  <dcterms:created xsi:type="dcterms:W3CDTF">2018-12-14T18:33:23Z</dcterms:created>
  <dcterms:modified xsi:type="dcterms:W3CDTF">2020-07-06T19:57:43Z</dcterms:modified>
</cp:coreProperties>
</file>