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G:\SHARE\_Metals and Inorganic Chemicals Group\Taconite Iron Ore Processing\ICR\"/>
    </mc:Choice>
  </mc:AlternateContent>
  <xr:revisionPtr revIDLastSave="0" documentId="8_{68FED71F-C48A-492D-AE57-5CF3C88EE116}" xr6:coauthVersionLast="41" xr6:coauthVersionMax="41" xr10:uidLastSave="{00000000-0000-0000-0000-000000000000}"/>
  <bookViews>
    <workbookView xWindow="390" yWindow="390" windowWidth="18900" windowHeight="11055" tabRatio="894" xr2:uid="{D8E08C87-E785-44FE-92B1-A4A3687C623D}"/>
  </bookViews>
  <sheets>
    <sheet name="Table 1" sheetId="23" r:id="rId1"/>
    <sheet name="Table 2" sheetId="26" r:id="rId2"/>
    <sheet name="T1 Compare to 2003.02" sheetId="19" state="hidden" r:id="rId3"/>
    <sheet name="T1 Compare to 2003.07" sheetId="20" state="hidden" r:id="rId4"/>
    <sheet name="T2 Compare to 2003.02" sheetId="21" state="hidden" r:id="rId5"/>
    <sheet name="T2 Compare to 2003.07" sheetId="22" state="hidden" r:id="rId6"/>
    <sheet name="units" sheetId="15" state="hidden" r:id="rId7"/>
  </sheets>
  <definedNames>
    <definedName name="_xlnm._FilterDatabase" localSheetId="2" hidden="1">'T1 Compare to 2003.02'!$A$3:$V$58</definedName>
    <definedName name="_xlnm._FilterDatabase" localSheetId="3" hidden="1">'T1 Compare to 2003.07'!$A$3:$V$58</definedName>
    <definedName name="_xlnm._FilterDatabase" localSheetId="6" hidden="1">units!$A$1:$E$119</definedName>
    <definedName name="OLE_LINK1" localSheetId="2">'T1 Compare to 2003.02'!$A$1</definedName>
    <definedName name="OLE_LINK1" localSheetId="3">'T1 Compare to 2003.07'!$A$1</definedName>
    <definedName name="OLE_LINK1" localSheetId="0">'Table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4" i="23" l="1"/>
  <c r="G24" i="23" s="1"/>
  <c r="I24" i="23" s="1"/>
  <c r="H24" i="23"/>
  <c r="K24" i="23"/>
  <c r="D24" i="23"/>
  <c r="I11" i="23" l="1"/>
  <c r="K23" i="23" l="1"/>
  <c r="D23" i="23"/>
  <c r="F23" i="23" s="1"/>
  <c r="G23" i="23" s="1"/>
  <c r="K21" i="23"/>
  <c r="D21" i="23"/>
  <c r="F21" i="23" s="1"/>
  <c r="H21" i="23" s="1"/>
  <c r="E10" i="23"/>
  <c r="G21" i="23" l="1"/>
  <c r="I21" i="23" s="1"/>
  <c r="H23" i="23"/>
  <c r="I23" i="23" s="1"/>
  <c r="K25" i="23"/>
  <c r="K22" i="23"/>
  <c r="K20" i="23"/>
  <c r="K19" i="23"/>
  <c r="K18" i="23"/>
  <c r="K17" i="23"/>
  <c r="K16" i="23"/>
  <c r="K26" i="23" l="1"/>
  <c r="B13" i="26"/>
  <c r="D13" i="26" l="1"/>
  <c r="F13" i="26" s="1"/>
  <c r="D12" i="26"/>
  <c r="F12" i="26" s="1"/>
  <c r="F11" i="26"/>
  <c r="D10" i="26"/>
  <c r="F10" i="26" s="1"/>
  <c r="D9" i="26"/>
  <c r="F9" i="26" s="1"/>
  <c r="D8" i="26"/>
  <c r="F8" i="26" s="1"/>
  <c r="D7" i="26"/>
  <c r="F7" i="26" s="1"/>
  <c r="D6" i="26"/>
  <c r="F6" i="26" s="1"/>
  <c r="H11" i="26" l="1"/>
  <c r="G12" i="26"/>
  <c r="H12" i="26"/>
  <c r="H10" i="26"/>
  <c r="G10" i="26"/>
  <c r="G7" i="26"/>
  <c r="H7" i="26"/>
  <c r="G8" i="26"/>
  <c r="H8" i="26"/>
  <c r="G13" i="26"/>
  <c r="H13" i="26"/>
  <c r="H6" i="26"/>
  <c r="G6" i="26"/>
  <c r="G9" i="26"/>
  <c r="H9" i="26"/>
  <c r="G11" i="26"/>
  <c r="I12" i="26" l="1"/>
  <c r="I6" i="26"/>
  <c r="I8" i="26"/>
  <c r="I10" i="26"/>
  <c r="I11" i="26"/>
  <c r="I9" i="26"/>
  <c r="I13" i="26"/>
  <c r="I7" i="26"/>
  <c r="F15" i="26"/>
  <c r="F14" i="26"/>
  <c r="I14" i="26" l="1"/>
  <c r="I15" i="26"/>
  <c r="D30" i="23"/>
  <c r="F30" i="23" s="1"/>
  <c r="D25" i="23"/>
  <c r="F25" i="23" s="1"/>
  <c r="D32" i="23"/>
  <c r="F32" i="23" s="1"/>
  <c r="D29" i="23"/>
  <c r="F29" i="23" s="1"/>
  <c r="D22" i="23"/>
  <c r="F22" i="23" s="1"/>
  <c r="D20" i="23"/>
  <c r="F20" i="23" s="1"/>
  <c r="D19" i="23"/>
  <c r="F19" i="23" s="1"/>
  <c r="D18" i="23"/>
  <c r="F18" i="23" s="1"/>
  <c r="D17" i="23"/>
  <c r="F17" i="23" s="1"/>
  <c r="D16" i="23"/>
  <c r="F16" i="23" s="1"/>
  <c r="D10" i="23"/>
  <c r="D8" i="23"/>
  <c r="F8" i="23" s="1"/>
  <c r="I18" i="23" l="1"/>
  <c r="G8" i="23"/>
  <c r="G25" i="23"/>
  <c r="H25" i="23"/>
  <c r="F10" i="23"/>
  <c r="G30" i="23"/>
  <c r="H30" i="23"/>
  <c r="G19" i="23"/>
  <c r="H19" i="23"/>
  <c r="G32" i="23"/>
  <c r="H32" i="23"/>
  <c r="H8" i="23"/>
  <c r="H17" i="23"/>
  <c r="G17" i="23"/>
  <c r="G20" i="23"/>
  <c r="H20" i="23"/>
  <c r="G16" i="23"/>
  <c r="G22" i="23"/>
  <c r="G29" i="23"/>
  <c r="H16" i="23"/>
  <c r="H22" i="23"/>
  <c r="H29" i="23"/>
  <c r="X38" i="20"/>
  <c r="W38" i="20"/>
  <c r="Y37" i="20"/>
  <c r="Y35" i="20"/>
  <c r="Y28" i="20"/>
  <c r="Y24" i="20"/>
  <c r="Y23" i="20"/>
  <c r="Y22" i="20"/>
  <c r="Y21" i="20"/>
  <c r="Y14" i="20"/>
  <c r="Y13" i="20"/>
  <c r="F35" i="23" l="1"/>
  <c r="I8" i="23"/>
  <c r="G10" i="23"/>
  <c r="H10" i="23"/>
  <c r="I19" i="23"/>
  <c r="I30" i="23"/>
  <c r="I32" i="23"/>
  <c r="I16" i="23"/>
  <c r="I17" i="23"/>
  <c r="I25" i="23"/>
  <c r="I20" i="23"/>
  <c r="I29" i="23"/>
  <c r="I22" i="23"/>
  <c r="S21" i="22"/>
  <c r="S19" i="22"/>
  <c r="S18" i="22"/>
  <c r="S16" i="22"/>
  <c r="S15" i="22"/>
  <c r="S14" i="22"/>
  <c r="S13" i="22"/>
  <c r="S12" i="22"/>
  <c r="S11" i="22"/>
  <c r="S10" i="22"/>
  <c r="S9" i="22"/>
  <c r="S8" i="22"/>
  <c r="S7" i="22"/>
  <c r="S6" i="22"/>
  <c r="F26" i="23" l="1"/>
  <c r="F37" i="23" s="1"/>
  <c r="K37" i="23" s="1"/>
  <c r="I35" i="23"/>
  <c r="I10" i="23"/>
  <c r="W21" i="22"/>
  <c r="Y21" i="22" s="1"/>
  <c r="W20" i="22"/>
  <c r="Y20" i="22" s="1"/>
  <c r="Z20" i="22" s="1"/>
  <c r="W17" i="22"/>
  <c r="Y17" i="22" s="1"/>
  <c r="Y14" i="22"/>
  <c r="AA14" i="22" s="1"/>
  <c r="W10" i="22"/>
  <c r="Y10" i="22" s="1"/>
  <c r="W9" i="22"/>
  <c r="Y9" i="22" s="1"/>
  <c r="W8" i="22"/>
  <c r="Y8" i="22" s="1"/>
  <c r="Z8" i="22" s="1"/>
  <c r="W7" i="22"/>
  <c r="Y7" i="22" s="1"/>
  <c r="W6" i="22"/>
  <c r="Y6" i="22" s="1"/>
  <c r="R27" i="22"/>
  <c r="D20" i="22"/>
  <c r="F20" i="22" s="1"/>
  <c r="E19" i="22"/>
  <c r="D19" i="22"/>
  <c r="D18" i="22"/>
  <c r="F18" i="22" s="1"/>
  <c r="E17" i="22"/>
  <c r="D17" i="22"/>
  <c r="E16" i="22"/>
  <c r="D16" i="22"/>
  <c r="E15" i="22"/>
  <c r="D15" i="22"/>
  <c r="D13" i="22"/>
  <c r="F13" i="22" s="1"/>
  <c r="D12" i="22"/>
  <c r="F12" i="22" s="1"/>
  <c r="D11" i="22"/>
  <c r="F11" i="22" s="1"/>
  <c r="D10" i="22"/>
  <c r="F10" i="22" s="1"/>
  <c r="D9" i="22"/>
  <c r="F9" i="22" s="1"/>
  <c r="D7" i="22"/>
  <c r="F7" i="22" s="1"/>
  <c r="D6" i="22"/>
  <c r="F6" i="22" s="1"/>
  <c r="R25" i="21"/>
  <c r="D19" i="21"/>
  <c r="F19" i="21" s="1"/>
  <c r="E18" i="21"/>
  <c r="D18" i="21"/>
  <c r="F18" i="21" s="1"/>
  <c r="D17" i="21"/>
  <c r="F17" i="21" s="1"/>
  <c r="E16" i="21"/>
  <c r="D16" i="21"/>
  <c r="F16" i="21" s="1"/>
  <c r="E15" i="21"/>
  <c r="F15" i="21" s="1"/>
  <c r="D15" i="21"/>
  <c r="F14" i="21"/>
  <c r="E14" i="21"/>
  <c r="D14" i="21"/>
  <c r="H12" i="21"/>
  <c r="G12" i="21"/>
  <c r="N12" i="21" s="1"/>
  <c r="O12" i="21" s="1"/>
  <c r="F12" i="21"/>
  <c r="I12" i="21" s="1"/>
  <c r="J12" i="21" s="1"/>
  <c r="D12" i="21"/>
  <c r="H11" i="21"/>
  <c r="G11" i="21"/>
  <c r="N11" i="21" s="1"/>
  <c r="Q11" i="21" s="1"/>
  <c r="F11" i="21"/>
  <c r="I11" i="21" s="1"/>
  <c r="L11" i="21" s="1"/>
  <c r="D11" i="21"/>
  <c r="N10" i="21"/>
  <c r="Q10" i="21" s="1"/>
  <c r="H10" i="21"/>
  <c r="G10" i="21"/>
  <c r="F10" i="21"/>
  <c r="I10" i="21" s="1"/>
  <c r="L10" i="21" s="1"/>
  <c r="D10" i="21"/>
  <c r="N9" i="21"/>
  <c r="Q9" i="21" s="1"/>
  <c r="H9" i="21"/>
  <c r="G9" i="21"/>
  <c r="F9" i="21"/>
  <c r="I9" i="21" s="1"/>
  <c r="L9" i="21" s="1"/>
  <c r="D9" i="21"/>
  <c r="H8" i="21"/>
  <c r="G8" i="21"/>
  <c r="N8" i="21" s="1"/>
  <c r="Q8" i="21" s="1"/>
  <c r="F8" i="21"/>
  <c r="I8" i="21" s="1"/>
  <c r="L8" i="21" s="1"/>
  <c r="D8" i="21"/>
  <c r="H7" i="21"/>
  <c r="G7" i="21"/>
  <c r="N7" i="21" s="1"/>
  <c r="Q7" i="21" s="1"/>
  <c r="F7" i="21"/>
  <c r="I7" i="21" s="1"/>
  <c r="L7" i="21" s="1"/>
  <c r="D7" i="21"/>
  <c r="D6" i="21"/>
  <c r="F6" i="21" s="1"/>
  <c r="I26" i="23" l="1"/>
  <c r="I36" i="23" s="1"/>
  <c r="F15" i="22"/>
  <c r="F19" i="22"/>
  <c r="G10" i="22"/>
  <c r="H10" i="22"/>
  <c r="G6" i="22"/>
  <c r="H6" i="22"/>
  <c r="N6" i="22" s="1"/>
  <c r="Q6" i="22" s="1"/>
  <c r="G7" i="22"/>
  <c r="H7" i="22"/>
  <c r="G12" i="22"/>
  <c r="H12" i="22"/>
  <c r="H11" i="22"/>
  <c r="G11" i="22"/>
  <c r="N11" i="22" s="1"/>
  <c r="Q11" i="22" s="1"/>
  <c r="G9" i="22"/>
  <c r="H9" i="22"/>
  <c r="G13" i="22"/>
  <c r="H13" i="22"/>
  <c r="Z17" i="22"/>
  <c r="F16" i="22"/>
  <c r="G16" i="22" s="1"/>
  <c r="AA17" i="22"/>
  <c r="F17" i="22"/>
  <c r="H17" i="22" s="1"/>
  <c r="AA10" i="22"/>
  <c r="Z10" i="22"/>
  <c r="AA6" i="22"/>
  <c r="Z6" i="22"/>
  <c r="AB6" i="22" s="1"/>
  <c r="Z7" i="22"/>
  <c r="AA7" i="22"/>
  <c r="AA8" i="22"/>
  <c r="AB8" i="22" s="1"/>
  <c r="Z9" i="22"/>
  <c r="AA20" i="22"/>
  <c r="AB20" i="22" s="1"/>
  <c r="S20" i="22" s="1"/>
  <c r="Z21" i="22"/>
  <c r="AA9" i="22"/>
  <c r="Z14" i="22"/>
  <c r="AB14" i="22" s="1"/>
  <c r="AA21" i="22"/>
  <c r="G19" i="22"/>
  <c r="H19" i="22"/>
  <c r="H20" i="22"/>
  <c r="G20" i="22"/>
  <c r="H16" i="22"/>
  <c r="G18" i="22"/>
  <c r="H18" i="22"/>
  <c r="G15" i="22"/>
  <c r="H15" i="22"/>
  <c r="H15" i="21"/>
  <c r="G15" i="21"/>
  <c r="N15" i="21" s="1"/>
  <c r="Q15" i="21" s="1"/>
  <c r="I15" i="21"/>
  <c r="L15" i="21" s="1"/>
  <c r="G16" i="21"/>
  <c r="I16" i="21" s="1"/>
  <c r="L16" i="21" s="1"/>
  <c r="H16" i="21"/>
  <c r="G18" i="21"/>
  <c r="N18" i="21" s="1"/>
  <c r="I18" i="21"/>
  <c r="H18" i="21"/>
  <c r="H19" i="21"/>
  <c r="N19" i="21"/>
  <c r="P19" i="21" s="1"/>
  <c r="G19" i="21"/>
  <c r="I19" i="21"/>
  <c r="K19" i="21" s="1"/>
  <c r="G6" i="21"/>
  <c r="I6" i="21" s="1"/>
  <c r="H6" i="21"/>
  <c r="G17" i="21"/>
  <c r="N17" i="21" s="1"/>
  <c r="O17" i="21" s="1"/>
  <c r="H17" i="21"/>
  <c r="I17" i="21"/>
  <c r="J17" i="21" s="1"/>
  <c r="G14" i="21"/>
  <c r="I14" i="21" s="1"/>
  <c r="L14" i="21" s="1"/>
  <c r="N14" i="21"/>
  <c r="Q14" i="21" s="1"/>
  <c r="H14" i="21"/>
  <c r="I37" i="23" l="1"/>
  <c r="N12" i="22"/>
  <c r="Q12" i="22" s="1"/>
  <c r="I6" i="22"/>
  <c r="L6" i="22" s="1"/>
  <c r="I13" i="22"/>
  <c r="J13" i="22" s="1"/>
  <c r="AB21" i="22"/>
  <c r="I16" i="22"/>
  <c r="L16" i="22" s="1"/>
  <c r="G17" i="22"/>
  <c r="I17" i="22" s="1"/>
  <c r="L17" i="22" s="1"/>
  <c r="I18" i="22"/>
  <c r="J18" i="22" s="1"/>
  <c r="N7" i="22"/>
  <c r="Q7" i="22" s="1"/>
  <c r="N15" i="22"/>
  <c r="Q15" i="22" s="1"/>
  <c r="AB9" i="22"/>
  <c r="AB17" i="22"/>
  <c r="S17" i="22" s="1"/>
  <c r="I7" i="22"/>
  <c r="L7" i="22" s="1"/>
  <c r="N9" i="22"/>
  <c r="Q9" i="22" s="1"/>
  <c r="I11" i="22"/>
  <c r="L11" i="22" s="1"/>
  <c r="N10" i="22"/>
  <c r="Q10" i="22" s="1"/>
  <c r="I12" i="22"/>
  <c r="L12" i="22" s="1"/>
  <c r="I19" i="22"/>
  <c r="J19" i="22" s="1"/>
  <c r="L19" i="22" s="1"/>
  <c r="I15" i="22"/>
  <c r="L15" i="22" s="1"/>
  <c r="I20" i="22"/>
  <c r="K20" i="22" s="1"/>
  <c r="K22" i="22" s="1"/>
  <c r="AB7" i="22"/>
  <c r="AB22" i="22" s="1"/>
  <c r="S22" i="22" s="1"/>
  <c r="AB10" i="22"/>
  <c r="N13" i="22"/>
  <c r="O13" i="22" s="1"/>
  <c r="I9" i="22"/>
  <c r="L9" i="22" s="1"/>
  <c r="I10" i="22"/>
  <c r="L10" i="22" s="1"/>
  <c r="Y22" i="22"/>
  <c r="Y23" i="22"/>
  <c r="N18" i="22"/>
  <c r="O18" i="22" s="1"/>
  <c r="N19" i="22"/>
  <c r="N16" i="22"/>
  <c r="Q16" i="22" s="1"/>
  <c r="N20" i="22"/>
  <c r="P20" i="22" s="1"/>
  <c r="O18" i="21"/>
  <c r="O20" i="21" s="1"/>
  <c r="L6" i="21"/>
  <c r="I21" i="21"/>
  <c r="I20" i="21"/>
  <c r="F21" i="21"/>
  <c r="F20" i="21"/>
  <c r="N16" i="21"/>
  <c r="Q16" i="21" s="1"/>
  <c r="J18" i="21"/>
  <c r="J21" i="21" s="1"/>
  <c r="K20" i="21"/>
  <c r="K21" i="21"/>
  <c r="P20" i="21"/>
  <c r="P24" i="21"/>
  <c r="P21" i="21"/>
  <c r="N6" i="21"/>
  <c r="Q6" i="21" s="1"/>
  <c r="L18" i="21" l="1"/>
  <c r="J20" i="21"/>
  <c r="Q18" i="21"/>
  <c r="Q21" i="21" s="1"/>
  <c r="F23" i="22"/>
  <c r="N17" i="22"/>
  <c r="Q17" i="22" s="1"/>
  <c r="F22" i="22"/>
  <c r="I23" i="22"/>
  <c r="AB23" i="22"/>
  <c r="S23" i="22" s="1"/>
  <c r="K23" i="22"/>
  <c r="I22" i="22"/>
  <c r="L22" i="22"/>
  <c r="L23" i="22"/>
  <c r="J22" i="22"/>
  <c r="J23" i="22"/>
  <c r="O19" i="22"/>
  <c r="O22" i="22" s="1"/>
  <c r="P22" i="22"/>
  <c r="P26" i="22"/>
  <c r="P23" i="22"/>
  <c r="L21" i="21"/>
  <c r="M21" i="21" s="1"/>
  <c r="L20" i="21"/>
  <c r="M20" i="21" s="1"/>
  <c r="O21" i="21"/>
  <c r="R21" i="21" s="1"/>
  <c r="O24" i="21"/>
  <c r="Q20" i="21"/>
  <c r="Q24" i="21"/>
  <c r="V57" i="20"/>
  <c r="I57" i="20"/>
  <c r="M57" i="20" s="1"/>
  <c r="M52" i="20"/>
  <c r="D51" i="20"/>
  <c r="F51" i="20" s="1"/>
  <c r="E50" i="20"/>
  <c r="D50" i="20"/>
  <c r="D49" i="20"/>
  <c r="F49" i="20" s="1"/>
  <c r="H49" i="20" s="1"/>
  <c r="D48" i="20"/>
  <c r="F48" i="20" s="1"/>
  <c r="H48" i="20" s="1"/>
  <c r="Q47" i="20"/>
  <c r="S47" i="20" s="1"/>
  <c r="D46" i="20"/>
  <c r="F46" i="20" s="1"/>
  <c r="D45" i="20"/>
  <c r="F45" i="20" s="1"/>
  <c r="Q44" i="20"/>
  <c r="S44" i="20" s="1"/>
  <c r="U44" i="20" s="1"/>
  <c r="D43" i="20"/>
  <c r="F43" i="20" s="1"/>
  <c r="H43" i="20" s="1"/>
  <c r="M42" i="20"/>
  <c r="Q41" i="20"/>
  <c r="S41" i="20" s="1"/>
  <c r="D41" i="20"/>
  <c r="F41" i="20" s="1"/>
  <c r="M40" i="20"/>
  <c r="M39" i="20"/>
  <c r="Q37" i="20"/>
  <c r="S37" i="20" s="1"/>
  <c r="U37" i="20" s="1"/>
  <c r="Q36" i="20"/>
  <c r="S36" i="20" s="1"/>
  <c r="D36" i="20"/>
  <c r="F36" i="20" s="1"/>
  <c r="Q35" i="20"/>
  <c r="S35" i="20" s="1"/>
  <c r="U35" i="20" s="1"/>
  <c r="E35" i="20"/>
  <c r="D35" i="20"/>
  <c r="E34" i="20"/>
  <c r="D34" i="20"/>
  <c r="F34" i="20" s="1"/>
  <c r="M33" i="20"/>
  <c r="M32" i="20"/>
  <c r="M31" i="20"/>
  <c r="M30" i="20"/>
  <c r="E29" i="20"/>
  <c r="D29" i="20"/>
  <c r="Q28" i="20"/>
  <c r="S28" i="20" s="1"/>
  <c r="E28" i="20"/>
  <c r="D28" i="20"/>
  <c r="M27" i="20"/>
  <c r="M26" i="20"/>
  <c r="M25" i="20"/>
  <c r="Q24" i="20"/>
  <c r="S24" i="20" s="1"/>
  <c r="D24" i="20"/>
  <c r="F24" i="20" s="1"/>
  <c r="Q23" i="20"/>
  <c r="S23" i="20" s="1"/>
  <c r="D23" i="20"/>
  <c r="F23" i="20" s="1"/>
  <c r="Q22" i="20"/>
  <c r="S22" i="20" s="1"/>
  <c r="T22" i="20" s="1"/>
  <c r="D22" i="20"/>
  <c r="F22" i="20" s="1"/>
  <c r="G22" i="20" s="1"/>
  <c r="Q21" i="20"/>
  <c r="S21" i="20" s="1"/>
  <c r="V21" i="20" s="1"/>
  <c r="D21" i="20"/>
  <c r="F21" i="20" s="1"/>
  <c r="M20" i="20"/>
  <c r="M19" i="20"/>
  <c r="M18" i="20"/>
  <c r="Q17" i="20"/>
  <c r="S17" i="20" s="1"/>
  <c r="D17" i="20"/>
  <c r="F17" i="20" s="1"/>
  <c r="D16" i="20"/>
  <c r="F16" i="20" s="1"/>
  <c r="D15" i="20"/>
  <c r="F15" i="20" s="1"/>
  <c r="Q14" i="20"/>
  <c r="S14" i="20" s="1"/>
  <c r="Q13" i="20"/>
  <c r="S13" i="20" s="1"/>
  <c r="D13" i="20"/>
  <c r="F13" i="20" s="1"/>
  <c r="Q12" i="20"/>
  <c r="S12" i="20" s="1"/>
  <c r="F12" i="20"/>
  <c r="E12" i="20"/>
  <c r="D12" i="20"/>
  <c r="Q11" i="20"/>
  <c r="S11" i="20" s="1"/>
  <c r="U11" i="20" s="1"/>
  <c r="E11" i="20"/>
  <c r="D11" i="20"/>
  <c r="F11" i="20" s="1"/>
  <c r="H11" i="20" s="1"/>
  <c r="M10" i="20"/>
  <c r="Q9" i="20"/>
  <c r="S9" i="20" s="1"/>
  <c r="U9" i="20" s="1"/>
  <c r="E9" i="20"/>
  <c r="D9" i="20"/>
  <c r="M8" i="20"/>
  <c r="M7" i="20"/>
  <c r="M6" i="20"/>
  <c r="M5" i="20"/>
  <c r="J3" i="20"/>
  <c r="M52" i="19"/>
  <c r="M47" i="19"/>
  <c r="M44" i="19"/>
  <c r="M42" i="19"/>
  <c r="M40" i="19"/>
  <c r="M39" i="19"/>
  <c r="M37" i="19"/>
  <c r="M33" i="19"/>
  <c r="M32" i="19"/>
  <c r="M31" i="19"/>
  <c r="M30" i="19"/>
  <c r="M27" i="19"/>
  <c r="M26" i="19"/>
  <c r="M25" i="19"/>
  <c r="M20" i="19"/>
  <c r="M19" i="19"/>
  <c r="M18" i="19"/>
  <c r="M14" i="19"/>
  <c r="M10" i="19"/>
  <c r="M8" i="19"/>
  <c r="M7" i="19"/>
  <c r="M6" i="19"/>
  <c r="M5" i="19"/>
  <c r="V58" i="19"/>
  <c r="V53" i="19"/>
  <c r="V38" i="19"/>
  <c r="I57" i="19"/>
  <c r="D51" i="19"/>
  <c r="F51" i="19" s="1"/>
  <c r="G51" i="19" s="1"/>
  <c r="E50" i="19"/>
  <c r="D50" i="19"/>
  <c r="D49" i="19"/>
  <c r="F49" i="19" s="1"/>
  <c r="D48" i="19"/>
  <c r="F48" i="19" s="1"/>
  <c r="H48" i="19" s="1"/>
  <c r="D46" i="19"/>
  <c r="F46" i="19" s="1"/>
  <c r="D45" i="19"/>
  <c r="F45" i="19" s="1"/>
  <c r="G45" i="19" s="1"/>
  <c r="D43" i="19"/>
  <c r="F43" i="19" s="1"/>
  <c r="D41" i="19"/>
  <c r="F41" i="19" s="1"/>
  <c r="H41" i="19" s="1"/>
  <c r="D36" i="19"/>
  <c r="F36" i="19" s="1"/>
  <c r="E35" i="19"/>
  <c r="D35" i="19"/>
  <c r="E34" i="19"/>
  <c r="D34" i="19"/>
  <c r="J3" i="19"/>
  <c r="E29" i="19"/>
  <c r="D29" i="19"/>
  <c r="E28" i="19"/>
  <c r="D28" i="19"/>
  <c r="D24" i="19"/>
  <c r="F24" i="19" s="1"/>
  <c r="D23" i="19"/>
  <c r="F23" i="19" s="1"/>
  <c r="D22" i="19"/>
  <c r="F22" i="19" s="1"/>
  <c r="D21" i="19"/>
  <c r="F21" i="19" s="1"/>
  <c r="D17" i="19"/>
  <c r="F17" i="19" s="1"/>
  <c r="H17" i="19" s="1"/>
  <c r="D16" i="19"/>
  <c r="F16" i="19" s="1"/>
  <c r="D15" i="19"/>
  <c r="F15" i="19" s="1"/>
  <c r="D13" i="19"/>
  <c r="F13" i="19" s="1"/>
  <c r="E12" i="19"/>
  <c r="D12" i="19"/>
  <c r="E11" i="19"/>
  <c r="D11" i="19"/>
  <c r="E9" i="19"/>
  <c r="D9" i="19"/>
  <c r="M57" i="19" l="1"/>
  <c r="L57" i="19"/>
  <c r="O23" i="22"/>
  <c r="O26" i="22"/>
  <c r="Q19" i="22"/>
  <c r="Q26" i="22" s="1"/>
  <c r="R26" i="22" s="1"/>
  <c r="M22" i="22"/>
  <c r="M23" i="22"/>
  <c r="R24" i="21"/>
  <c r="F50" i="20"/>
  <c r="F28" i="20"/>
  <c r="F29" i="20"/>
  <c r="G29" i="20" s="1"/>
  <c r="U12" i="20"/>
  <c r="T12" i="20"/>
  <c r="G15" i="20"/>
  <c r="H15" i="20"/>
  <c r="U23" i="20"/>
  <c r="T23" i="20"/>
  <c r="V23" i="20"/>
  <c r="H12" i="20"/>
  <c r="I12" i="20" s="1"/>
  <c r="G12" i="20"/>
  <c r="H23" i="20"/>
  <c r="G23" i="20"/>
  <c r="I23" i="20" s="1"/>
  <c r="U36" i="20"/>
  <c r="T36" i="20"/>
  <c r="V36" i="20" s="1"/>
  <c r="Y36" i="20" s="1"/>
  <c r="H45" i="20"/>
  <c r="G45" i="20"/>
  <c r="I45" i="20" s="1"/>
  <c r="H51" i="20"/>
  <c r="G51" i="20"/>
  <c r="I51" i="20" s="1"/>
  <c r="G16" i="20"/>
  <c r="H16" i="20"/>
  <c r="T17" i="20"/>
  <c r="U17" i="20"/>
  <c r="U22" i="20"/>
  <c r="V22" i="20" s="1"/>
  <c r="T28" i="20"/>
  <c r="U28" i="20"/>
  <c r="H34" i="20"/>
  <c r="G34" i="20"/>
  <c r="I34" i="20"/>
  <c r="H46" i="20"/>
  <c r="G46" i="20"/>
  <c r="I46" i="20" s="1"/>
  <c r="I11" i="20"/>
  <c r="G11" i="20"/>
  <c r="G17" i="20"/>
  <c r="H17" i="20"/>
  <c r="G13" i="20"/>
  <c r="I13" i="20" s="1"/>
  <c r="H13" i="20"/>
  <c r="G24" i="20"/>
  <c r="H24" i="20"/>
  <c r="F9" i="20"/>
  <c r="T13" i="20"/>
  <c r="U13" i="20"/>
  <c r="U14" i="20"/>
  <c r="T14" i="20"/>
  <c r="V14" i="20" s="1"/>
  <c r="M14" i="20" s="1"/>
  <c r="H21" i="20"/>
  <c r="G21" i="20"/>
  <c r="H22" i="20"/>
  <c r="I22" i="20" s="1"/>
  <c r="T24" i="20"/>
  <c r="U24" i="20"/>
  <c r="G28" i="20"/>
  <c r="H28" i="20"/>
  <c r="H36" i="20"/>
  <c r="G41" i="20"/>
  <c r="H41" i="20"/>
  <c r="F35" i="20"/>
  <c r="G36" i="20"/>
  <c r="I36" i="20" s="1"/>
  <c r="T41" i="20"/>
  <c r="V41" i="20" s="1"/>
  <c r="U41" i="20"/>
  <c r="T47" i="20"/>
  <c r="U47" i="20"/>
  <c r="V47" i="20" s="1"/>
  <c r="M47" i="20" s="1"/>
  <c r="H50" i="20"/>
  <c r="G50" i="20"/>
  <c r="I50" i="20" s="1"/>
  <c r="T9" i="20"/>
  <c r="V9" i="20" s="1"/>
  <c r="Y9" i="20" s="1"/>
  <c r="T11" i="20"/>
  <c r="V11" i="20" s="1"/>
  <c r="Y11" i="20" s="1"/>
  <c r="T35" i="20"/>
  <c r="V35" i="20" s="1"/>
  <c r="T37" i="20"/>
  <c r="V37" i="20" s="1"/>
  <c r="M37" i="20" s="1"/>
  <c r="T44" i="20"/>
  <c r="V44" i="20" s="1"/>
  <c r="M44" i="20" s="1"/>
  <c r="G48" i="20"/>
  <c r="I48" i="20" s="1"/>
  <c r="G49" i="20"/>
  <c r="I49" i="20" s="1"/>
  <c r="G43" i="20"/>
  <c r="I43" i="20" s="1"/>
  <c r="F29" i="19"/>
  <c r="H29" i="19" s="1"/>
  <c r="F12" i="19"/>
  <c r="H12" i="19" s="1"/>
  <c r="F35" i="19"/>
  <c r="G35" i="19" s="1"/>
  <c r="F28" i="19"/>
  <c r="H28" i="19" s="1"/>
  <c r="F11" i="19"/>
  <c r="G11" i="19" s="1"/>
  <c r="F34" i="19"/>
  <c r="H34" i="19" s="1"/>
  <c r="F50" i="19"/>
  <c r="H50" i="19" s="1"/>
  <c r="H22" i="19"/>
  <c r="G22" i="19"/>
  <c r="H24" i="19"/>
  <c r="G24" i="19"/>
  <c r="H36" i="19"/>
  <c r="G36" i="19"/>
  <c r="H46" i="19"/>
  <c r="G46" i="19"/>
  <c r="H49" i="19"/>
  <c r="G49" i="19"/>
  <c r="H16" i="19"/>
  <c r="G16" i="19"/>
  <c r="H43" i="19"/>
  <c r="G43" i="19"/>
  <c r="G15" i="19"/>
  <c r="H15" i="19"/>
  <c r="H13" i="19"/>
  <c r="G13" i="19"/>
  <c r="F9" i="19"/>
  <c r="H21" i="19"/>
  <c r="G21" i="19"/>
  <c r="H23" i="19"/>
  <c r="G23" i="19"/>
  <c r="H45" i="19"/>
  <c r="I45" i="19" s="1"/>
  <c r="H51" i="19"/>
  <c r="G17" i="19"/>
  <c r="I17" i="19" s="1"/>
  <c r="G41" i="19"/>
  <c r="G48" i="19"/>
  <c r="I48" i="19" s="1"/>
  <c r="I51" i="19"/>
  <c r="V12" i="20" l="1"/>
  <c r="Y12" i="20" s="1"/>
  <c r="S53" i="20"/>
  <c r="Q23" i="22"/>
  <c r="R23" i="22" s="1"/>
  <c r="Q22" i="22"/>
  <c r="I29" i="20"/>
  <c r="H29" i="20"/>
  <c r="V53" i="20"/>
  <c r="I15" i="20"/>
  <c r="J15" i="20" s="1"/>
  <c r="I41" i="20"/>
  <c r="I21" i="20"/>
  <c r="S38" i="20"/>
  <c r="I24" i="20"/>
  <c r="L24" i="20" s="1"/>
  <c r="I17" i="20"/>
  <c r="I16" i="20"/>
  <c r="M50" i="20"/>
  <c r="K50" i="20"/>
  <c r="M21" i="20"/>
  <c r="L21" i="20"/>
  <c r="M43" i="20"/>
  <c r="J43" i="20"/>
  <c r="J53" i="20" s="1"/>
  <c r="M36" i="20"/>
  <c r="K36" i="20"/>
  <c r="I53" i="20"/>
  <c r="L41" i="20"/>
  <c r="M41" i="20"/>
  <c r="M45" i="20"/>
  <c r="L45" i="20"/>
  <c r="M29" i="20"/>
  <c r="L29" i="20"/>
  <c r="M15" i="20"/>
  <c r="L17" i="20"/>
  <c r="K49" i="20"/>
  <c r="M49" i="20"/>
  <c r="L48" i="20"/>
  <c r="M48" i="20"/>
  <c r="M22" i="20"/>
  <c r="L22" i="20"/>
  <c r="L13" i="20"/>
  <c r="M51" i="20"/>
  <c r="K51" i="20"/>
  <c r="L11" i="20"/>
  <c r="M11" i="20"/>
  <c r="I28" i="20"/>
  <c r="V13" i="20"/>
  <c r="M34" i="20"/>
  <c r="K34" i="20"/>
  <c r="K38" i="20" s="1"/>
  <c r="M23" i="20"/>
  <c r="L23" i="20"/>
  <c r="F53" i="20"/>
  <c r="M46" i="20"/>
  <c r="L46" i="20"/>
  <c r="G9" i="20"/>
  <c r="H9" i="20"/>
  <c r="V28" i="20"/>
  <c r="V17" i="20"/>
  <c r="G35" i="20"/>
  <c r="I35" i="20" s="1"/>
  <c r="H35" i="20"/>
  <c r="J16" i="20"/>
  <c r="M16" i="20"/>
  <c r="L12" i="20"/>
  <c r="V24" i="20"/>
  <c r="K51" i="19"/>
  <c r="M51" i="19"/>
  <c r="L48" i="19"/>
  <c r="M48" i="19"/>
  <c r="L45" i="19"/>
  <c r="M45" i="19"/>
  <c r="L17" i="19"/>
  <c r="M17" i="19"/>
  <c r="I22" i="19"/>
  <c r="G29" i="19"/>
  <c r="I29" i="19" s="1"/>
  <c r="G12" i="19"/>
  <c r="I12" i="19" s="1"/>
  <c r="G50" i="19"/>
  <c r="I50" i="19" s="1"/>
  <c r="G34" i="19"/>
  <c r="I34" i="19" s="1"/>
  <c r="I15" i="19"/>
  <c r="I16" i="19"/>
  <c r="I46" i="19"/>
  <c r="H35" i="19"/>
  <c r="I35" i="19" s="1"/>
  <c r="G28" i="19"/>
  <c r="I28" i="19" s="1"/>
  <c r="I13" i="19"/>
  <c r="I36" i="19"/>
  <c r="H11" i="19"/>
  <c r="I11" i="19" s="1"/>
  <c r="I21" i="19"/>
  <c r="I23" i="19"/>
  <c r="I43" i="19"/>
  <c r="I49" i="19"/>
  <c r="I24" i="19"/>
  <c r="I41" i="19"/>
  <c r="M41" i="19" s="1"/>
  <c r="H9" i="19"/>
  <c r="G9" i="19"/>
  <c r="M17" i="20" l="1"/>
  <c r="Y17" i="20"/>
  <c r="Y38" i="20"/>
  <c r="M12" i="20"/>
  <c r="S54" i="20"/>
  <c r="V38" i="20"/>
  <c r="V54" i="20" s="1"/>
  <c r="V58" i="20" s="1"/>
  <c r="M24" i="20"/>
  <c r="K53" i="20"/>
  <c r="I9" i="20"/>
  <c r="J9" i="20" s="1"/>
  <c r="L9" i="20"/>
  <c r="M9" i="20"/>
  <c r="M13" i="20"/>
  <c r="L53" i="20"/>
  <c r="F38" i="20"/>
  <c r="F54" i="20" s="1"/>
  <c r="K54" i="20"/>
  <c r="K58" i="20" s="1"/>
  <c r="M53" i="20"/>
  <c r="L35" i="20"/>
  <c r="J35" i="20"/>
  <c r="M35" i="20"/>
  <c r="L28" i="20"/>
  <c r="M28" i="20"/>
  <c r="L23" i="19"/>
  <c r="M23" i="19"/>
  <c r="L13" i="19"/>
  <c r="M13" i="19"/>
  <c r="J16" i="19"/>
  <c r="M16" i="19"/>
  <c r="L12" i="19"/>
  <c r="M12" i="19"/>
  <c r="L22" i="19"/>
  <c r="M22" i="19"/>
  <c r="L24" i="19"/>
  <c r="M24" i="19"/>
  <c r="L21" i="19"/>
  <c r="M21" i="19"/>
  <c r="L28" i="19"/>
  <c r="M28" i="19"/>
  <c r="J15" i="19"/>
  <c r="M15" i="19"/>
  <c r="K49" i="19"/>
  <c r="M49" i="19"/>
  <c r="L11" i="19"/>
  <c r="M11" i="19"/>
  <c r="J35" i="19"/>
  <c r="M35" i="19"/>
  <c r="K34" i="19"/>
  <c r="K38" i="19" s="1"/>
  <c r="M34" i="19"/>
  <c r="L29" i="19"/>
  <c r="M29" i="19"/>
  <c r="J43" i="19"/>
  <c r="J53" i="19" s="1"/>
  <c r="M43" i="19"/>
  <c r="K36" i="19"/>
  <c r="M36" i="19"/>
  <c r="L46" i="19"/>
  <c r="M46" i="19"/>
  <c r="K50" i="19"/>
  <c r="M50" i="19"/>
  <c r="F53" i="19"/>
  <c r="L35" i="19"/>
  <c r="F38" i="19"/>
  <c r="I9" i="19"/>
  <c r="I53" i="19"/>
  <c r="M53" i="19" s="1"/>
  <c r="L41" i="19"/>
  <c r="I38" i="20" l="1"/>
  <c r="J38" i="20"/>
  <c r="J54" i="20" s="1"/>
  <c r="J58" i="20" s="1"/>
  <c r="M38" i="20"/>
  <c r="I54" i="20"/>
  <c r="L38" i="20"/>
  <c r="L54" i="20" s="1"/>
  <c r="L58" i="20" s="1"/>
  <c r="K53" i="19"/>
  <c r="J9" i="19"/>
  <c r="J38" i="19" s="1"/>
  <c r="M9" i="19"/>
  <c r="F54" i="19"/>
  <c r="L9" i="19"/>
  <c r="L38" i="19" s="1"/>
  <c r="K54" i="19"/>
  <c r="K58" i="19" s="1"/>
  <c r="I38" i="19"/>
  <c r="L53" i="19"/>
  <c r="M54" i="20" l="1"/>
  <c r="I58" i="20"/>
  <c r="I54" i="19"/>
  <c r="M54" i="19" s="1"/>
  <c r="M38" i="19"/>
  <c r="J54" i="19"/>
  <c r="L54" i="19"/>
  <c r="L58" i="19" s="1"/>
  <c r="I58" i="19" l="1"/>
  <c r="M58" i="19" s="1"/>
  <c r="M58" i="20"/>
  <c r="J58" i="19"/>
</calcChain>
</file>

<file path=xl/sharedStrings.xml><?xml version="1.0" encoding="utf-8"?>
<sst xmlns="http://schemas.openxmlformats.org/spreadsheetml/2006/main" count="1284" uniqueCount="702">
  <si>
    <t>Burden item</t>
  </si>
  <si>
    <t>N/A</t>
  </si>
  <si>
    <t>(A)</t>
  </si>
  <si>
    <t>(B)</t>
  </si>
  <si>
    <t>(C)</t>
  </si>
  <si>
    <t>(D)</t>
  </si>
  <si>
    <t>(E)</t>
  </si>
  <si>
    <t>(F)</t>
  </si>
  <si>
    <t>(G)</t>
  </si>
  <si>
    <t>(H)</t>
  </si>
  <si>
    <t>Person hours per occurrence</t>
  </si>
  <si>
    <t>No. of occurrences per respondent per year</t>
  </si>
  <si>
    <t>Person hours per respondent per year (C=AxB)</t>
  </si>
  <si>
    <t>Technical person- hours per year (E=CxD)</t>
  </si>
  <si>
    <t>Management person hours per year (Ex0.05)</t>
  </si>
  <si>
    <t>Clerical person hours per year (Ex0.1)</t>
  </si>
  <si>
    <t>1.  Applications</t>
  </si>
  <si>
    <t>2.  Survey and Studies</t>
  </si>
  <si>
    <t>3.  Reporting Requirements</t>
  </si>
  <si>
    <t xml:space="preserve">         v.   Inspection and maintenance of capture systems and                  control devices</t>
  </si>
  <si>
    <t xml:space="preserve">     C.  Gather existing information</t>
  </si>
  <si>
    <t>See 4D, 4E</t>
  </si>
  <si>
    <t xml:space="preserve">      vii.  Reports of performance test results</t>
  </si>
  <si>
    <t>See 3B, 4E</t>
  </si>
  <si>
    <t>Subtotal  for Reporting  Requirements</t>
  </si>
  <si>
    <t>4.  Recordkeeping Requirements</t>
  </si>
  <si>
    <t>See 3A</t>
  </si>
  <si>
    <t xml:space="preserve">     B.  Plan activities</t>
  </si>
  <si>
    <t xml:space="preserve">     C.  Implement activities</t>
  </si>
  <si>
    <t>See 3B</t>
  </si>
  <si>
    <t xml:space="preserve">     D.  Develop record system</t>
  </si>
  <si>
    <t xml:space="preserve">     F.  Time to train personnel</t>
  </si>
  <si>
    <t xml:space="preserve">Subtotal  for Recordkeeping Requirements  </t>
  </si>
  <si>
    <t>Assumptions:</t>
  </si>
  <si>
    <t>Labor Cost Per Hour</t>
  </si>
  <si>
    <t xml:space="preserve">     A.  Familiarization with rule requirements</t>
  </si>
  <si>
    <t xml:space="preserve">         iii.  Method 9071B performance test</t>
  </si>
  <si>
    <t xml:space="preserve">     viii.  Semiannual compliance reports </t>
  </si>
  <si>
    <t xml:space="preserve">     G.  Time for audits</t>
  </si>
  <si>
    <t>Labor Cost per Hour</t>
  </si>
  <si>
    <t>Activity</t>
  </si>
  <si>
    <t>EPA person- hours per occurrence</t>
  </si>
  <si>
    <t>No. of occurrences per plant per year</t>
  </si>
  <si>
    <t>EPA person- hours per plant per year (C=AxB)</t>
  </si>
  <si>
    <r>
      <t xml:space="preserve">Plants per year  </t>
    </r>
    <r>
      <rPr>
        <b/>
        <vertAlign val="superscript"/>
        <sz val="12"/>
        <color theme="1"/>
        <rFont val="Times New Roman"/>
        <family val="1"/>
      </rPr>
      <t>a</t>
    </r>
  </si>
  <si>
    <t>Management person-hours per year (Ex0.05)</t>
  </si>
  <si>
    <t>Clerical person-hours per year (Ex0.1)</t>
  </si>
  <si>
    <r>
      <t xml:space="preserve">Cost, $ </t>
    </r>
    <r>
      <rPr>
        <b/>
        <vertAlign val="superscript"/>
        <sz val="12"/>
        <color theme="1"/>
        <rFont val="Times New Roman"/>
        <family val="1"/>
      </rPr>
      <t>b</t>
    </r>
  </si>
  <si>
    <r>
      <t xml:space="preserve">New Respondents </t>
    </r>
    <r>
      <rPr>
        <vertAlign val="superscript"/>
        <sz val="10"/>
        <color theme="1"/>
        <rFont val="Times New Roman"/>
        <family val="1"/>
      </rPr>
      <t>c</t>
    </r>
  </si>
  <si>
    <t xml:space="preserve">i.    Notification of compliance status </t>
  </si>
  <si>
    <t xml:space="preserve">ii.   Notification of intent to construct a            major source and review application </t>
  </si>
  <si>
    <t xml:space="preserve">iii.  Notification of start of construction </t>
  </si>
  <si>
    <t xml:space="preserve">iv.  Notification of actual startup </t>
  </si>
  <si>
    <t xml:space="preserve">v.   Notification of initial performance test and test plan </t>
  </si>
  <si>
    <t>Existing Respondents</t>
  </si>
  <si>
    <r>
      <t xml:space="preserve">i.    Performance test report for Method 5 and Method 9 </t>
    </r>
    <r>
      <rPr>
        <vertAlign val="superscript"/>
        <sz val="10"/>
        <color theme="1"/>
        <rFont val="Times New Roman"/>
        <family val="1"/>
      </rPr>
      <t>d</t>
    </r>
  </si>
  <si>
    <r>
      <t xml:space="preserve">ii.   Review semiannual compliance reports </t>
    </r>
    <r>
      <rPr>
        <vertAlign val="superscript"/>
        <sz val="10"/>
        <color theme="1"/>
        <rFont val="Times New Roman"/>
        <family val="1"/>
      </rPr>
      <t>e</t>
    </r>
  </si>
  <si>
    <r>
      <t xml:space="preserve">iii.  Review of startup, shutdown, and malfunction reports </t>
    </r>
    <r>
      <rPr>
        <vertAlign val="superscript"/>
        <sz val="10"/>
        <color theme="1"/>
        <rFont val="Times New Roman"/>
        <family val="1"/>
      </rPr>
      <t>f</t>
    </r>
  </si>
  <si>
    <t>Subtotals Labor Burden and Cost</t>
  </si>
  <si>
    <r>
      <t xml:space="preserve">TOTAL ANNUAL BURDEN AND COST (rounded) </t>
    </r>
    <r>
      <rPr>
        <b/>
        <vertAlign val="superscript"/>
        <sz val="10"/>
        <color theme="1"/>
        <rFont val="Times New Roman"/>
        <family val="1"/>
      </rPr>
      <t>g</t>
    </r>
  </si>
  <si>
    <r>
      <t>a</t>
    </r>
    <r>
      <rPr>
        <sz val="10"/>
        <color theme="1"/>
        <rFont val="Times New Roman"/>
        <family val="1"/>
      </rPr>
      <t xml:space="preserve">  There are approximately 12 existing sources currently subject to this rule.  There will be no additional new source that will become subject to the rule each year over the three-year period of this ICR.</t>
    </r>
  </si>
  <si>
    <r>
      <t>b</t>
    </r>
    <r>
      <rPr>
        <sz val="10"/>
        <rFont val="Times New Roman"/>
        <family val="1"/>
      </rPr>
      <t xml:space="preserve">  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“2018 General Schedule” which excludes locality rates of pay. </t>
    </r>
  </si>
  <si>
    <r>
      <t>c</t>
    </r>
    <r>
      <rPr>
        <sz val="12"/>
        <rFont val="Times New Roman"/>
        <family val="1"/>
      </rPr>
      <t xml:space="preserve"> </t>
    </r>
    <r>
      <rPr>
        <sz val="10"/>
        <rFont val="Times New Roman"/>
        <family val="1"/>
      </rPr>
      <t>These requirements are one-time requirements that apply to new respondents. There are no new respondents estimated over the 3 year period of this ICR.</t>
    </r>
  </si>
  <si>
    <r>
      <t>d</t>
    </r>
    <r>
      <rPr>
        <sz val="10"/>
        <color theme="1"/>
        <rFont val="Times New Roman"/>
        <family val="1"/>
      </rPr>
      <t xml:space="preserve"> Every 2.5 years (or about 0.4 times per year, if averaged over the three-year period of ICR), respondents must sample each emission point using Method 5 for particulate matter and  Method 9 for opacity observations, and submit a report with results.</t>
    </r>
  </si>
  <si>
    <r>
      <t>e</t>
    </r>
    <r>
      <rPr>
        <sz val="10"/>
        <color theme="1"/>
        <rFont val="Times New Roman"/>
        <family val="1"/>
      </rPr>
      <t xml:space="preserve"> Sources are required to submit semiannual compliance reports.</t>
    </r>
  </si>
  <si>
    <r>
      <t xml:space="preserve">f </t>
    </r>
    <r>
      <rPr>
        <sz val="10"/>
        <color theme="1"/>
        <rFont val="Times New Roman"/>
        <family val="1"/>
      </rPr>
      <t>We have assumed that one respondent per year will have at least one startup, shutdown, or malfunction (SSM) that is not managed according to the SSM plan.</t>
    </r>
  </si>
  <si>
    <r>
      <t xml:space="preserve">g </t>
    </r>
    <r>
      <rPr>
        <sz val="10"/>
        <color theme="1"/>
        <rFont val="Times New Roman"/>
        <family val="1"/>
      </rPr>
      <t>Totals have been rounded to 3 significant figures.  Figures may not add exactly due to rounding.</t>
    </r>
  </si>
  <si>
    <t>3. Acquisition, Installation, and
Utilization of Technology and
Systems</t>
  </si>
  <si>
    <t>6b</t>
  </si>
  <si>
    <t>4.  Reporting Requirements</t>
  </si>
  <si>
    <t xml:space="preserve">     A.  Read instructions</t>
  </si>
  <si>
    <t xml:space="preserve">     B.  Required activities </t>
  </si>
  <si>
    <t>7.6c</t>
  </si>
  <si>
    <t>3.6d</t>
  </si>
  <si>
    <t>365e</t>
  </si>
  <si>
    <t>0f</t>
  </si>
  <si>
    <t xml:space="preserve">         Method 5 performance test</t>
  </si>
  <si>
    <t xml:space="preserve">         Method 9 performance test</t>
  </si>
  <si>
    <t xml:space="preserve">         Method 6071B performance test</t>
  </si>
  <si>
    <t xml:space="preserve">         Startup, shutdown, malfunction plan</t>
  </si>
  <si>
    <t xml:space="preserve">         Inspection and maintenance of capture systems and control devices</t>
  </si>
  <si>
    <t>C. Create information</t>
  </si>
  <si>
    <t>See 4B</t>
  </si>
  <si>
    <t xml:space="preserve">     D.  Gather existing information</t>
  </si>
  <si>
    <t xml:space="preserve">     E.  Write report</t>
  </si>
  <si>
    <t xml:space="preserve">        Notification of applicability</t>
  </si>
  <si>
    <t xml:space="preserve">        Notification of constr./reconstr.</t>
  </si>
  <si>
    <t xml:space="preserve">        Notification of anticipated startup</t>
  </si>
  <si>
    <t xml:space="preserve">        Notification of actual startup</t>
  </si>
  <si>
    <t xml:space="preserve">        Notification of special compliance requirements</t>
  </si>
  <si>
    <t xml:space="preserve">  Compliance extension request</t>
  </si>
  <si>
    <t xml:space="preserve">        Notification of opacity observations</t>
  </si>
  <si>
    <t xml:space="preserve">        Notification of performance test</t>
  </si>
  <si>
    <t xml:space="preserve">  Operation and maintenance plan</t>
  </si>
  <si>
    <t xml:space="preserve">  Site-specific test plan</t>
  </si>
  <si>
    <t>Notification of compliance status</t>
  </si>
  <si>
    <t xml:space="preserve">  Notification of compliance status</t>
  </si>
  <si>
    <t xml:space="preserve">  NESHAP waiver application</t>
  </si>
  <si>
    <t xml:space="preserve">  Report of performance test</t>
  </si>
  <si>
    <t xml:space="preserve">  Emergency startup, shutdown, or malfunction reports</t>
  </si>
  <si>
    <t>2g</t>
  </si>
  <si>
    <t>5.  Recordkeeping Requirements</t>
  </si>
  <si>
    <t xml:space="preserve">     A. Read instructions</t>
  </si>
  <si>
    <t>See 4A</t>
  </si>
  <si>
    <t xml:space="preserve">     E.  Time to enter information Records of all info. required by standards</t>
  </si>
  <si>
    <t>3h</t>
  </si>
  <si>
    <t>52h</t>
  </si>
  <si>
    <t xml:space="preserve">    G.  Time to adjust existing ways to comply with previously applicable requirements</t>
  </si>
  <si>
    <t>0.25l</t>
  </si>
  <si>
    <t xml:space="preserve">    H.  Time to transmit or disclose information</t>
  </si>
  <si>
    <t xml:space="preserve">    I.  Time for audits</t>
  </si>
  <si>
    <t xml:space="preserve">TOTAL LABOR BURDEN AND COST </t>
  </si>
  <si>
    <t>Annualized cost of capitalj</t>
  </si>
  <si>
    <t>Operation and maintenance (O&amp;M)k</t>
  </si>
  <si>
    <t>Total (capital recovery plus O&amp;M)</t>
  </si>
  <si>
    <t>a Costs are based on the following hourly rates: technical at $59.83, management at $88.62, and clerical at $38.66.</t>
  </si>
  <si>
    <t>b One time event for 18 respondents over 3-year term of ICR is 18/3 = 6 respondents/yr.</t>
  </si>
  <si>
    <t>c Method 5 performance tests are required for 137 control devices, which is 137/18 =7. 6 per respondent.</t>
  </si>
  <si>
    <t>d Method 9 performance tests are required for 65 sources or 65/18 = 3.6 per respondent.</t>
  </si>
  <si>
    <t>e The oil content of the sinter feed must be analyzed each day.</t>
  </si>
  <si>
    <t>f Compliance is required 3 years after the effective date; consequently, none of these activities will occur during the 3-year period of this ICR.</t>
  </si>
  <si>
    <t>g Semiannual reports are required: includes startup, shutdown, and malfunction activities consistent with the plan and deviations from emission or operating limits.</t>
  </si>
  <si>
    <t>h Assumes 3 hours per week per plant to enter into records.</t>
  </si>
  <si>
    <t>i Assumes 15 minutes to transmit recorded information.</t>
  </si>
  <si>
    <t>j Cost includes 86 bag leaks detectors and 3 continuous opacity monitors (COMS). Capital cost is $885,000 for continuous opacity monitors and bag leak detectors, 7 percent interest,</t>
  </si>
  <si>
    <t>and 5-year equipment life (capital recovery factor = 0.142). Incurred in the third year of the ICR term ($126,000/3 = $42,000/yr).</t>
  </si>
  <si>
    <t>k Operation and maintenance cost for 3 COMS and 86 bag leak detectors. Incurred in the third year of the ICR term ($67,000/3 = $22,300/yr).</t>
  </si>
  <si>
    <t>N/A = Not Applicable.</t>
  </si>
  <si>
    <t>Number of
respondents
per year</t>
  </si>
  <si>
    <t>Total Cost Per year a</t>
  </si>
  <si>
    <t>Hours per
occurrence</t>
  </si>
  <si>
    <t>Hours per
plant per year</t>
  </si>
  <si>
    <t>Plants
per year</t>
  </si>
  <si>
    <t>Technical
person-hours
per year
(D=BxC)</t>
  </si>
  <si>
    <t>Management
person-hours
per year
(Dx0.05)</t>
  </si>
  <si>
    <t>Clerical
person-hours
per year
(Dx0.1)</t>
  </si>
  <si>
    <t>Cost, $a</t>
  </si>
  <si>
    <t>Initial performance test</t>
  </si>
  <si>
    <t>Repeat performance test-Retesting preparation</t>
  </si>
  <si>
    <t>Repeat performance- Retesting</t>
  </si>
  <si>
    <t>Litigation</t>
  </si>
  <si>
    <t>Excess Emissions Enforcement Activities</t>
  </si>
  <si>
    <t>1b</t>
  </si>
  <si>
    <t>0c</t>
  </si>
  <si>
    <t>0d</t>
  </si>
  <si>
    <t>Report Review</t>
  </si>
  <si>
    <t>Notification of construction/reconstruction</t>
  </si>
  <si>
    <t>Notification of anticipated startup</t>
  </si>
  <si>
    <t>Notification of actual startup</t>
  </si>
  <si>
    <t>Notification of special compliance requirements</t>
  </si>
  <si>
    <t>Notification of initial performance test</t>
  </si>
  <si>
    <t>Review of repeat performance test report</t>
  </si>
  <si>
    <t>Review of semi-annual compliance reporte</t>
  </si>
  <si>
    <t>Review of NESHAP waiver application</t>
  </si>
  <si>
    <t>Review of emergency startup, shutdown, and
malfunction report</t>
  </si>
  <si>
    <t>6e</t>
  </si>
  <si>
    <t>16e</t>
  </si>
  <si>
    <t>0g</t>
  </si>
  <si>
    <t>TOTAL BURDEN AND COST (SALARY)</t>
  </si>
  <si>
    <t>Travel Expenses for Tests Attendedh</t>
  </si>
  <si>
    <t>TOTAL ANNUAL COST</t>
  </si>
  <si>
    <t>(1 person x 1 plant/yr x 1 day/plant x $100 per diem) + ($400/round trip x 1 round trips/yr) = $500</t>
  </si>
  <si>
    <t>$4,360 + $500 = $4,860</t>
  </si>
  <si>
    <t>b Assumes EPA/State personnel will attend 3 performance tests over 3 years (3/3 = 1).</t>
  </si>
  <si>
    <t>c Assumes no plants have to repeat their performance test over the 3-year term of the ICR.</t>
  </si>
  <si>
    <t>d Assumes no plants will be involved in litigation or excess emissions enforcement activities over the 3-year term of the ICR.</t>
  </si>
  <si>
    <t>e For 18 plants over 3-year term of the ICR (18/3 = 6).</t>
  </si>
  <si>
    <t>g Assumes no plants ask for waivers.</t>
  </si>
  <si>
    <t>SPPD_FACILITY_IDENTIFIER_EMISSION_UNIT_ID_EMISSION_UNIT_DESCRIPTION_EMISSION_RELEASE_POINT_ID</t>
  </si>
  <si>
    <t>SPPD_FACILITY_IDENTIFIER</t>
  </si>
  <si>
    <t>AKS-Ashland-KY_Amanda Blast Furnace_BF Controlled_Amanda BF East Casthouse</t>
  </si>
  <si>
    <t>AKS-Ashland-KY</t>
  </si>
  <si>
    <t>EMISSION_UNIT_ID</t>
  </si>
  <si>
    <t>EMISSION_UNIT_DESCRIPTION</t>
  </si>
  <si>
    <t>Amanda Blast Furnace</t>
  </si>
  <si>
    <t>BF Controlled</t>
  </si>
  <si>
    <t>EMISSION_RELEASE_POINT_ID</t>
  </si>
  <si>
    <t>Amanda BF East Casthouse</t>
  </si>
  <si>
    <t>AKS-Ashland-KY_Amanda Blast Furnace_BF Controlled_Amanda BF North Casthouse</t>
  </si>
  <si>
    <t>Amanda BF North Casthouse</t>
  </si>
  <si>
    <t>AKS-Ashland-KY_Amanda Blast Furnace Stoves Stack_BF Stoves_Amanda Blast Furnace Stoves Stack</t>
  </si>
  <si>
    <t>Amanda Blast Furnace Stoves Stack</t>
  </si>
  <si>
    <t>BF Stoves</t>
  </si>
  <si>
    <t>AKS-Ashland-KY_BOPF No. 1 Vessel - Oxygen Blowing_BOPF Primary-Top Blown_No. 1 Vessel Venturi Scrubber + BOPF No. 1 Vessel Stack Flare</t>
  </si>
  <si>
    <t>BOPF No. 1 Vessel - Oxygen Blowing</t>
  </si>
  <si>
    <t>BOPF Primary-Top Blown</t>
  </si>
  <si>
    <t>No. 1 Vessel Venturi Scrubber + BOPF No. 1 Vessel Stack Flare</t>
  </si>
  <si>
    <t>AKS-Ashland-KY_BOPF No. 2 Vessel - Oxygen Blowing_BOPF Primary-Top Blown_No. 2 Vessel Venturi Scrubber + BOPF No. 2 Vessel Stack Flare</t>
  </si>
  <si>
    <t>BOPF No. 2 Vessel - Oxygen Blowing</t>
  </si>
  <si>
    <t>No. 2 Vessel Venturi Scrubber + BOPF No. 2 Vessel Stack Flare</t>
  </si>
  <si>
    <t>AKS-Ashland-KY_BOPF No. 1 Vessel - Charging &amp; Tapping; BOPF No. 2 Vessel - Charging &amp; Tapping; Hot Metal Transfer Desulfurization East Station; Hot Metal Transfer Desulfurization West Station; Slag Skimmig Station_BOPF Secondary-Top Blown &amp; Hot metal transfer, skimming, desulfurization_BOF Secondary Emissions Control Baghouse</t>
  </si>
  <si>
    <t>BOPF No. 1 Vessel - Charging &amp; Tapping; BOPF No. 2 Vessel - Charging &amp; Tapping; Hot Metal Transfer Desulfurization East Station; Hot Metal Transfer Desulfurization West Station; Slag Skimmig Station</t>
  </si>
  <si>
    <t>BOPF Secondary-Top Blown &amp; Hot metal transfer, skimming, desulfurization</t>
  </si>
  <si>
    <t>BOF Secondary Emissions Control Baghouse</t>
  </si>
  <si>
    <t>AKS-Ashland-KY_No. 3 Steel Producing - Ladle Metallurgical Facility_Ladle Metallurgy_Ladle Refiner Baghouse 1</t>
  </si>
  <si>
    <t>No. 3 Steel Producing - Ladle Metallurgical Facility</t>
  </si>
  <si>
    <t>Ladle Metallurgy</t>
  </si>
  <si>
    <t>Ladle Refiner Baghouse 1</t>
  </si>
  <si>
    <t>AKS-Ashland-KY_No. 3 Steel Producing - Ladle Metallurgical Facility_Ladle Metallurgy_Ladle Refiner Baghouse 2</t>
  </si>
  <si>
    <t>Ladle Refiner Baghouse 2</t>
  </si>
  <si>
    <t>AKS-Middletown-OH_No. 3 BF East Casthouse; No. 3 BF West Casthouse_BF Controlled_#3 BlastFurnace Casthouse/Baghouse</t>
  </si>
  <si>
    <t>AKS-Middletown-OH</t>
  </si>
  <si>
    <t>No. 3 BF East Casthouse; No. 3 BF West Casthouse</t>
  </si>
  <si>
    <t>#3 BlastFurnace Casthouse/Baghouse</t>
  </si>
  <si>
    <t>AKS-Middletown-OH_No. 3 Blast Furnace Stove Stack_BF Stoves_No. 3 Blast Furnace Stove Stack</t>
  </si>
  <si>
    <t>No. 3 Blast Furnace Stove Stack</t>
  </si>
  <si>
    <t>AKS-Middletown-OH_BOPF No. 15 Vessel - Oxygen Blowing_BOPF Primary-Top Blown_BOF #15 Primary System Venturi Scrubber + BOPF No. 15 Vessel Stack Flare</t>
  </si>
  <si>
    <t>BOPF No. 15 Vessel - Oxygen Blowing</t>
  </si>
  <si>
    <t>BOF #15 Primary System Venturi Scrubber + BOPF No. 15 Vessel Stack Flare</t>
  </si>
  <si>
    <t>AKS-Middletown-OH_BOPF No. 16 Vessel - Oxygen Blowing_BOPF Primary-Top Blown_BOF #16 Primary System Venturi Scrubber + BOPF No. 16 Vessel Stack Flare</t>
  </si>
  <si>
    <t>BOPF No. 16 Vessel - Oxygen Blowing</t>
  </si>
  <si>
    <t>BOF #16 Primary System Venturi Scrubber + BOPF No. 16 Vessel Stack Flare</t>
  </si>
  <si>
    <t>AKS-Middletown-OH_BOPF No. 15 Vessel - Charging &amp; Tapping; BOPF No. 16 Vessel - Charging &amp; Tapping; Slag Skimming Station_BOPF Secondary-Top Blown &amp; Hot metal transfer, skimming, desulfurization_BOF Secondary Baghouse Exhaust</t>
  </si>
  <si>
    <t>BOPF No. 15 Vessel - Charging &amp; Tapping; BOPF No. 16 Vessel - Charging &amp; Tapping; Slag Skimming Station</t>
  </si>
  <si>
    <t>BOF Secondary Baghouse Exhaust</t>
  </si>
  <si>
    <t>AKS-Middletown-OH_BO Shop Hot Metal Transfer/Desulfurization East Station; BO Shop Hot Metal Transfer/Desulfurization West Station_Hot metal transfer, skimming, desulfurization_Hot Metal Transfer Desulfurization Baghouse</t>
  </si>
  <si>
    <t>BO Shop Hot Metal Transfer/Desulfurization East Station; BO Shop Hot Metal Transfer/Desulfurization West Station</t>
  </si>
  <si>
    <t>Hot metal transfer, skimming, desulfurization</t>
  </si>
  <si>
    <t>Hot Metal Transfer Desulfurization Baghouse</t>
  </si>
  <si>
    <t>AKS-Middletown-OH_CAS-OB; Vaccum Degas_Ladle Metallurgy_CAS-OB Baghouse</t>
  </si>
  <si>
    <t>CAS-OB; Vaccum Degas</t>
  </si>
  <si>
    <t>CAS-OB Baghouse</t>
  </si>
  <si>
    <t>AM-BurnsHarbor-IN_BF C Castfloor_BF Controlled_BF C Castfloor Baghouse Stack</t>
  </si>
  <si>
    <t>AM-BurnsHarbor-IN</t>
  </si>
  <si>
    <t>BF C Castfloor</t>
  </si>
  <si>
    <t>BF C Castfloor Baghouse Stack</t>
  </si>
  <si>
    <t>AM-BurnsHarbor-IN_BF D Castfloor_BF Controlled_BF D Cast floor Baghouse Stack</t>
  </si>
  <si>
    <t>BF D Castfloor</t>
  </si>
  <si>
    <t>BF D Cast floor Baghouse Stack</t>
  </si>
  <si>
    <t>AM-BurnsHarbor-IN_BF C Stove_BF Stoves_BF C Stove Stack</t>
  </si>
  <si>
    <t>BF C Stove</t>
  </si>
  <si>
    <t>BF C Stove Stack</t>
  </si>
  <si>
    <t>AM-BurnsHarbor-IN_BF D Stove_BF Stoves_BF D Stove Stack</t>
  </si>
  <si>
    <t>BF D Stove</t>
  </si>
  <si>
    <t>BF D Stove Stack</t>
  </si>
  <si>
    <t>AM-BurnsHarbor-IN_#3 BOPF Vessel/Furnace ( EU534-07 )_BOPF Primary-Top Blown_#1 Scrubber Stack</t>
  </si>
  <si>
    <t>#3 BOPF Vessel/Furnace ( EU534-07 )</t>
  </si>
  <si>
    <t>#1 Scrubber Stack</t>
  </si>
  <si>
    <t>AM-BurnsHarbor-IN_#1 BOPF Vessel/Furnace (EU534-06a); #2 BOPF Vessel/Furnace (EU534-06b)_BOPF Primary-Top Blown_No. 2 Scrubber Stack</t>
  </si>
  <si>
    <t>#1 BOPF Vessel/Furnace (EU534-06a); #2 BOPF Vessel/Furnace (EU534-06b)</t>
  </si>
  <si>
    <t>No. 2 Scrubber Stack</t>
  </si>
  <si>
    <t>AM-BurnsHarbor-IN_#1 BOPF Vessel/Furnace (EU534-06a); #2 BOPF Vessel/Furnace (EU534-06b)_BOPF Primary-Top Blown_No. 3 Scrubber Stack</t>
  </si>
  <si>
    <t>No. 3 Scrubber Stack</t>
  </si>
  <si>
    <t>AM-BurnsHarbor-IN_#1 BOPF Vessel/Furnace (EU534-06a); #2 BOPF Vessel/Furnace (EU534-06b)_BOPF Primary-Top Blown_No. 4 Scrubber Stack</t>
  </si>
  <si>
    <t>No. 4 Scrubber Stack</t>
  </si>
  <si>
    <t>AM-BurnsHarbor-IN_#1 BOF Vessel, EU534-06a ; #2 BOF Vessel, EU534-06b; #3 BOF Vessel, EU534-07; #1 SLD ( Steel Ladle Desulfurization) Station, EU534-14; #1 HMD Station EU534-01 ( Hot Metal transfer, desulfurization, skimming)_BOPF Secondary-Top Blown &amp; Ladle Metallurgy &amp; Hot metal transfer, skimming, desulfurization_SEC Baghouse Stack</t>
  </si>
  <si>
    <t>#1 BOF Vessel, EU534-06a ; #2 BOF Vessel, EU534-06b; #3 BOF Vessel, EU534-07; #1 SLD ( Steel Ladle Desulfurization) Station, EU534-14; #1 HMD Station EU534-01 ( Hot Metal transfer, desulfurization, skimming)</t>
  </si>
  <si>
    <t>BOPF Secondary-Top Blown &amp; Ladle Metallurgy &amp; Hot metal transfer, skimming, desulfurization</t>
  </si>
  <si>
    <t>SEC Baghouse Stack</t>
  </si>
  <si>
    <t>AM-BurnsHarbor-IN_Hot Metal Desulfurization #2_Hot metal transfer, skimming, desulfurization_#2 HMD Station 1.a. #1 HMD Baghouse (C534-4001)</t>
  </si>
  <si>
    <t>Hot Metal Desulfurization #2</t>
  </si>
  <si>
    <t>#2 HMD Station 1.a. #1 HMD Baghouse (C534-4001)</t>
  </si>
  <si>
    <t>AM-BurnsHarbor-IN_Hot Metal Desulfurization #2_Hot metal transfer, skimming, desulfurization_#2 HMD Station 1.b. #2 HMD Baghouse (C534-4001)</t>
  </si>
  <si>
    <t>#2 HMD Station 1.b. #2 HMD Baghouse (C534-4001)</t>
  </si>
  <si>
    <t>AM-BurnsHarbor-IN_BOF #3 HMD_Hot metal transfer, skimming, desulfurization_BOF #3 HMD Baghouse Stack</t>
  </si>
  <si>
    <t>BOF #3 HMD</t>
  </si>
  <si>
    <t>BOF #3 HMD Baghouse Stack</t>
  </si>
  <si>
    <t>AM-BurnsHarbor-IN_BOF #5 LTS_Ladle Metallurgy_BOF #5 LTS Baghouse Stack</t>
  </si>
  <si>
    <t>BOF #5 LTS</t>
  </si>
  <si>
    <t>BOF #5 LTS Baghouse Stack</t>
  </si>
  <si>
    <t>AM-BurnsHarbor-IN_Ladle Treatment Station #4_Ladle Metallurgy_Ladle Treatment Station #4</t>
  </si>
  <si>
    <t>Ladle Treatment Station #4</t>
  </si>
  <si>
    <t>AM-BurnsHarbor-IN_Dedust Baghouse Stack_Sinter Plant Discharge End_Dedust Baghouse Stack</t>
  </si>
  <si>
    <t>Dedust Baghouse Stack</t>
  </si>
  <si>
    <t>Sinter Plant Discharge End</t>
  </si>
  <si>
    <t>AM-BurnsHarbor-IN_Windbox Scrubber_Sinter Plant Windbox_Windbox Scrubber</t>
  </si>
  <si>
    <t>Windbox Scrubber</t>
  </si>
  <si>
    <t>Sinter Plant Windbox</t>
  </si>
  <si>
    <t>AM-Cleveland-OH_C-5 Blast Furnace_BF Controlled_C-5 Blast Furnace (P903) Casthouse</t>
  </si>
  <si>
    <t>AM-Cleveland-OH</t>
  </si>
  <si>
    <t>C-5 Blast Furnace</t>
  </si>
  <si>
    <t>C-5 Blast Furnace (P903) Casthouse</t>
  </si>
  <si>
    <t>AM-Cleveland-OH_C-6 Blast Furnace_BF Controlled_C-6 Blast Furnace (P904) Casthouse</t>
  </si>
  <si>
    <t>C-6 Blast Furnace</t>
  </si>
  <si>
    <t>C-6 Blast Furnace (P904) Casthouse</t>
  </si>
  <si>
    <t>AM-Cleveland-OH_C-5 Blast Furnace Stoves_BF Stoves_C-5 Blast Furnace Stoves Stack</t>
  </si>
  <si>
    <t>C-5 Blast Furnace Stoves</t>
  </si>
  <si>
    <t>C-5 Blast Furnace Stoves Stack</t>
  </si>
  <si>
    <t>AM-Cleveland-OH_C-6 Blast Furnace Stoves_BF Stoves_C-6 Blast Furnace Stoves Stack</t>
  </si>
  <si>
    <t>C-6 Blast Furnace Stoves</t>
  </si>
  <si>
    <t>C-6 Blast Furnace Stoves Stack</t>
  </si>
  <si>
    <t>AM-Cleveland-OH_No. 1 BOF, No. 1 Vessel (P905) oxygen blowing_BOPF Primary-Top Blown_No. 1 BOF, No. 1 Vessel Scrubber (P905) + No. 1 Vessel Flare</t>
  </si>
  <si>
    <t>No. 1 BOF, No. 1 Vessel (P905) oxygen blowing</t>
  </si>
  <si>
    <t>No. 1 BOF, No. 1 Vessel Scrubber (P905) + No. 1 Vessel Flare</t>
  </si>
  <si>
    <t>AM-Cleveland-OH_No. 1 BOF, No. 2 Vessel (P906) oxygen blowing_BOPF Primary-Top Blown_No. 1 BOF, No. 2 Vessel Scrubber (P906) + No. 2 Vessel Flare</t>
  </si>
  <si>
    <t>No. 1 BOF, No. 2 Vessel (P906) oxygen blowing</t>
  </si>
  <si>
    <t>No. 1 BOF, No. 2 Vessel Scrubber (P906) + No. 2 Vessel Flare</t>
  </si>
  <si>
    <t>AM-Cleveland-OH_No. 2 BOF, No. 94&amp;95 Vessel (P925&amp;P926) oxygen blowing, charging, tapping_BOPF Primary-Top Blown_No. 2 BOF ESP North Stack</t>
  </si>
  <si>
    <t>No. 2 BOF, No. 94&amp;95 Vessel (P925&amp;P926) oxygen blowing, charging, tapping</t>
  </si>
  <si>
    <t>No. 2 BOF ESP North Stack</t>
  </si>
  <si>
    <t>AM-Cleveland-OH_No. 2 BOF, No. 94&amp;95 Vessel (P925&amp;P926) oxygen blowing, charging, tapping_BOPF Primary-Top Blown_No. 2 BOF ESP South Stack</t>
  </si>
  <si>
    <t>No. 2 BOF ESP South Stack</t>
  </si>
  <si>
    <t>AM-Cleveland-OH_No. 1 BOF, #1 Vessel &amp; #2 Vessel Charging and Tapping; No. 1 BOF Hot Metal Reladle; No. 1 BOF Hot Metal Desulfurization; No. 1 BOF Slag Skimming_BOPF Secondary-Top Blown &amp; Hot metal transfer, skimming, desulfurization_No. 1 BOF Secondary Emissions Control Baghouse</t>
  </si>
  <si>
    <t>No. 1 BOF, #1 Vessel &amp; #2 Vessel Charging and Tapping; No. 1 BOF Hot Metal Reladle; No. 1 BOF Hot Metal Desulfurization; No. 1 BOF Slag Skimming</t>
  </si>
  <si>
    <t>No. 1 BOF Secondary Emissions Control Baghouse</t>
  </si>
  <si>
    <t>AM-Cleveland-OH_No. 2 BOF Hot Metal Reladle; No. 2 BOF Hot Metal Desulfurization; No. 2 BOF Slag Skimming_Hot metal transfer, skimming, desulfurization_No. 2 BOF Hot Metal Transfer/Desulfurization Baghouse (F209)</t>
  </si>
  <si>
    <t>No. 2 BOF Hot Metal Reladle; No. 2 BOF Hot Metal Desulfurization; No. 2 BOF Slag Skimming</t>
  </si>
  <si>
    <t>No. 2 BOF Hot Metal Transfer/Desulfurization Baghouse (F209)</t>
  </si>
  <si>
    <t>AM-Cleveland-OH_No. 1 LMF_Ladle Metallurgy_No. 1 LMF Baghouse</t>
  </si>
  <si>
    <t>No. 1 LMF</t>
  </si>
  <si>
    <t>No. 1 LMF Baghouse</t>
  </si>
  <si>
    <t>AM-Cleveland-OH_No. 2 LMF_Ladle Metallurgy_No. 2 LMF Baghouse</t>
  </si>
  <si>
    <t>No. 2 LMF</t>
  </si>
  <si>
    <t>No. 2 LMF Baghouse</t>
  </si>
  <si>
    <t>AM-IndianaHarbor-E_IH7 Blast Furnace  Casthouse_BF Controlled_IH7 Blast Furnace East Casthouse Baghouse (Stack 167)</t>
  </si>
  <si>
    <t>AM-IndianaHarbor-E</t>
  </si>
  <si>
    <t>IH7 Blast Furnace  Casthouse</t>
  </si>
  <si>
    <t>IH7 Blast Furnace East Casthouse Baghouse (Stack 167)</t>
  </si>
  <si>
    <t>AM-IndianaHarbor-E_IH7 Blast Furnace  Casthouse_BF Nonstack Controlled_IH7 Blast Furnace West Casthouse Baghouse (Stack 166)</t>
  </si>
  <si>
    <t>BF Nonstack Controlled</t>
  </si>
  <si>
    <t>IH7 Blast Furnace West Casthouse Baghouse (Stack 166)</t>
  </si>
  <si>
    <t>AM-IndianaHarbor-E_IH7 Blast Furnace Stoves (Stack 170)_BF Stoves_IH7 Blast Furnace Stoves (Stack 170)</t>
  </si>
  <si>
    <t>IH7 Blast Furnace Stoves (Stack 170)</t>
  </si>
  <si>
    <t>AM-IndianaHarbor-E_No. 2 Steel Producing - No. 10 Basic Oxygen Furnace (2SP - No. 10 BOF)_BOPF Primary-Top Blown_No. 2 Steel Producing - No. 10 Off-Gas Scrubber System (Stack 147)</t>
  </si>
  <si>
    <t>No. 2 Steel Producing - No. 10 Basic Oxygen Furnace (2SP - No. 10 BOF)</t>
  </si>
  <si>
    <t>No. 2 Steel Producing - No. 10 Off-Gas Scrubber System (Stack 147)</t>
  </si>
  <si>
    <t>AM-IndianaHarbor-E_No. 2 Steel Producing - No. 20 Basic Oxygen Furnace (2SP - No. 20 BOF)_BOPF Primary-Top Blown_No. 2 Steel Producing - No. 20 Off-Gas Scrubber System (Stack 148)</t>
  </si>
  <si>
    <t>No. 2 Steel Producing - No. 20 Basic Oxygen Furnace (2SP - No. 20 BOF)</t>
  </si>
  <si>
    <t>No. 2 Steel Producing - No. 20 Off-Gas Scrubber System (Stack 148)</t>
  </si>
  <si>
    <t>AM-IndianaHarbor-E_No. 4 Steel Producing - No. 50 Basic Oxygen Furnace (BOF); No. 4 Steel Producing - No. 60 Basic Oxygen Furnace (BOF)_BOPF Primary-Top Blown_No. 4 Steel Producing - BOF Primary Scrubber (Stack 38)</t>
  </si>
  <si>
    <t>No. 4 Steel Producing - No. 50 Basic Oxygen Furnace (BOF); No. 4 Steel Producing - No. 60 Basic Oxygen Furnace (BOF)</t>
  </si>
  <si>
    <t>No. 4 Steel Producing - BOF Primary Scrubber (Stack 38)</t>
  </si>
  <si>
    <t>AM-IndianaHarbor-E_No. 4 Steel Producing - No. 50 Basic Oxygen Furnace (BOF) Charging and Tapping; No. 4 Steel Producing - No. 60 Basic Oxygen Furnace (BOF) Charging and Tapping_BOPF Secondary-Top Blown_Secondary Ventilation (Cadre) Baghouse (Stack 37)</t>
  </si>
  <si>
    <t>No. 4 Steel Producing - No. 50 Basic Oxygen Furnace (BOF) Charging and Tapping; No. 4 Steel Producing - No. 60 Basic Oxygen Furnace (BOF) Charging and Tapping</t>
  </si>
  <si>
    <t>BOPF Secondary-Top Blown</t>
  </si>
  <si>
    <t>Secondary Ventilation (Cadre) Baghouse (Stack 37)</t>
  </si>
  <si>
    <t>AM-IndianaHarbor-E_No. 2 Steel Producing - No. 10 Basic Oxygen Furnace (2SP - No. 10 BOF) Charging and Tapping, Blow (secondary); No. 2 Steel Producing - No. 20 Basic Oxygen Furnace (2SP - No. 20 BOF) Charging and Tapping, Blow (secondary)_BOPF Secondary-Top Blown_Secondary Ventilation Scrubber (Stack 149)</t>
  </si>
  <si>
    <t>No. 2 Steel Producing - No. 10 Basic Oxygen Furnace (2SP - No. 10 BOF) Charging and Tapping, Blow (secondary); No. 2 Steel Producing - No. 20 Basic Oxygen Furnace (2SP - No. 20 BOF) Charging and Tapping, Blow (secondary)</t>
  </si>
  <si>
    <t>Secondary Ventilation Scrubber (Stack 149)</t>
  </si>
  <si>
    <t>AM-IndianaHarbor-E_No. 4 Steel Producing - Hot Metal South Pit (Reladle and Desulfurization Facility)_Hot metal transfer, skimming, desulfurization_N. Hot Metal (Peabody) Baghouse (Stack 27)</t>
  </si>
  <si>
    <t>No. 4 Steel Producing - Hot Metal South Pit (Reladle and Desulfurization Facility)</t>
  </si>
  <si>
    <t>N. Hot Metal (Peabody) Baghouse (Stack 27)</t>
  </si>
  <si>
    <t>AM-IndianaHarbor-E_No. 2 Steel Producing - Hot Metal Station_Hot metal transfer, skimming, desulfurization_No. 2 Steel Producing - Hot Metal Station Baghouse (Stack 152)</t>
  </si>
  <si>
    <t>No. 2 Steel Producing - Hot Metal Station</t>
  </si>
  <si>
    <t>No. 2 Steel Producing - Hot Metal Station Baghouse (Stack 152)</t>
  </si>
  <si>
    <t>AM-IndianaHarbor-E_No. 4 Steel Producing - Hot Metal North Pit (Reladle and Desulfurization Facility)_Hot metal transfer, skimming, desulfurization_S. Hot Metal (MikroPul) Baghouse (Stack 26)</t>
  </si>
  <si>
    <t>No. 4 Steel Producing - Hot Metal North Pit (Reladle and Desulfurization Facility)</t>
  </si>
  <si>
    <t>S. Hot Metal (MikroPul) Baghouse (Stack 26)</t>
  </si>
  <si>
    <t>AM-IndianaHarbor-E_No. 2 Steel Producing - Ladle Metallurgy Facility_Ladle Metallurgy_LMF Baghouse (Stack 154)</t>
  </si>
  <si>
    <t>No. 2 Steel Producing - Ladle Metallurgy Facility</t>
  </si>
  <si>
    <t>LMF Baghouse (Stack 154)</t>
  </si>
  <si>
    <t>AM-IndianaHarbor-E_No. 3 Sinter Plant Discharge End (Crusher + Cooler Feed)_Sinter Plant Discharge End_No. 3 Sinter Plant Discharge End Baghouse (Stack 8)</t>
  </si>
  <si>
    <t>No. 3 Sinter Plant Discharge End (Crusher + Cooler Feed)</t>
  </si>
  <si>
    <t>No. 3 Sinter Plant Discharge End Baghouse (Stack 8)</t>
  </si>
  <si>
    <t>AM-IndianaHarbor-E_No. 3 Sinter Plant Windbox_Sinter Plant Windbox_No. 3 Sinter Plant Main Stack (Windbox) Baghouse (Stack 7)</t>
  </si>
  <si>
    <t>No. 3 Sinter Plant Windbox</t>
  </si>
  <si>
    <t>No. 3 Sinter Plant Main Stack (Windbox) Baghouse (Stack 7)</t>
  </si>
  <si>
    <t>AM-IndianaHarbor-W_IH3 Blast Furnace Casthouse_BF Controlled_IH3 Blast Furnace Casthouse</t>
  </si>
  <si>
    <t>AM-IndianaHarbor-W</t>
  </si>
  <si>
    <t>IH3 Blast Furnace Casthouse</t>
  </si>
  <si>
    <t>AM-IndianaHarbor-W_IH4 Blast Furnace Casthouse_BF Controlled_IH4 Blast Furnace Casthouse Baghouse (Stack S1B)</t>
  </si>
  <si>
    <t>IH4 Blast Furnace Casthouse</t>
  </si>
  <si>
    <t>IH4 Blast Furnace Casthouse Baghouse (Stack S1B)</t>
  </si>
  <si>
    <t>AM-IndianaHarbor-W_IH3 Blast Furnace Stove Stack (Stack S1A)_BF Stoves_IH3 Blast Furnace Stove Stack (Stack S1A)</t>
  </si>
  <si>
    <t>IH3 Blast Furnace Stove Stack (Stack S1A)</t>
  </si>
  <si>
    <t>AM-IndianaHarbor-W_IH4 Blast Furnace Stove Stack (Stack S1C)_BF Stoves_IH4 Blast Furnace Stove Stack (Stack S1C)</t>
  </si>
  <si>
    <t>IH4 Blast Furnace Stove Stack (Stack S1C)</t>
  </si>
  <si>
    <t>AM-IndianaHarbor-W_No. 3 Steel Producing - No. 1 Basic Oxygen Furnace (BOF); No. 3 Steel Producing - No. 2 Basic Oxygen Furnace (BOF)_BOPF Primary-Top Blown_No. 3 Steel Producing - BOF ESP (Stack S3A)</t>
  </si>
  <si>
    <t>No. 3 Steel Producing - No. 1 Basic Oxygen Furnace (BOF); No. 3 Steel Producing - No. 2 Basic Oxygen Furnace (BOF)</t>
  </si>
  <si>
    <t>No. 3 Steel Producing - BOF ESP (Stack S3A)</t>
  </si>
  <si>
    <t>AM-IndianaHarbor-W_No. 3 Steel Producing - Hot Metal Reladle/Desulfurization Facility_Hot metal transfer, skimming, desulfurization_No. 3 Steel Producing - Reladle/Desulf Baghouse (Stack S3B)</t>
  </si>
  <si>
    <t>No. 3 Steel Producing - Hot Metal Reladle/Desulfurization Facility</t>
  </si>
  <si>
    <t>No. 3 Steel Producing - Reladle/Desulf Baghouse (Stack S3B)</t>
  </si>
  <si>
    <t>AM-IndianaHarbor-W_No. 3 Steel Producing - Ladle Metallurgical Facility (LMF)_Ladle Metallurgy_No. 3 Steel Producing - LMF Baghouse (Stack S3C)</t>
  </si>
  <si>
    <t>No. 3 Steel Producing - Ladle Metallurgical Facility (LMF)</t>
  </si>
  <si>
    <t>No. 3 Steel Producing - LMF Baghouse (Stack S3C)</t>
  </si>
  <si>
    <t>Dearborn-Works-MI_C Furnace East Casthouse; C Furnace North Casthouse_BF Controlled_C Furnace East &amp; North Casthouse Baghouse Stack</t>
  </si>
  <si>
    <t>Dearborn-Works-MI</t>
  </si>
  <si>
    <t>C Furnace East Casthouse; C Furnace North Casthouse</t>
  </si>
  <si>
    <t>C Furnace East &amp; North Casthouse Baghouse Stack</t>
  </si>
  <si>
    <t>Dearborn-Works-MI_C Furnace Stove_BF Stoves_C Furnace Stove Stack</t>
  </si>
  <si>
    <t>C Furnace Stove</t>
  </si>
  <si>
    <t>C Furnace Stove Stack</t>
  </si>
  <si>
    <t>Dearborn-Works-MI_BOF A Vessel Oxygen Blowing; BOF B Vessel Oxygen Blowing_BOPF Primary-Top Blown_BOF ESP #1</t>
  </si>
  <si>
    <t>BOF A Vessel Oxygen Blowing; BOF B Vessel Oxygen Blowing</t>
  </si>
  <si>
    <t>BOF ESP #1</t>
  </si>
  <si>
    <t>Dearborn-Works-MI_BOF A Vessel scrap and hot metal charging and steel and slag tapping; BOF B Vessel scrap and hot metal charging and steel and slag tapping; Hot Metal Transfer Operations_BOPF Secondary-Top Blown &amp; Hot metal transfer, skimming, desulfurization_BOF Secondary Emission Baghouse #3</t>
  </si>
  <si>
    <t>BOF A Vessel scrap and hot metal charging and steel and slag tapping; BOF B Vessel scrap and hot metal charging and steel and slag tapping; Hot Metal Transfer Operations</t>
  </si>
  <si>
    <t>BOF Secondary Emission Baghouse #3</t>
  </si>
  <si>
    <t>Dearborn-Works-MI_Desulfurization and Slag Skimming_Hot metal transfer, skimming, desulfurization_Desulfurization Baghouse #2</t>
  </si>
  <si>
    <t>Desulfurization and Slag Skimming</t>
  </si>
  <si>
    <t>Desulfurization Baghouse #2</t>
  </si>
  <si>
    <t>Dearborn-Works-MI_Ladle Refining Facility #1 (LRF#1)_Ladle Metallurgy_LRF #1 Baghouse #4</t>
  </si>
  <si>
    <t>Ladle Refining Facility #1 (LRF#1)</t>
  </si>
  <si>
    <t>LRF #1 Baghouse #4</t>
  </si>
  <si>
    <t>Dearborn-Works-MI_Ladle Refining Facility #2 (LRF#2)_Ladle Metallurgy_LRF #2 Baghouse #5</t>
  </si>
  <si>
    <t>Ladle Refining Facility #2 (LRF#2)</t>
  </si>
  <si>
    <t>LRF #2 Baghouse #5</t>
  </si>
  <si>
    <t>USS-Braddock-PA_Blast Furnace P001a Casthouse 1; Blast Furnace P002a Casthouse 3_BF Controlled_BH-1 Blast Furnace Casthouse Baghouse</t>
  </si>
  <si>
    <t>USS-Braddock-PA</t>
  </si>
  <si>
    <t>Blast Furnace P001a Casthouse 1; Blast Furnace P002a Casthouse 3</t>
  </si>
  <si>
    <t>BH-1 Blast Furnace Casthouse Baghouse</t>
  </si>
  <si>
    <t>USS-Braddock-PA_BF #1 Stove P001b_BF Stoves_S001 (BF #1 Stove Stack)</t>
  </si>
  <si>
    <t>BF #1 Stove P001b</t>
  </si>
  <si>
    <t>S001 (BF #1 Stove Stack)</t>
  </si>
  <si>
    <t>USS-Braddock-PA_BF #3 Stove P002b_BF Stoves_S004 (BF #3 Stove Stack)</t>
  </si>
  <si>
    <t>BF #3 Stove P002b</t>
  </si>
  <si>
    <t>S004 (BF #3 Stove Stack)</t>
  </si>
  <si>
    <t>USS-Braddock-PA_P003-9 (R Vessel) primary oxygen blow; P003-7 (F Vessel) primary oxygen blow_BOPF Primary-Top Blown_PM-1 Wet Scrubber Stack S007 (A Stack) / S008 (B Stack)</t>
  </si>
  <si>
    <t>P003-9 (R Vessel) primary oxygen blow; P003-7 (F Vessel) primary oxygen blow</t>
  </si>
  <si>
    <t>PM-1 Wet Scrubber Stack S007 (A Stack) / S008 (B Stack)</t>
  </si>
  <si>
    <t>USS-Braddock-PA_P003-9 (R Vessel) charging and uncaptured fugitive emissions from shop operations; P003-7 (F Vessel) charging and uncaptured fugitive emissions from shop operations_BOPF Secondary-Top Blown_BH-3 Fugitive (Secondary) Baghouse</t>
  </si>
  <si>
    <t>P003-9 (R Vessel) charging and uncaptured fugitive emissions from shop operations; P003-7 (F Vessel) charging and uncaptured fugitive emissions from shop operations</t>
  </si>
  <si>
    <t>BH-3 Fugitive (Secondary) Baghouse</t>
  </si>
  <si>
    <t>USS-Braddock-PA_Hot metal transfer and desulfurization station (P003-1)._Hot metal transfer, skimming, desulfurization_BH-2 Mixer and Desulfurization Baghouse (12 Stacks)</t>
  </si>
  <si>
    <t>Hot metal transfer and desulfurization station (P003-1).</t>
  </si>
  <si>
    <t>BH-2 Mixer and Desulfurization Baghouse (12 Stacks)</t>
  </si>
  <si>
    <t>USS-Braddock-PA_P004-2 LMF Ladle_Ladle Metallurgy_BH-4 LMF Baghouse ( 6 Stacks)</t>
  </si>
  <si>
    <t>P004-2 LMF Ladle</t>
  </si>
  <si>
    <t>BH-4 LMF Baghouse ( 6 Stacks)</t>
  </si>
  <si>
    <t>USS-Ecorse-MI_B2 Blast Furnace Casthouse Operations_BF Controlled_B2 Blast Furnace Casthouse Baghouse</t>
  </si>
  <si>
    <t>USS-Ecorse-MI</t>
  </si>
  <si>
    <t>B2 Blast Furnace Casthouse Operations</t>
  </si>
  <si>
    <t>B2 Blast Furnace Casthouse Baghouse</t>
  </si>
  <si>
    <t>USS-Ecorse-MI_D4 Blast Furnace Casthouse Operations_BF Controlled_D4 Blast Furnace Casthouse Baghouse</t>
  </si>
  <si>
    <t>D4 Blast Furnace Casthouse Operations</t>
  </si>
  <si>
    <t>D4 Blast Furnace Casthouse Baghouse</t>
  </si>
  <si>
    <t>USS-Ecorse-MI_B2 Blast Furnace Stoves_BF Stoves_B2 Blast Furnace Stoves Stack</t>
  </si>
  <si>
    <t>B2 Blast Furnace Stoves</t>
  </si>
  <si>
    <t>B2 Blast Furnace Stoves Stack</t>
  </si>
  <si>
    <t>USS-Ecorse-MI_D4 Blast Furnace Stoves_BF Stoves_D4 Blast Furnace Stoves Stack</t>
  </si>
  <si>
    <t>D4 Blast Furnace Stoves</t>
  </si>
  <si>
    <t>D4 Blast Furnace Stoves Stack</t>
  </si>
  <si>
    <t>USS-Ecorse-MI_No. 2 BOP Shop Vessel 25 primary operations; No. 2 BOP Shop Vessel 26 primary operations_BOPF Primary-Top Blown_No. 2 BOP ESP</t>
  </si>
  <si>
    <t>No. 2 BOP Shop Vessel 25 primary operations; No. 2 BOP Shop Vessel 26 primary operations</t>
  </si>
  <si>
    <t>No. 2 BOP ESP</t>
  </si>
  <si>
    <t>USS-Ecorse-MI_No. 2 BOP Shop Vessel 25 Charging scrap, Charging hot metal, Tapping Steel No. 2 BOP No. 1 Baghouse; No. 2 BOP Shop Vessel 26 Charging scrap, Charging hot metal, Tapping Steel No. 2 BOP No. 1 Baghouse_BOPF Secondary-Top Blown_No. 2 BOP No. 1 Baghouse</t>
  </si>
  <si>
    <t>No. 2 BOP Shop Vessel 25 Charging scrap, Charging hot metal, Tapping Steel No. 2 BOP No. 1 Baghouse; No. 2 BOP Shop Vessel 26 Charging scrap, Charging hot metal, Tapping Steel No. 2 BOP No. 1 Baghouse</t>
  </si>
  <si>
    <t>No. 2 BOP No. 1 Baghouse</t>
  </si>
  <si>
    <t>USS-Ecorse-MI_Auxiliary hot metal transfer station; Main hot metal transfer station; East Desulfurization station; West Desulfurization station_Hot metal transfer, skimming, desulfurization_No. 2 BOP No. 2 Baghouse</t>
  </si>
  <si>
    <t>Auxiliary hot metal transfer station; Main hot metal transfer station; East Desulfurization station; West Desulfurization station</t>
  </si>
  <si>
    <t>No. 2 BOP No. 2 Baghouse</t>
  </si>
  <si>
    <t>USS-Ecorse-MI_No. 1 Argon Stir Station_Ladle Metallurgy_No. 1 Argon Stirring Station Baghouse</t>
  </si>
  <si>
    <t>No. 1 Argon Stir Station</t>
  </si>
  <si>
    <t>No. 1 Argon Stirring Station Baghouse</t>
  </si>
  <si>
    <t>USS-Ecorse-MI_No. 2 Argon Stir Station; Ladle metallurgy station_Ladle Metallurgy_No. 2 Argon/LMF Baghouse</t>
  </si>
  <si>
    <t>No. 2 Argon Stir Station; Ladle metallurgy station</t>
  </si>
  <si>
    <t>No. 2 Argon/LMF Baghouse</t>
  </si>
  <si>
    <t>USS-Gary-IN_No. 14 Blast Furnace Casthouse_BF Controlled_No. 14 Blast Furnace Casthouse Baghouse (ID3185)</t>
  </si>
  <si>
    <t>USS-Gary-IN</t>
  </si>
  <si>
    <t>No. 14 Blast Furnace Casthouse</t>
  </si>
  <si>
    <t>No. 14 Blast Furnace Casthouse Baghouse (ID3185)</t>
  </si>
  <si>
    <t>USS-Gary-IN_No. 4 Blast Furnace Casthouse_BF Controlled_No. 4 Blast Furnace Casthouse (IABF0308)</t>
  </si>
  <si>
    <t>No. 4 Blast Furnace Casthouse</t>
  </si>
  <si>
    <t>No. 4 Blast Furnace Casthouse (IABF0308)</t>
  </si>
  <si>
    <t>USS-Gary-IN_No. 6 Blast Furnace Casthouse_BF Controlled_No. 6 Blast Furnace Casthouse (IBBF0341)</t>
  </si>
  <si>
    <t>No. 6 Blast Furnace Casthouse</t>
  </si>
  <si>
    <t>No. 6 Blast Furnace Casthouse (IBBF0341)</t>
  </si>
  <si>
    <t>USS-Gary-IN_No. 8 Blast Furnace Casthouse_BF Controlled_No. 8 Blast Furnace Casthouse (ICBF0354)</t>
  </si>
  <si>
    <t>No. 8 Blast Furnace Casthouse</t>
  </si>
  <si>
    <t>No. 8 Blast Furnace Casthouse (ICBF0354)</t>
  </si>
  <si>
    <t>USS-Gary-IN_Boiler No. 6 [No. 14 BF Stoves]_BF Stoves (Boiler)_No. 14 BF Stoves</t>
  </si>
  <si>
    <t>Boiler No. 6 [No. 14 BF Stoves]</t>
  </si>
  <si>
    <t>BF Stoves (Boiler)</t>
  </si>
  <si>
    <t>No. 14 BF Stoves</t>
  </si>
  <si>
    <t>USS-Gary-IN_Boiler No. 6 [No. 4 BF Stoves]_BF Stoves (Boiler)_No. 4 BF Stoves</t>
  </si>
  <si>
    <t>Boiler No. 6 [No. 4 BF Stoves]</t>
  </si>
  <si>
    <t>No. 4 BF Stoves</t>
  </si>
  <si>
    <t>USS-Gary-IN_Boiler No. 6 [No. 6 BF Stoves]_BF Stoves (Boiler)_No. 6 BF Stoves</t>
  </si>
  <si>
    <t>Boiler No. 6 [No. 6 BF Stoves]</t>
  </si>
  <si>
    <t>No. 6 BF Stoves</t>
  </si>
  <si>
    <t>USS-Gary-IN_Boiler No. 6 [No. 8 BF Stoves]_BF Stoves (Boiler)_No. 8 BF Stoves</t>
  </si>
  <si>
    <t>Boiler No. 6 [No. 8 BF Stoves]</t>
  </si>
  <si>
    <t>No. 8 BF Stoves</t>
  </si>
  <si>
    <t>USS-Gary-IN_No. 2 QBOP Shop Vessel T (NSVT0268) primary emissions; No. 2 QBOP Shop Vessel W (NSVW0269) primary emissions; No. 2 QBOP Shop Vessel Y (NSVY0270) primary emissions_BOPF Primary-Bottom Blown_No. 2 QBOP Gas Cleaner East (NS3125)</t>
  </si>
  <si>
    <t>No. 2 QBOP Shop Vessel T (NSVT0268) primary emissions; No. 2 QBOP Shop Vessel W (NSVW0269) primary emissions; No. 2 QBOP Shop Vessel Y (NSVY0270) primary emissions</t>
  </si>
  <si>
    <t>BOPF Primary-Bottom Blown</t>
  </si>
  <si>
    <t>No. 2 QBOP Gas Cleaner East (NS3125)</t>
  </si>
  <si>
    <t>USS-Gary-IN_No. 2 QBOP Shop Vessel T (NSVT0268) primary emissions; No. 2 QBOP Shop Vessel W (NSVW0269) primary emissions; No. 2 QBOP Shop Vessel Y (NSVY0270) primary emissions_BOPF Primary-Bottom Blown_No. 2 QBOP Gas Cleaner West (NS3126)</t>
  </si>
  <si>
    <t>No. 2 QBOP Gas Cleaner West (NS3126)</t>
  </si>
  <si>
    <t>USS-Gary-IN_No. 1 BOP Shop Vessel M (SSVM0234); No. 1 BOP Shop Vessel E (SSVE0235); No. 1 BOP Shop Vessel D (SSVD0236)_BOPF Primary-Top Blown_No. 1 BOP Gas Cleaner North (SS3103)</t>
  </si>
  <si>
    <t>No. 1 BOP Shop Vessel M (SSVM0234); No. 1 BOP Shop Vessel E (SSVE0235); No. 1 BOP Shop Vessel D (SSVD0236)</t>
  </si>
  <si>
    <t>No. 1 BOP Gas Cleaner North (SS3103)</t>
  </si>
  <si>
    <t>USS-Gary-IN_No. 1 BOP Shop Vessel M (SSVM0234); No. 1 BOP Shop Vessel E (SSVE0235); No. 1 BOP Shop Vessel D (SSVD0236)_BOPF Primary-Top Blown_No. 1 BOP Gas Cleaner South (SS3104)</t>
  </si>
  <si>
    <t>No. 1 BOP Gas Cleaner South (SS3104)</t>
  </si>
  <si>
    <t>USS-Gary-IN_No. 2 QBOP Shop Vessel T (NSVT0268) secondary emissions; No. 2 QBOP Shop Vessel W (NSVW0269) secondary emissions; No. 2 QBOP Shop Vessel Y (NSVY0270) secondary emissions_BOPF Secondary-Bottom Blown_No. 2 QBOP Secondary Emissions Control Baghouse (NS3124)</t>
  </si>
  <si>
    <t>No. 2 QBOP Shop Vessel T (NSVT0268) secondary emissions; No. 2 QBOP Shop Vessel W (NSVW0269) secondary emissions; No. 2 QBOP Shop Vessel Y (NSVY0270) secondary emissions</t>
  </si>
  <si>
    <t>BOPF Secondary-Bottom Blown</t>
  </si>
  <si>
    <t>No. 2 QBOP Secondary Emissions Control Baghouse (NS3124)</t>
  </si>
  <si>
    <t>USS-Gary-IN_Hot Metal Desulfurization Station (SSDS0201); Hot Metal Transfer (SSMT0203); Slag Skimming (SSSS0205)_Hot metal transfer, skimming, desulfurization_No. 1 BOP Hot Metal Desulfurization Baghouse (SS3100)</t>
  </si>
  <si>
    <t>Hot Metal Desulfurization Station (SSDS0201); Hot Metal Transfer (SSMT0203); Slag Skimming (SSSS0205)</t>
  </si>
  <si>
    <t>No. 1 BOP Hot Metal Desulfurization Baghouse (SS3100)</t>
  </si>
  <si>
    <t>USS-Gary-IN_Hot Metal Desulfurization Station (NSDS0246); Hot Metal Mixers (NSMM0264)_Hot metal transfer, skimming, desulfurization_No. 2 QBOP Hot Metal Desulfurization Baghouse (NS3115)</t>
  </si>
  <si>
    <t>Hot Metal Desulfurization Station (NSDS0246); Hot Metal Mixers (NSMM0264)</t>
  </si>
  <si>
    <t>No. 2 QBOP Hot Metal Desulfurization Baghouse (NS3115)</t>
  </si>
  <si>
    <t>USS-Gary-IN_No. 1 BOP CASbell/OB Lancing StationsM (SSCM0231 ), E (SSCD0232), D (SSCD0233)_Ladle Metallurgy_No. 1 BOP CASBell/OB Lancing Stations Baghouse (SS3105)</t>
  </si>
  <si>
    <t>No. 1 BOP CASbell/OB Lancing StationsM (SSCM0231 ), E (SSCD0232), D (SSCD0233)</t>
  </si>
  <si>
    <t>No. 1 BOP CASBell/OB Lancing Stations Baghouse (SS3105)</t>
  </si>
  <si>
    <t>USS-Gary-IN_No. 1 LMF (NSL10293)_Ladle Metallurgy_No. 1 LMF Baghouse (NS3135)</t>
  </si>
  <si>
    <t>No. 1 LMF (NSL10293)</t>
  </si>
  <si>
    <t>No. 1 LMF Baghouse (NS3135)</t>
  </si>
  <si>
    <t>USS-Gary-IN_No. 2 LMF (NSL20294)_Ladle Metallurgy_No. 2 LMF Baghouse (NS3136) [5 stacks]</t>
  </si>
  <si>
    <t>No. 2 LMF (NSL20294)</t>
  </si>
  <si>
    <t>No. 2 LMF Baghouse (NS3136) [5 stacks]</t>
  </si>
  <si>
    <t>USS-Gary-IN_No. 3 LMF (NSL30295)_Ladle Metallurgy_No. 3 LMF Baghouse (NS3137)</t>
  </si>
  <si>
    <t>No. 3 LMF (NSL30295)</t>
  </si>
  <si>
    <t>No. 3 LMF Baghouse (NS3137)</t>
  </si>
  <si>
    <t>USS-Gary-IN_Sinter Plant Discharge End No. 1 (ISS10379)_Sinter Plant Discharge End_Sinter Plant Discharge End Baghouse No. 1 (IS3205)</t>
  </si>
  <si>
    <t>Sinter Plant Discharge End No. 1 (ISS10379)</t>
  </si>
  <si>
    <t>Sinter Plant Discharge End Baghouse No. 1 (IS3205)</t>
  </si>
  <si>
    <t>USS-Gary-IN_Sinter Plant Discharge End No. 3 (ISS30381)_Sinter Plant Discharge End_Sinter Plant Discharge End Baghouse No. 3 (IS3207)</t>
  </si>
  <si>
    <t>Sinter Plant Discharge End No. 3 (ISS30381)</t>
  </si>
  <si>
    <t>Sinter Plant Discharge End Baghouse No. 3 (IS3207)</t>
  </si>
  <si>
    <t>USS-Gary-IN_Sinter Plant Strand No. 1 (ISS10379)_Sinter Plant Windbox_Sinter Plant Windbox Baghouse No. 1 (IS3203)</t>
  </si>
  <si>
    <t>Sinter Plant Strand No. 1 (ISS10379)</t>
  </si>
  <si>
    <t>Sinter Plant Windbox Baghouse No. 1 (IS3203)</t>
  </si>
  <si>
    <t>USS-Gary-IN_Sinter Plant Strand No. 3 (ISS30381)_Sinter Plant Windbox_Sinter Plant Windbox Baghouse No. 2 (IS3204)</t>
  </si>
  <si>
    <t>Sinter Plant Strand No. 3 (ISS30381)</t>
  </si>
  <si>
    <t>Sinter Plant Windbox Baghouse No. 2 (IS3204)</t>
  </si>
  <si>
    <t>USS-GraniteCity-IL_A Blast Furnace Casthouse; B Blast Furnace Casthouse_BF Controlled_Casthouse Baghouse</t>
  </si>
  <si>
    <t>USS-GraniteCity-IL</t>
  </si>
  <si>
    <t>A Blast Furnace Casthouse; B Blast Furnace Casthouse</t>
  </si>
  <si>
    <t>Casthouse Baghouse</t>
  </si>
  <si>
    <t>USS-GraniteCity-IL_A Blast Furnace Iron Spout Hoods; B Blast Furnace Tilter Hood_BF Controlled_Iron Spout Baghouse</t>
  </si>
  <si>
    <t>A Blast Furnace Iron Spout Hoods; B Blast Furnace Tilter Hood</t>
  </si>
  <si>
    <t>Iron Spout Baghouse</t>
  </si>
  <si>
    <t>USS-GraniteCity-IL_Boiler 12 Exhaust [BF A Stoves]_BF Stoves (Boiler)_BF A Stoves Stack</t>
  </si>
  <si>
    <t>Boiler 12 Exhaust [BF A Stoves]</t>
  </si>
  <si>
    <t>BF A Stoves Stack</t>
  </si>
  <si>
    <t>USS-GraniteCity-IL_Boiler 12 Exhaust [BF B Stoves]_BF Stoves (Boiler)_BF B Stoves Stack</t>
  </si>
  <si>
    <t>Boiler 12 Exhaust [BF B Stoves]</t>
  </si>
  <si>
    <t>BF B Stoves Stack</t>
  </si>
  <si>
    <t>USS-GraniteCity-IL_BOF #1 Vessel; BOF #2 Vessel_BOPF Primary-Top Blown_BOF ESP Exhaust</t>
  </si>
  <si>
    <t>BOF #1 Vessel; BOF #2 Vessel</t>
  </si>
  <si>
    <t>BOF ESP Exhaust</t>
  </si>
  <si>
    <t>USS-GraniteCity-IL_BOF hot metal slag skimming station_Hot metal transfer, skimming, desulfurization_Slag Skimmer Baghouse</t>
  </si>
  <si>
    <t>BOF hot metal slag skimming station</t>
  </si>
  <si>
    <t>Slag Skimmer Baghouse</t>
  </si>
  <si>
    <t>USS-GraniteCity-IL_BOF reladeling station and hot metal desulfurization stations_Hot metal transfer, skimming, desulfurization_Soda Ash (Reladle/Desulf) Baghouse</t>
  </si>
  <si>
    <t>BOF reladeling station and hot metal desulfurization stations</t>
  </si>
  <si>
    <t>Soda Ash (Reladle/Desulf) Baghouse</t>
  </si>
  <si>
    <t>USS-GraniteCity-IL_Ladle metallurgy facility; #1 caster stir station; #2 caster stir station_Ladle Metallurgy_LMF #2 Baghouse (4 modules)</t>
  </si>
  <si>
    <t>Ladle metallurgy facility; #1 caster stir station; #2 caster stir station</t>
  </si>
  <si>
    <t>LMF #2 Baghouse (4 modules)</t>
  </si>
  <si>
    <r>
      <t xml:space="preserve">TOTAL ANNUAL BURDEN AND COST (rounded) </t>
    </r>
    <r>
      <rPr>
        <b/>
        <vertAlign val="superscript"/>
        <sz val="10"/>
        <color theme="1"/>
        <rFont val="Times New Roman"/>
        <family val="1"/>
      </rPr>
      <t>f</t>
    </r>
  </si>
  <si>
    <r>
      <t xml:space="preserve">f </t>
    </r>
    <r>
      <rPr>
        <sz val="10"/>
        <color theme="1"/>
        <rFont val="Times New Roman"/>
        <family val="1"/>
      </rPr>
      <t>Totals have been rounded to 3 significant figures.  Figures may not add exactly due to rounding.</t>
    </r>
  </si>
  <si>
    <r>
      <t>b</t>
    </r>
    <r>
      <rPr>
        <sz val="10"/>
        <rFont val="Times New Roman"/>
        <family val="1"/>
      </rPr>
      <t xml:space="preserve">  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“2019 General Schedule” which excludes locality rates of pay. </t>
    </r>
  </si>
  <si>
    <t>1. Applications</t>
  </si>
  <si>
    <t>2. Survey and Studies</t>
  </si>
  <si>
    <t>3. Reporting Requirements</t>
  </si>
  <si>
    <t>4. Recordkeeping Requirements</t>
  </si>
  <si>
    <t>A. Familiarization with rule requirements</t>
  </si>
  <si>
    <t>vi. Inspection and maintenance of capture systems and                  control devices</t>
  </si>
  <si>
    <t>D. Gather existing information</t>
  </si>
  <si>
    <t>C. Implement activities</t>
  </si>
  <si>
    <t xml:space="preserve">F. Time to train personnel </t>
  </si>
  <si>
    <t>I. Time for audits</t>
  </si>
  <si>
    <t>E. Time to enter information</t>
  </si>
  <si>
    <r>
      <t>e</t>
    </r>
    <r>
      <rPr>
        <sz val="10"/>
        <rFont val="Times New Roman"/>
        <family val="1"/>
      </rPr>
      <t xml:space="preserve"> These requirements are one-time requirements that apply to new respondents. There are no new respondents estimated over the 3-year period of this ICR.</t>
    </r>
  </si>
  <si>
    <t>No. of responses</t>
  </si>
  <si>
    <t>Hours per response</t>
  </si>
  <si>
    <t xml:space="preserve">ii. Notification of intent to construct a            major source and review application </t>
  </si>
  <si>
    <t xml:space="preserve">i. Notification of start of construction </t>
  </si>
  <si>
    <t xml:space="preserve">iii. Notification of actual startup </t>
  </si>
  <si>
    <t xml:space="preserve">v. Notification of compliance status </t>
  </si>
  <si>
    <t>v. Notification of performance test</t>
  </si>
  <si>
    <t>vi. Notification of performance evaluation</t>
  </si>
  <si>
    <t>viii. Notification of compliance status</t>
  </si>
  <si>
    <t xml:space="preserve">i. Notification of performance test and test plan </t>
  </si>
  <si>
    <t>ii. Notification of performance evaluation</t>
  </si>
  <si>
    <r>
      <t xml:space="preserve">iii. Performance test report for Method 5, Method 9 </t>
    </r>
    <r>
      <rPr>
        <vertAlign val="superscript"/>
        <sz val="10"/>
        <color theme="1"/>
        <rFont val="Times New Roman"/>
        <family val="1"/>
      </rPr>
      <t>d</t>
    </r>
  </si>
  <si>
    <r>
      <t xml:space="preserve">vi. Semiannual compliance reports </t>
    </r>
    <r>
      <rPr>
        <vertAlign val="superscript"/>
        <sz val="10"/>
        <color theme="1"/>
        <rFont val="Times New Roman"/>
        <family val="1"/>
      </rPr>
      <t>e</t>
    </r>
  </si>
  <si>
    <t>iv. Scrap Plan Certify</t>
  </si>
  <si>
    <t xml:space="preserve">iv. Notification of performance test and test plan </t>
  </si>
  <si>
    <t>v. Notification of performance evaluation</t>
  </si>
  <si>
    <r>
      <t xml:space="preserve">vi. Performance test report for Method 5, Method 9 </t>
    </r>
    <r>
      <rPr>
        <vertAlign val="superscript"/>
        <sz val="10"/>
        <color theme="1"/>
        <rFont val="Times New Roman"/>
        <family val="1"/>
      </rPr>
      <t>d</t>
    </r>
  </si>
  <si>
    <t>vii. Scrap Plan Certify</t>
  </si>
  <si>
    <r>
      <t>d</t>
    </r>
    <r>
      <rPr>
        <sz val="10"/>
        <color rgb="FF00B050"/>
        <rFont val="Times New Roman"/>
        <family val="1"/>
      </rPr>
      <t xml:space="preserve"> Every 2.5 years (or about 0.4 times per year, if averaged over the 3-year period of ICR), respondents must sample each emission point using Method 5 for particulate matter, Method 9 for opacity observations, and submit a report with results.</t>
    </r>
  </si>
  <si>
    <t>A. Familiarization with regulatory requirements</t>
  </si>
  <si>
    <t xml:space="preserve">Table 1:  Average Annual Respondent Burden and Cost – NESHAP for Integrated Iron and Steel Manufacturing (40 CFR Part 63,  Subpart FFFFF) (Proposed Amendments)
</t>
  </si>
  <si>
    <t>Table 2:  Average Annual EPA Burden and Cost − NESHAP for Integrated Iron and Steel Manufacturing (40 CFR Part 63, Subpart FFFFF) (Proposed Amendments)</t>
  </si>
  <si>
    <r>
      <t>a</t>
    </r>
    <r>
      <rPr>
        <sz val="10"/>
        <color rgb="FF00B050"/>
        <rFont val="Times New Roman"/>
        <family val="1"/>
      </rPr>
      <t xml:space="preserve">  There are approximately 11 existing sources currently subject to this rule.  We expect there will be no additional new source that will become subject to the rule each year over the 3-year period of this ICR.</t>
    </r>
  </si>
  <si>
    <r>
      <t>c</t>
    </r>
    <r>
      <rPr>
        <sz val="12"/>
        <rFont val="Times New Roman"/>
        <family val="1"/>
      </rPr>
      <t xml:space="preserve"> </t>
    </r>
    <r>
      <rPr>
        <sz val="10"/>
        <rFont val="Times New Roman"/>
        <family val="1"/>
      </rPr>
      <t>These requirements are one-time requirements that apply to new respondents. There are no new respondents estimated over the 3-year period of this ICR.</t>
    </r>
  </si>
  <si>
    <t>%M29</t>
  </si>
  <si>
    <t>PRA costs for adding Hg NVMSRP</t>
  </si>
  <si>
    <t>check</t>
  </si>
  <si>
    <t>Continual compliance with rest of existing rule</t>
  </si>
  <si>
    <t>PRA costs for changing to electronic reporting</t>
  </si>
  <si>
    <t xml:space="preserve">2003.07 update 03/08/2019 </t>
  </si>
  <si>
    <r>
      <t xml:space="preserve">Respondents per year  </t>
    </r>
    <r>
      <rPr>
        <b/>
        <vertAlign val="superscript"/>
        <sz val="11"/>
        <rFont val="Times New Roman"/>
        <family val="1"/>
      </rPr>
      <t>a</t>
    </r>
  </si>
  <si>
    <r>
      <t xml:space="preserve">Total Cost Per year </t>
    </r>
    <r>
      <rPr>
        <b/>
        <vertAlign val="superscript"/>
        <sz val="11"/>
        <rFont val="Times New Roman"/>
        <family val="1"/>
      </rPr>
      <t>b</t>
    </r>
  </si>
  <si>
    <r>
      <t xml:space="preserve">Respondents per year  </t>
    </r>
    <r>
      <rPr>
        <b/>
        <vertAlign val="superscript"/>
        <sz val="11"/>
        <color theme="1"/>
        <rFont val="Times New Roman"/>
        <family val="1"/>
      </rPr>
      <t>a</t>
    </r>
  </si>
  <si>
    <r>
      <t xml:space="preserve">Total Cost Per year </t>
    </r>
    <r>
      <rPr>
        <b/>
        <vertAlign val="superscript"/>
        <sz val="11"/>
        <color theme="1"/>
        <rFont val="Times New Roman"/>
        <family val="1"/>
      </rPr>
      <t>b</t>
    </r>
  </si>
  <si>
    <r>
      <t>B. Required activities</t>
    </r>
    <r>
      <rPr>
        <vertAlign val="superscript"/>
        <sz val="11"/>
        <color theme="1"/>
        <rFont val="Times New Roman"/>
        <family val="1"/>
      </rPr>
      <t xml:space="preserve"> c</t>
    </r>
  </si>
  <si>
    <r>
      <t xml:space="preserve">     B.  Required activities</t>
    </r>
    <r>
      <rPr>
        <vertAlign val="superscript"/>
        <sz val="11"/>
        <color theme="1"/>
        <rFont val="Times New Roman"/>
        <family val="1"/>
      </rPr>
      <t xml:space="preserve"> c</t>
    </r>
  </si>
  <si>
    <r>
      <t xml:space="preserve">i. Method 5 performance test </t>
    </r>
    <r>
      <rPr>
        <vertAlign val="superscript"/>
        <sz val="11"/>
        <color theme="1"/>
        <rFont val="Times New Roman"/>
        <family val="1"/>
      </rPr>
      <t>d</t>
    </r>
  </si>
  <si>
    <r>
      <t xml:space="preserve">         i.    Method 5 performance test </t>
    </r>
    <r>
      <rPr>
        <vertAlign val="superscript"/>
        <sz val="11"/>
        <color theme="1"/>
        <rFont val="Times New Roman"/>
        <family val="1"/>
      </rPr>
      <t>d</t>
    </r>
  </si>
  <si>
    <r>
      <t xml:space="preserve">ii. Method 9 performance test </t>
    </r>
    <r>
      <rPr>
        <vertAlign val="superscript"/>
        <sz val="11"/>
        <color theme="1"/>
        <rFont val="Times New Roman"/>
        <family val="1"/>
      </rPr>
      <t>d</t>
    </r>
  </si>
  <si>
    <r>
      <t xml:space="preserve">         ii.   Method 9 performance test </t>
    </r>
    <r>
      <rPr>
        <vertAlign val="superscript"/>
        <sz val="11"/>
        <color theme="1"/>
        <rFont val="Times New Roman"/>
        <family val="1"/>
      </rPr>
      <t>d</t>
    </r>
  </si>
  <si>
    <r>
      <t xml:space="preserve">iii. Method 9071B performance test </t>
    </r>
    <r>
      <rPr>
        <vertAlign val="superscript"/>
        <sz val="11"/>
        <color theme="1"/>
        <rFont val="Times New Roman"/>
        <family val="1"/>
      </rPr>
      <t>d</t>
    </r>
  </si>
  <si>
    <r>
      <t xml:space="preserve">         iv.  Startup, shutdown, malfunction plan </t>
    </r>
    <r>
      <rPr>
        <vertAlign val="superscript"/>
        <sz val="11"/>
        <color theme="1"/>
        <rFont val="Times New Roman"/>
        <family val="1"/>
      </rPr>
      <t>e</t>
    </r>
  </si>
  <si>
    <r>
      <t xml:space="preserve">iv. Method 29 performance test </t>
    </r>
    <r>
      <rPr>
        <vertAlign val="superscript"/>
        <sz val="11"/>
        <rFont val="Times New Roman"/>
        <family val="1"/>
      </rPr>
      <t>d</t>
    </r>
  </si>
  <si>
    <r>
      <t xml:space="preserve">v. Prepare scrap plan/certify compliance </t>
    </r>
    <r>
      <rPr>
        <vertAlign val="superscript"/>
        <sz val="11"/>
        <rFont val="Times New Roman"/>
        <family val="1"/>
      </rPr>
      <t>d</t>
    </r>
  </si>
  <si>
    <r>
      <t xml:space="preserve">E. Write report </t>
    </r>
    <r>
      <rPr>
        <vertAlign val="superscript"/>
        <sz val="11"/>
        <color theme="1"/>
        <rFont val="Times New Roman"/>
        <family val="1"/>
      </rPr>
      <t>c</t>
    </r>
  </si>
  <si>
    <r>
      <t xml:space="preserve">     D.  Write report </t>
    </r>
    <r>
      <rPr>
        <vertAlign val="superscript"/>
        <sz val="11"/>
        <color theme="1"/>
        <rFont val="Times New Roman"/>
        <family val="1"/>
      </rPr>
      <t>c</t>
    </r>
  </si>
  <si>
    <r>
      <t xml:space="preserve">i. Notification of initial construction/reconstruction </t>
    </r>
    <r>
      <rPr>
        <vertAlign val="superscript"/>
        <sz val="11"/>
        <color theme="1"/>
        <rFont val="Times New Roman"/>
        <family val="1"/>
      </rPr>
      <t>e</t>
    </r>
  </si>
  <si>
    <r>
      <t xml:space="preserve">        iv.  Notification of initial construction/reconstruction </t>
    </r>
    <r>
      <rPr>
        <vertAlign val="superscript"/>
        <sz val="11"/>
        <color theme="1"/>
        <rFont val="Times New Roman"/>
        <family val="1"/>
      </rPr>
      <t>e</t>
    </r>
  </si>
  <si>
    <r>
      <t xml:space="preserve">ii. Notification of intent to construct a major source and review application </t>
    </r>
    <r>
      <rPr>
        <vertAlign val="superscript"/>
        <sz val="11"/>
        <color theme="1"/>
        <rFont val="Times New Roman"/>
        <family val="1"/>
      </rPr>
      <t>e</t>
    </r>
  </si>
  <si>
    <r>
      <t xml:space="preserve">        iii.  Notification of intent to construct a major source                     and review application </t>
    </r>
    <r>
      <rPr>
        <vertAlign val="superscript"/>
        <sz val="11"/>
        <color theme="1"/>
        <rFont val="Times New Roman"/>
        <family val="1"/>
      </rPr>
      <t>e</t>
    </r>
  </si>
  <si>
    <r>
      <t xml:space="preserve">iii. Notification of applicability </t>
    </r>
    <r>
      <rPr>
        <vertAlign val="superscript"/>
        <sz val="11"/>
        <color theme="1"/>
        <rFont val="Times New Roman"/>
        <family val="1"/>
      </rPr>
      <t>e</t>
    </r>
  </si>
  <si>
    <r>
      <t xml:space="preserve">        i.    Notification of applicability </t>
    </r>
    <r>
      <rPr>
        <vertAlign val="superscript"/>
        <sz val="11"/>
        <color theme="1"/>
        <rFont val="Times New Roman"/>
        <family val="1"/>
      </rPr>
      <t>e</t>
    </r>
  </si>
  <si>
    <r>
      <t xml:space="preserve">iv. Notification of actual startup </t>
    </r>
    <r>
      <rPr>
        <vertAlign val="superscript"/>
        <sz val="11"/>
        <color theme="1"/>
        <rFont val="Times New Roman"/>
        <family val="1"/>
      </rPr>
      <t>e</t>
    </r>
  </si>
  <si>
    <r>
      <t xml:space="preserve">        v.   Notification of actual startup </t>
    </r>
    <r>
      <rPr>
        <vertAlign val="superscript"/>
        <sz val="11"/>
        <color theme="1"/>
        <rFont val="Times New Roman"/>
        <family val="1"/>
      </rPr>
      <t>e</t>
    </r>
  </si>
  <si>
    <r>
      <t xml:space="preserve">       vi.  Notification of performance test </t>
    </r>
    <r>
      <rPr>
        <vertAlign val="superscript"/>
        <sz val="11"/>
        <color theme="1"/>
        <rFont val="Times New Roman"/>
        <family val="1"/>
      </rPr>
      <t>e</t>
    </r>
  </si>
  <si>
    <r>
      <t xml:space="preserve">vii. Report of performance test/performance evaluation (through CEDRI using ERT) </t>
    </r>
    <r>
      <rPr>
        <vertAlign val="superscript"/>
        <sz val="11"/>
        <rFont val="Times New Roman"/>
        <family val="1"/>
      </rPr>
      <t>f</t>
    </r>
  </si>
  <si>
    <r>
      <t xml:space="preserve">        ii.   Notification of compliance status </t>
    </r>
    <r>
      <rPr>
        <vertAlign val="superscript"/>
        <sz val="11"/>
        <color theme="1"/>
        <rFont val="Times New Roman"/>
        <family val="1"/>
      </rPr>
      <t>e</t>
    </r>
  </si>
  <si>
    <r>
      <t xml:space="preserve">ix. Semiannual compliance reports (through CEDRI) </t>
    </r>
    <r>
      <rPr>
        <vertAlign val="superscript"/>
        <sz val="11"/>
        <color theme="1"/>
        <rFont val="Times New Roman"/>
        <family val="1"/>
      </rPr>
      <t>f</t>
    </r>
  </si>
  <si>
    <r>
      <t xml:space="preserve">  Semiannual compliance reports</t>
    </r>
    <r>
      <rPr>
        <vertAlign val="superscript"/>
        <sz val="11"/>
        <color theme="1"/>
        <rFont val="Times New Roman"/>
        <family val="1"/>
      </rPr>
      <t>g</t>
    </r>
  </si>
  <si>
    <r>
      <t xml:space="preserve">       ix.  Startup, shutdown, malfunction report </t>
    </r>
    <r>
      <rPr>
        <vertAlign val="superscript"/>
        <sz val="11"/>
        <color theme="1"/>
        <rFont val="Times New Roman"/>
        <family val="1"/>
      </rPr>
      <t>f</t>
    </r>
  </si>
  <si>
    <r>
      <t xml:space="preserve">B. Plan activities </t>
    </r>
    <r>
      <rPr>
        <vertAlign val="superscript"/>
        <sz val="11"/>
        <color theme="1"/>
        <rFont val="Times New Roman"/>
        <family val="1"/>
      </rPr>
      <t>e</t>
    </r>
  </si>
  <si>
    <r>
      <t xml:space="preserve">     B.  Plan activities </t>
    </r>
    <r>
      <rPr>
        <vertAlign val="superscript"/>
        <sz val="11"/>
        <color theme="1"/>
        <rFont val="Times New Roman"/>
        <family val="1"/>
      </rPr>
      <t>e</t>
    </r>
  </si>
  <si>
    <r>
      <t xml:space="preserve">D. Develop record system/maintain records </t>
    </r>
    <r>
      <rPr>
        <vertAlign val="superscript"/>
        <sz val="11"/>
        <color theme="1"/>
        <rFont val="Times New Roman"/>
        <family val="1"/>
      </rPr>
      <t>g</t>
    </r>
  </si>
  <si>
    <r>
      <t xml:space="preserve">     E.  Time to enter and transmit information </t>
    </r>
    <r>
      <rPr>
        <vertAlign val="superscript"/>
        <sz val="11"/>
        <color theme="1"/>
        <rFont val="Times New Roman"/>
        <family val="1"/>
      </rPr>
      <t>g</t>
    </r>
  </si>
  <si>
    <r>
      <t xml:space="preserve">Records of failures to meet standards and actions taken to minimize emissions </t>
    </r>
    <r>
      <rPr>
        <vertAlign val="superscript"/>
        <sz val="11"/>
        <color theme="1"/>
        <rFont val="Times New Roman"/>
        <family val="1"/>
      </rPr>
      <t>h</t>
    </r>
  </si>
  <si>
    <r>
      <t xml:space="preserve">Records of CMS data </t>
    </r>
    <r>
      <rPr>
        <vertAlign val="superscript"/>
        <sz val="11"/>
        <color theme="1"/>
        <rFont val="Times New Roman"/>
        <family val="1"/>
      </rPr>
      <t>i</t>
    </r>
  </si>
  <si>
    <r>
      <t xml:space="preserve">     F.  Time to train personnel </t>
    </r>
    <r>
      <rPr>
        <vertAlign val="superscript"/>
        <sz val="11"/>
        <color theme="1"/>
        <rFont val="Times New Roman"/>
        <family val="1"/>
      </rPr>
      <t>e</t>
    </r>
  </si>
  <si>
    <r>
      <t xml:space="preserve">Initial training </t>
    </r>
    <r>
      <rPr>
        <vertAlign val="superscript"/>
        <sz val="11"/>
        <color theme="1"/>
        <rFont val="Times New Roman"/>
        <family val="1"/>
      </rPr>
      <t>j</t>
    </r>
  </si>
  <si>
    <r>
      <t xml:space="preserve">Refresher training </t>
    </r>
    <r>
      <rPr>
        <vertAlign val="superscript"/>
        <sz val="11"/>
        <color theme="1"/>
        <rFont val="Times New Roman"/>
        <family val="1"/>
      </rPr>
      <t>k</t>
    </r>
  </si>
  <si>
    <r>
      <t xml:space="preserve">G. Time to adjust existing ways to comply with new requirements </t>
    </r>
    <r>
      <rPr>
        <vertAlign val="superscript"/>
        <sz val="11"/>
        <color theme="1"/>
        <rFont val="Times New Roman"/>
        <family val="1"/>
      </rPr>
      <t>l</t>
    </r>
  </si>
  <si>
    <r>
      <t xml:space="preserve">H. Time to transmit or disclose information </t>
    </r>
    <r>
      <rPr>
        <vertAlign val="superscript"/>
        <sz val="11"/>
        <color theme="1"/>
        <rFont val="Times New Roman"/>
        <family val="1"/>
      </rPr>
      <t>m</t>
    </r>
  </si>
  <si>
    <r>
      <t xml:space="preserve">TOTAL LABOR BURDEN AND COST (rounded) </t>
    </r>
    <r>
      <rPr>
        <b/>
        <vertAlign val="superscript"/>
        <sz val="11"/>
        <color theme="1"/>
        <rFont val="Times New Roman"/>
        <family val="1"/>
      </rPr>
      <t>n</t>
    </r>
  </si>
  <si>
    <r>
      <t xml:space="preserve">TOTAL LABOR BURDEN AND COST (rounded) </t>
    </r>
    <r>
      <rPr>
        <b/>
        <vertAlign val="superscript"/>
        <sz val="11"/>
        <color theme="1"/>
        <rFont val="Times New Roman"/>
        <family val="1"/>
      </rPr>
      <t>h</t>
    </r>
  </si>
  <si>
    <r>
      <t xml:space="preserve">TOTAL CAPITAL AND O&amp;M COST (rounded) </t>
    </r>
    <r>
      <rPr>
        <b/>
        <vertAlign val="superscript"/>
        <sz val="11"/>
        <color theme="1"/>
        <rFont val="Times New Roman"/>
        <family val="1"/>
      </rPr>
      <t>n</t>
    </r>
  </si>
  <si>
    <r>
      <t xml:space="preserve">TOTAL CAPITAL AND O&amp;M COST (rounded) </t>
    </r>
    <r>
      <rPr>
        <b/>
        <vertAlign val="superscript"/>
        <sz val="11"/>
        <color theme="1"/>
        <rFont val="Times New Roman"/>
        <family val="1"/>
      </rPr>
      <t>h</t>
    </r>
  </si>
  <si>
    <r>
      <t>GRAND TOTAL (rounded)</t>
    </r>
    <r>
      <rPr>
        <b/>
        <vertAlign val="superscript"/>
        <sz val="11"/>
        <color theme="1"/>
        <rFont val="Times New Roman"/>
        <family val="1"/>
      </rPr>
      <t xml:space="preserve"> o</t>
    </r>
  </si>
  <si>
    <r>
      <t>GRAND TOTAL (rounded)</t>
    </r>
    <r>
      <rPr>
        <b/>
        <vertAlign val="superscript"/>
        <sz val="11"/>
        <color theme="1"/>
        <rFont val="Times New Roman"/>
        <family val="1"/>
      </rPr>
      <t xml:space="preserve"> h</t>
    </r>
  </si>
  <si>
    <r>
      <t>a</t>
    </r>
    <r>
      <rPr>
        <sz val="11"/>
        <color rgb="FF00B050"/>
        <rFont val="Times New Roman"/>
        <family val="1"/>
      </rPr>
      <t xml:space="preserve"> There are approximately 11 existing sources currently subject to this rule. We estimate there will be no additional new source that will become subject to the rule each year over the 3-year period of this ICR.</t>
    </r>
  </si>
  <si>
    <r>
      <t>a</t>
    </r>
    <r>
      <rPr>
        <sz val="11"/>
        <color theme="1"/>
        <rFont val="Times New Roman"/>
        <family val="1"/>
      </rPr>
      <t xml:space="preserve">  There are approximately 12 existing sources currently subject to this rule. There will be no additional new source that will become subject to the rule each year over the three-year period of this ICR.</t>
    </r>
  </si>
  <si>
    <r>
      <t>b</t>
    </r>
    <r>
      <rPr>
        <sz val="11"/>
        <color rgb="FF00B050"/>
        <rFont val="Times New Roman"/>
        <family val="1"/>
      </rPr>
      <t xml:space="preserve"> This ICR uses the following labor rates: $139.63 per hour for Executive, Administrative, and Managerial labor; $119.47 per hour for Technical labor, and $58.15 per hour for Clerical labor.  These rates are from the United States Department of Labor, Bureau of Labor Statistics, December 2018, “Table 2. Civilian Workers, by Occupational and Industry group.”  The rates are from column 1, “Total Compensation.”  The rates have been increased by 110% to account for the benefit packages available to those employed by private industry.</t>
    </r>
  </si>
  <si>
    <r>
      <t>b</t>
    </r>
    <r>
      <rPr>
        <sz val="11"/>
        <rFont val="Times New Roman"/>
        <family val="1"/>
      </rPr>
      <t xml:space="preserve">  This ICR uses the following labor rates: $147.40 per hour for Executive, Administrative, and Managerial labor; $117.92 per hour for Technical labor, and $57.02 per hour for Clerical labor.  These rates are from the United States Department of Labor, Bureau of Labor Statistics, June 2018, “Table 2. Civilian Workers, by Occupational and Industry group.”  The rates are from column 1, “Total Compensation.”  The rates have been increased by 110% to account for the benefit packages available to those employed by private industry.</t>
    </r>
  </si>
  <si>
    <r>
      <t>c</t>
    </r>
    <r>
      <rPr>
        <sz val="11"/>
        <color rgb="FF00B050"/>
        <rFont val="Times New Roman"/>
        <family val="1"/>
      </rPr>
      <t xml:space="preserve"> Monitoring and recordkeeping of operations for respondents will include monthly inspection of capture and control systems; daily testing of oil content for the sinter plant feed [3 plants, 4 strands (from the composite of three samples taken at 8-hour intervals)] to compute the 30-day rolling average oil content for each operating day; and every 2.5 years, each non-baghouse emission point must be sampled by Method 5 for particulate matter, Method 9 for opacity observations to determine the opacity of fugitive emissions; and once during each term of their title V operating permit, each baghouse emission point must be sampled by Method 5 for particulate matter, Method 9 for opacity observations to determine the opacity of fugitive emissions (3.7=11/3 plants). Compliance for mercury includes using Method 29 or preparing scrap plan/certify annually.</t>
    </r>
  </si>
  <si>
    <r>
      <t>c</t>
    </r>
    <r>
      <rPr>
        <sz val="11"/>
        <rFont val="Times New Roman"/>
        <family val="1"/>
      </rPr>
      <t xml:space="preserve">  Monitoring and recordkeeping of operations for respondents will include monthly inspection of capture and control systems; daily testing of oil content for the sinter plant feed (4 plants [from the composite of three samples taken at 8-hour intervals]) to compute the 30-day rolling average oil content for each operating day; and every 2.5 years, each emission point must be sampled by Method 5 for particulate matter and Method 9 for opacity observations to determine the opacity of fugitive emissions (12 plants).</t>
    </r>
  </si>
  <si>
    <r>
      <t>d</t>
    </r>
    <r>
      <rPr>
        <sz val="11"/>
        <color theme="1"/>
        <rFont val="Times New Roman"/>
        <family val="1"/>
      </rPr>
      <t xml:space="preserve">  We have assumed that there is an average of 7.6 emission points per respondent that need to be sampled using Method 5 and 3.6 emission points per respondent to need to be sampled using Method 9.</t>
    </r>
  </si>
  <si>
    <r>
      <t>e</t>
    </r>
    <r>
      <rPr>
        <sz val="11"/>
        <rFont val="Times New Roman"/>
        <family val="1"/>
      </rPr>
      <t xml:space="preserve"> These requirements are one-time requirements that apply to new respondents. There are no new respondents estimated over the 3-year period of this ICR.</t>
    </r>
  </si>
  <si>
    <r>
      <t>e</t>
    </r>
    <r>
      <rPr>
        <sz val="11"/>
        <rFont val="Times New Roman"/>
        <family val="1"/>
      </rPr>
      <t xml:space="preserve">  These requirements are one-time requirements that apply to new respondents. There are no new respondents estimated over the 3 year period of this ICR.</t>
    </r>
  </si>
  <si>
    <r>
      <rPr>
        <vertAlign val="superscript"/>
        <sz val="11"/>
        <color rgb="FF00B050"/>
        <rFont val="Times New Roman"/>
        <family val="1"/>
      </rPr>
      <t>f</t>
    </r>
    <r>
      <rPr>
        <sz val="11"/>
        <color rgb="FF00B050"/>
        <rFont val="Times New Roman"/>
        <family val="1"/>
      </rPr>
      <t xml:space="preserve"> Hard copy report of performance test/retest is included in capital/startup costs. Submittal of performance test/retest data through the EPA's CEDRI in ERT format is estimated to require 8 hours for 4 facilities. We estimate that 11 facilities will submit notifications of performance test and performance evaluation over the 3-year ICR period (test: 11 respondents/3 years =3.7). We estimate that respondents will each take 8 hours two times per year to write reports and submit them through the EPA's CEDRI.</t>
    </r>
  </si>
  <si>
    <r>
      <t>f</t>
    </r>
    <r>
      <rPr>
        <sz val="11"/>
        <color theme="1"/>
        <rFont val="Times New Roman"/>
        <family val="1"/>
      </rPr>
      <t xml:space="preserve">  We have assumed that one respondent per year will have at least one startup, shutdown, or malfunction (SSM) that is not managed according to the SSM plan.</t>
    </r>
  </si>
  <si>
    <r>
      <t xml:space="preserve">g  </t>
    </r>
    <r>
      <rPr>
        <sz val="11"/>
        <color rgb="FF00B050"/>
        <rFont val="Times New Roman"/>
        <family val="1"/>
      </rPr>
      <t>We have assumed that it takes each respondent approximately 4 hours to develop a record system for Scrap Plan Certify and maintain records.</t>
    </r>
  </si>
  <si>
    <r>
      <t xml:space="preserve">g  </t>
    </r>
    <r>
      <rPr>
        <sz val="11"/>
        <color theme="1"/>
        <rFont val="Times New Roman"/>
        <family val="1"/>
      </rPr>
      <t>We have assumed that it takes each respondent approximately 3.25 hours per week to record and transmit information.</t>
    </r>
  </si>
  <si>
    <r>
      <t>h</t>
    </r>
    <r>
      <rPr>
        <sz val="11"/>
        <color rgb="FF00B050"/>
        <rFont val="Times New Roman"/>
        <family val="1"/>
      </rPr>
      <t xml:space="preserve"> We estimate that 5% of respondents (5% x 11 respondents, rounded up to 1) will fail to meet standards each year. We estimate that each respondent will take 2 hours 12 times per year to keep records of failures to meet the standards and the actions taken to minimize emissions.</t>
    </r>
  </si>
  <si>
    <r>
      <t xml:space="preserve">h </t>
    </r>
    <r>
      <rPr>
        <sz val="11"/>
        <color theme="1"/>
        <rFont val="Times New Roman"/>
        <family val="1"/>
      </rPr>
      <t>Totals have been rounded to 3 significant figures.  Figures may not add exactly due to rounding.</t>
    </r>
  </si>
  <si>
    <r>
      <t xml:space="preserve">i  </t>
    </r>
    <r>
      <rPr>
        <sz val="11"/>
        <color theme="1"/>
        <rFont val="Times New Roman"/>
        <family val="1"/>
      </rPr>
      <t>We have assumed that it takes each respondent approximately 3.25 hours per week to record CMS data.</t>
    </r>
  </si>
  <si>
    <r>
      <t>j</t>
    </r>
    <r>
      <rPr>
        <sz val="11"/>
        <color rgb="FF00B050"/>
        <rFont val="Times New Roman"/>
        <family val="1"/>
      </rPr>
      <t xml:space="preserve"> We estimate that it will take the respondent 3 hours once per year for initial training of personnel with new sources (0 new respondents/3 years</t>
    </r>
    <r>
      <rPr>
        <strike/>
        <sz val="11"/>
        <color rgb="FF00B050"/>
        <rFont val="Times New Roman"/>
        <family val="1"/>
      </rPr>
      <t>)</t>
    </r>
    <r>
      <rPr>
        <sz val="11"/>
        <color rgb="FF00B050"/>
        <rFont val="Times New Roman"/>
        <family val="1"/>
      </rPr>
      <t xml:space="preserve"> = 0).</t>
    </r>
    <r>
      <rPr>
        <vertAlign val="superscript"/>
        <sz val="11"/>
        <color rgb="FF00B050"/>
        <rFont val="Times New Roman"/>
        <family val="1"/>
      </rPr>
      <t xml:space="preserve"> </t>
    </r>
  </si>
  <si>
    <r>
      <t>k</t>
    </r>
    <r>
      <rPr>
        <sz val="11"/>
        <color rgb="FF00B050"/>
        <rFont val="Times New Roman"/>
        <family val="1"/>
      </rPr>
      <t xml:space="preserve"> We estimate  that it will take each respondent 1 hour to provide refresher training each year for personnel at all 11 facilities.</t>
    </r>
  </si>
  <si>
    <r>
      <t>l</t>
    </r>
    <r>
      <rPr>
        <sz val="11"/>
        <color rgb="FF00B050"/>
        <rFont val="Times New Roman"/>
        <family val="1"/>
      </rPr>
      <t xml:space="preserve"> We estimate that it will take each respondent 20 hours to make a one-time adjustment over the 3-year ICR period to existing data acquisition systems to include startup and shutdown periods and to transition to electronic excess emissions reporting (11 respondents/3 years= 3.7).</t>
    </r>
  </si>
  <si>
    <r>
      <rPr>
        <vertAlign val="superscript"/>
        <sz val="11"/>
        <color rgb="FF00B050"/>
        <rFont val="Times New Roman"/>
        <family val="1"/>
      </rPr>
      <t>m</t>
    </r>
    <r>
      <rPr>
        <sz val="11"/>
        <color rgb="FF00B050"/>
        <rFont val="Times New Roman"/>
        <family val="1"/>
      </rPr>
      <t xml:space="preserve"> We estimate that each respondent will take 8 hours per semiannual period to compile data for all 11 facilities.</t>
    </r>
  </si>
  <si>
    <r>
      <t xml:space="preserve">n </t>
    </r>
    <r>
      <rPr>
        <sz val="11"/>
        <color theme="1"/>
        <rFont val="Times New Roman"/>
        <family val="1"/>
      </rPr>
      <t>Totals have been rounded to 3 significant figures.  Figures may not add exactly due to rounding.</t>
    </r>
  </si>
  <si>
    <r>
      <t>d</t>
    </r>
    <r>
      <rPr>
        <sz val="11"/>
        <color rgb="FF00B050"/>
        <rFont val="Times New Roman"/>
        <family val="1"/>
      </rPr>
      <t xml:space="preserve"> We have assumed that there is an average of 8.9 (98/11) emission points per respondent that need to be sampled using Method 5; 3.9 (43/11) emission points per respondent that need to be sampled using Method 9; 4 emissions points per respondent that need to be sampled using Method 9071B (3 facilities with sinter plants, 1 facility has 2 strands);</t>
    </r>
    <r>
      <rPr>
        <vertAlign val="superscript"/>
        <sz val="11"/>
        <color rgb="FF00B050"/>
        <rFont val="Times New Roman"/>
        <family val="1"/>
      </rPr>
      <t xml:space="preserve"> </t>
    </r>
    <r>
      <rPr>
        <sz val="11"/>
        <color rgb="FF00B050"/>
        <rFont val="Times New Roman"/>
        <family val="1"/>
      </rPr>
      <t>6.3 (69/11) emission points per respondent that need to be sampled using Method 29. We have estimated than 0 (zero) facilities will choose to comply with §63.7791 with a Method 29 stack test per §63.7825(a)-(g) and 11 facilities will choose to comply with §63.7791 using the NVMSRP per §63.7825(h).</t>
    </r>
  </si>
  <si>
    <t>2019 Proposal DIFF from 2003</t>
  </si>
  <si>
    <t>2019 Proposal DIFF from 03/08/2019 Update</t>
  </si>
  <si>
    <t>2003 (2003.02)</t>
  </si>
  <si>
    <t>2019 Proposal 2003.08</t>
  </si>
  <si>
    <t>PRA hrs for adding Hg NVMSRP</t>
  </si>
  <si>
    <t>PRA hrs for changing to electronic reporting</t>
  </si>
  <si>
    <t>Hrs Continual compliance with rest of existing rule</t>
  </si>
  <si>
    <t>Hrs</t>
  </si>
  <si>
    <t>TOTAL LABOR BURDEN AND COST (unrounded)</t>
  </si>
  <si>
    <r>
      <t xml:space="preserve">Plants per year  </t>
    </r>
    <r>
      <rPr>
        <b/>
        <vertAlign val="superscript"/>
        <sz val="12"/>
        <rFont val="Times New Roman"/>
        <family val="1"/>
      </rPr>
      <t>a</t>
    </r>
  </si>
  <si>
    <r>
      <t xml:space="preserve">Cost, $ </t>
    </r>
    <r>
      <rPr>
        <b/>
        <vertAlign val="superscript"/>
        <sz val="12"/>
        <rFont val="Times New Roman"/>
        <family val="1"/>
      </rPr>
      <t>b</t>
    </r>
  </si>
  <si>
    <r>
      <t xml:space="preserve">New Respondents </t>
    </r>
    <r>
      <rPr>
        <vertAlign val="superscript"/>
        <sz val="10"/>
        <rFont val="Times New Roman"/>
        <family val="1"/>
      </rPr>
      <t>c</t>
    </r>
  </si>
  <si>
    <r>
      <t xml:space="preserve">ii.   Review semiannual compliance reports </t>
    </r>
    <r>
      <rPr>
        <vertAlign val="superscript"/>
        <sz val="10"/>
        <rFont val="Times New Roman"/>
        <family val="1"/>
      </rPr>
      <t>e</t>
    </r>
  </si>
  <si>
    <r>
      <t>e</t>
    </r>
    <r>
      <rPr>
        <sz val="10"/>
        <rFont val="Times New Roman"/>
        <family val="1"/>
      </rPr>
      <t xml:space="preserve"> Sources are required to submit electronic semiannual compliance reports to CEDRI.</t>
    </r>
  </si>
  <si>
    <r>
      <t xml:space="preserve">g </t>
    </r>
    <r>
      <rPr>
        <sz val="10"/>
        <rFont val="Times New Roman"/>
        <family val="1"/>
      </rPr>
      <t>Totals have been rounded to 3 significant figures.  Figures may not add exactly due to rounding.</t>
    </r>
  </si>
  <si>
    <r>
      <t xml:space="preserve">Respondents per year  </t>
    </r>
    <r>
      <rPr>
        <b/>
        <vertAlign val="superscript"/>
        <sz val="10"/>
        <rFont val="Times New Roman"/>
        <family val="1"/>
      </rPr>
      <t>a</t>
    </r>
  </si>
  <si>
    <r>
      <t xml:space="preserve">Total Cost Per year </t>
    </r>
    <r>
      <rPr>
        <b/>
        <vertAlign val="superscript"/>
        <sz val="10"/>
        <rFont val="Times New Roman"/>
        <family val="1"/>
      </rPr>
      <t>b</t>
    </r>
  </si>
  <si>
    <r>
      <t xml:space="preserve">     B.  Plan activities </t>
    </r>
    <r>
      <rPr>
        <vertAlign val="superscript"/>
        <sz val="10"/>
        <rFont val="Times New Roman"/>
        <family val="1"/>
      </rPr>
      <t>e</t>
    </r>
  </si>
  <si>
    <r>
      <t>b</t>
    </r>
    <r>
      <rPr>
        <sz val="10"/>
        <rFont val="Times New Roman"/>
        <family val="1"/>
      </rPr>
      <t xml:space="preserve"> This ICR uses the following labor rates: $139.63 per hour for Executive, Administrative, and Managerial labor; $119.47 per hour for Technical labor, and $58.15 per hour for Clerical labor.  These rates are from the United States Department of Labor, Bureau of Labor Statistics, December 2018, “Table 2. Civilian Workers, by Occupational and Industry group.”  The rates are from column 1, “Total Compensation.”  The rates have been increased by 110% to account for the benefit packages available to those employed by private industry.</t>
    </r>
  </si>
  <si>
    <r>
      <rPr>
        <vertAlign val="superscript"/>
        <sz val="10"/>
        <rFont val="Times New Roman"/>
        <family val="1"/>
      </rPr>
      <t>f</t>
    </r>
    <r>
      <rPr>
        <sz val="10"/>
        <rFont val="Times New Roman"/>
        <family val="1"/>
      </rPr>
      <t xml:space="preserve"> Submittal of performance test data through the EPA's CEDRI in ERT format is estimated to require 8 hours annually, includes keeping records of failures to meet the standards and the actions taken to minimize emissions.</t>
    </r>
  </si>
  <si>
    <t xml:space="preserve">Table 1:  Annual Respondent Burden and Cost – NESHAP for Taconite Iron Ore Processing (40 CFR Part 63, Subpart RRRRR)
</t>
  </si>
  <si>
    <r>
      <t>a</t>
    </r>
    <r>
      <rPr>
        <sz val="10"/>
        <rFont val="Times New Roman"/>
        <family val="1"/>
      </rPr>
      <t xml:space="preserve"> There are approximately 8 existing sources currently subject to this rule. We estimate there will be no additional new source that will become subject to the rule each year over the 3-year period of this ICR.</t>
    </r>
  </si>
  <si>
    <t xml:space="preserve">     B.  Required activities</t>
  </si>
  <si>
    <r>
      <t xml:space="preserve">         ii.   Method 5 performance test - contractor costs </t>
    </r>
    <r>
      <rPr>
        <vertAlign val="superscript"/>
        <sz val="10"/>
        <rFont val="Times New Roman"/>
        <family val="1"/>
      </rPr>
      <t>d</t>
    </r>
  </si>
  <si>
    <r>
      <t xml:space="preserve">         i.    Method 5 performance test - facility labor </t>
    </r>
    <r>
      <rPr>
        <vertAlign val="superscript"/>
        <sz val="10"/>
        <rFont val="Times New Roman"/>
        <family val="1"/>
      </rPr>
      <t>c</t>
    </r>
  </si>
  <si>
    <t>c Assumes that 1/3 of all sources will conduct performance test in each of the 3 years. Includes 40 hours per facility per year to set up testing contractor, oversee tests, and review test reports.</t>
  </si>
  <si>
    <t>-</t>
  </si>
  <si>
    <t>Ind. Furnaces and ore dryers</t>
  </si>
  <si>
    <t>OCH and PH operations</t>
  </si>
  <si>
    <t xml:space="preserve">     C.  Create information</t>
  </si>
  <si>
    <t xml:space="preserve">         iii.   SSM Plan</t>
  </si>
  <si>
    <r>
      <t xml:space="preserve">        i.    Initial Notifications </t>
    </r>
    <r>
      <rPr>
        <vertAlign val="superscript"/>
        <sz val="10"/>
        <rFont val="Times New Roman"/>
        <family val="1"/>
      </rPr>
      <t>e</t>
    </r>
  </si>
  <si>
    <r>
      <t xml:space="preserve">        ii.   Compliance Extension Request </t>
    </r>
    <r>
      <rPr>
        <vertAlign val="superscript"/>
        <sz val="10"/>
        <rFont val="Times New Roman"/>
        <family val="1"/>
      </rPr>
      <t>e</t>
    </r>
  </si>
  <si>
    <r>
      <t xml:space="preserve">        iv.  Site-specific Test Plan </t>
    </r>
    <r>
      <rPr>
        <vertAlign val="superscript"/>
        <sz val="10"/>
        <rFont val="Times New Roman"/>
        <family val="1"/>
      </rPr>
      <t>e</t>
    </r>
  </si>
  <si>
    <r>
      <t xml:space="preserve">        v.   Operation and Maintenance Plan </t>
    </r>
    <r>
      <rPr>
        <vertAlign val="superscript"/>
        <sz val="10"/>
        <rFont val="Times New Roman"/>
        <family val="1"/>
      </rPr>
      <t>e</t>
    </r>
  </si>
  <si>
    <r>
      <t xml:space="preserve">       vi.  Fugitive Dust Emission Control Plan </t>
    </r>
    <r>
      <rPr>
        <vertAlign val="superscript"/>
        <sz val="10"/>
        <rFont val="Times New Roman"/>
        <family val="1"/>
      </rPr>
      <t>e</t>
    </r>
  </si>
  <si>
    <r>
      <t xml:space="preserve">      vii. Site-specific Monitoring Plan </t>
    </r>
    <r>
      <rPr>
        <vertAlign val="superscript"/>
        <sz val="10"/>
        <rFont val="Times New Roman"/>
        <family val="1"/>
      </rPr>
      <t>e</t>
    </r>
  </si>
  <si>
    <r>
      <t xml:space="preserve">     viii.  Petition for Alternative Monitoring Requirements </t>
    </r>
    <r>
      <rPr>
        <vertAlign val="superscript"/>
        <sz val="10"/>
        <rFont val="Times New Roman"/>
        <family val="1"/>
      </rPr>
      <t>e</t>
    </r>
    <r>
      <rPr>
        <sz val="10"/>
        <rFont val="Times New Roman"/>
        <family val="1"/>
      </rPr>
      <t xml:space="preserve"> </t>
    </r>
  </si>
  <si>
    <t xml:space="preserve">     ix.  Notification of Performance Test</t>
  </si>
  <si>
    <r>
      <t xml:space="preserve">       x. Report of performance test (through CEDRI using ERT) </t>
    </r>
    <r>
      <rPr>
        <vertAlign val="superscript"/>
        <sz val="10"/>
        <rFont val="Times New Roman"/>
        <family val="1"/>
      </rPr>
      <t>f</t>
    </r>
  </si>
  <si>
    <r>
      <t xml:space="preserve">     C.  Develop record system </t>
    </r>
    <r>
      <rPr>
        <vertAlign val="superscript"/>
        <sz val="10"/>
        <rFont val="Times New Roman"/>
        <family val="1"/>
      </rPr>
      <t>e</t>
    </r>
  </si>
  <si>
    <t xml:space="preserve">     D.  Time to Enter Information</t>
  </si>
  <si>
    <r>
      <t xml:space="preserve">     E.  Time to train personnel </t>
    </r>
    <r>
      <rPr>
        <vertAlign val="superscript"/>
        <sz val="10"/>
        <rFont val="Times New Roman"/>
        <family val="1"/>
      </rPr>
      <t>e</t>
    </r>
  </si>
  <si>
    <t>See 3E x.</t>
  </si>
  <si>
    <t xml:space="preserve">     F.  Time to Transmit of Disclose Information</t>
  </si>
  <si>
    <r>
      <t xml:space="preserve">TOTAL LABOR BURDEN AND COST (rounded) </t>
    </r>
    <r>
      <rPr>
        <b/>
        <vertAlign val="superscript"/>
        <sz val="10"/>
        <rFont val="Times New Roman"/>
        <family val="1"/>
      </rPr>
      <t>g</t>
    </r>
  </si>
  <si>
    <t>Table 2:  Average Annual EPA Burden and Cost – Average Annual EPA Burden and Cost − NESHAP for Taconite Iron Ore Processing (40 CFR Part 63, Subpart RRRRR)</t>
  </si>
  <si>
    <r>
      <t xml:space="preserve">i.    Performance test report for Method 5  </t>
    </r>
    <r>
      <rPr>
        <vertAlign val="superscript"/>
        <sz val="10"/>
        <rFont val="Times New Roman"/>
        <family val="1"/>
      </rPr>
      <t>d</t>
    </r>
  </si>
  <si>
    <r>
      <t>a</t>
    </r>
    <r>
      <rPr>
        <sz val="10"/>
        <rFont val="Times New Roman"/>
        <family val="1"/>
      </rPr>
      <t xml:space="preserve">  There are 8 existing sources currently subject to this rule.  We expect there will be no additional new source that will become subject to the rule each year over the 3-year period of this ICR.</t>
    </r>
  </si>
  <si>
    <r>
      <t>d</t>
    </r>
    <r>
      <rPr>
        <sz val="10"/>
        <rFont val="Times New Roman"/>
        <family val="1"/>
      </rPr>
      <t xml:space="preserve"> Testing contractor cost are based on the following: (51 indurating furnace Method 5 PM tests, twice/5 yr term @ $10,000/test) + (117 OCH, PH, and Ore dryer Method 5 PM tests, once/5 yr term @ $10,000/test) = $438,000/year.</t>
    </r>
  </si>
  <si>
    <r>
      <t>d</t>
    </r>
    <r>
      <rPr>
        <sz val="10"/>
        <rFont val="Times New Roman"/>
        <family val="1"/>
      </rPr>
      <t xml:space="preserve"> 51 Indurating furnaces conduct two Method 5 PM test every 5 years for an average of 20.4 tests/yr (51 x 2/5). 117 OCH, PH, and ore dryers conduct one Method 5 PM test every 5 years for an average of 23.4 tests/yr (117/5). That is a total of 43.8 tests/yr (20.4 + 23.4). 43.8 tests/yr distributed over 8 plants is 5.5 tests/yr/plant.</t>
    </r>
  </si>
  <si>
    <r>
      <t xml:space="preserve">TOTAL ANNUAL BURDEN AND COST (rounded) </t>
    </r>
    <r>
      <rPr>
        <b/>
        <vertAlign val="superscript"/>
        <sz val="10"/>
        <rFont val="Times New Roman"/>
        <family val="1"/>
      </rPr>
      <t>f</t>
    </r>
  </si>
  <si>
    <r>
      <t xml:space="preserve">f </t>
    </r>
    <r>
      <rPr>
        <sz val="10"/>
        <rFont val="Times New Roman"/>
        <family val="1"/>
      </rPr>
      <t>Totals have been rounded to 3 significant figures.  Figures may not add exactly due to rounding.</t>
    </r>
  </si>
  <si>
    <t xml:space="preserve">     x.  Semiannual compliance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</si>
</sst>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0.0"/>
    <numFmt numFmtId="166" formatCode="#,##0.0"/>
    <numFmt numFmtId="167" formatCode="&quot;$&quot;#,##0"/>
  </numFmts>
  <fonts count="39" x14ac:knownFonts="1">
    <font>
      <sz val="11"/>
      <color theme="1"/>
      <name val="Calibri"/>
      <family val="2"/>
      <scheme val="minor"/>
    </font>
    <font>
      <b/>
      <sz val="12"/>
      <color theme="1"/>
      <name val="Times New Roman"/>
      <family val="1"/>
    </font>
    <font>
      <b/>
      <sz val="10"/>
      <color theme="1"/>
      <name val="Times New Roman"/>
      <family val="1"/>
    </font>
    <font>
      <b/>
      <vertAlign val="superscript"/>
      <sz val="12"/>
      <color theme="1"/>
      <name val="Times New Roman"/>
      <family val="1"/>
    </font>
    <font>
      <b/>
      <vertAlign val="superscript"/>
      <sz val="10"/>
      <color theme="1"/>
      <name val="Times New Roman"/>
      <family val="1"/>
    </font>
    <font>
      <sz val="10"/>
      <color theme="1"/>
      <name val="Times New Roman"/>
      <family val="1"/>
    </font>
    <font>
      <vertAlign val="superscript"/>
      <sz val="10"/>
      <color theme="1"/>
      <name val="Times New Roman"/>
      <family val="1"/>
    </font>
    <font>
      <vertAlign val="superscript"/>
      <sz val="12"/>
      <color theme="1"/>
      <name val="Times New Roman"/>
      <family val="1"/>
    </font>
    <font>
      <sz val="11"/>
      <color theme="1"/>
      <name val="Calibri"/>
      <family val="2"/>
      <scheme val="minor"/>
    </font>
    <font>
      <sz val="11"/>
      <color rgb="FFFF0000"/>
      <name val="Calibri"/>
      <family val="2"/>
      <scheme val="minor"/>
    </font>
    <font>
      <sz val="10"/>
      <name val="Times New Roman"/>
      <family val="1"/>
    </font>
    <font>
      <sz val="11"/>
      <color rgb="FFFF0000"/>
      <name val="Times New Roman"/>
      <family val="1"/>
    </font>
    <font>
      <vertAlign val="superscript"/>
      <sz val="12"/>
      <name val="Times New Roman"/>
      <family val="1"/>
    </font>
    <font>
      <sz val="12"/>
      <name val="Times New Roman"/>
      <family val="1"/>
    </font>
    <font>
      <sz val="11"/>
      <name val="Calibri"/>
      <family val="2"/>
      <scheme val="minor"/>
    </font>
    <font>
      <sz val="11"/>
      <color theme="1"/>
      <name val="Times New Roman"/>
      <family val="1"/>
    </font>
    <font>
      <sz val="12"/>
      <color theme="1"/>
      <name val="Times New Roman"/>
      <family val="1"/>
    </font>
    <font>
      <sz val="8"/>
      <color theme="1"/>
      <name val="Times New Roman"/>
      <family val="1"/>
    </font>
    <font>
      <sz val="10"/>
      <color rgb="FF00B050"/>
      <name val="Times New Roman"/>
      <family val="1"/>
    </font>
    <font>
      <vertAlign val="superscript"/>
      <sz val="12"/>
      <color rgb="FF00B050"/>
      <name val="Times New Roman"/>
      <family val="1"/>
    </font>
    <font>
      <sz val="11"/>
      <color rgb="FF00B050"/>
      <name val="Calibri"/>
      <family val="2"/>
      <scheme val="minor"/>
    </font>
    <font>
      <vertAlign val="superscript"/>
      <sz val="10"/>
      <color rgb="FF00B050"/>
      <name val="Times New Roman"/>
      <family val="1"/>
    </font>
    <font>
      <b/>
      <sz val="11"/>
      <color theme="1"/>
      <name val="Times New Roman"/>
      <family val="1"/>
    </font>
    <font>
      <sz val="11"/>
      <name val="Times New Roman"/>
      <family val="1"/>
    </font>
    <font>
      <b/>
      <sz val="11"/>
      <name val="Times New Roman"/>
      <family val="1"/>
    </font>
    <font>
      <b/>
      <vertAlign val="superscript"/>
      <sz val="11"/>
      <name val="Times New Roman"/>
      <family val="1"/>
    </font>
    <font>
      <b/>
      <vertAlign val="superscript"/>
      <sz val="11"/>
      <color theme="1"/>
      <name val="Times New Roman"/>
      <family val="1"/>
    </font>
    <font>
      <vertAlign val="superscript"/>
      <sz val="11"/>
      <color theme="1"/>
      <name val="Times New Roman"/>
      <family val="1"/>
    </font>
    <font>
      <sz val="11"/>
      <color rgb="FF00B050"/>
      <name val="Times New Roman"/>
      <family val="1"/>
    </font>
    <font>
      <vertAlign val="superscript"/>
      <sz val="11"/>
      <name val="Times New Roman"/>
      <family val="1"/>
    </font>
    <font>
      <vertAlign val="superscript"/>
      <sz val="11"/>
      <color rgb="FF00B050"/>
      <name val="Times New Roman"/>
      <family val="1"/>
    </font>
    <font>
      <strike/>
      <sz val="11"/>
      <color rgb="FF00B050"/>
      <name val="Times New Roman"/>
      <family val="1"/>
    </font>
    <font>
      <vertAlign val="superscript"/>
      <sz val="10"/>
      <name val="Times New Roman"/>
      <family val="1"/>
    </font>
    <font>
      <b/>
      <sz val="12"/>
      <name val="Times New Roman"/>
      <family val="1"/>
    </font>
    <font>
      <b/>
      <sz val="10"/>
      <name val="Times New Roman"/>
      <family val="1"/>
    </font>
    <font>
      <b/>
      <vertAlign val="superscript"/>
      <sz val="12"/>
      <name val="Times New Roman"/>
      <family val="1"/>
    </font>
    <font>
      <b/>
      <vertAlign val="superscript"/>
      <sz val="10"/>
      <name val="Times New Roman"/>
      <family val="1"/>
    </font>
    <font>
      <sz val="8"/>
      <name val="Times New Roman"/>
      <family val="1"/>
    </font>
    <font>
      <b/>
      <i/>
      <sz val="10"/>
      <name val="Times New Roman"/>
      <family val="1"/>
    </font>
  </fonts>
  <fills count="9">
    <fill>
      <patternFill patternType="none"/>
    </fill>
    <fill>
      <patternFill patternType="gray125"/>
    </fill>
    <fill>
      <patternFill patternType="solid">
        <fgColor rgb="FF92D050"/>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0" tint="-0.14999847407452621"/>
        <bgColor indexed="64"/>
      </patternFill>
    </fill>
    <fill>
      <patternFill patternType="solid">
        <fgColor rgb="FFCC99FF"/>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thin">
        <color rgb="FF000000"/>
      </top>
      <bottom style="thin">
        <color rgb="FF000000"/>
      </bottom>
      <diagonal/>
    </border>
  </borders>
  <cellStyleXfs count="2">
    <xf numFmtId="0" fontId="0" fillId="0" borderId="0"/>
    <xf numFmtId="44" fontId="8" fillId="0" borderId="0" applyFont="0" applyFill="0" applyBorder="0" applyAlignment="0" applyProtection="0"/>
  </cellStyleXfs>
  <cellXfs count="493">
    <xf numFmtId="0" fontId="0" fillId="0" borderId="0" xfId="0"/>
    <xf numFmtId="0" fontId="5" fillId="0" borderId="1" xfId="0" applyFont="1" applyBorder="1" applyAlignment="1">
      <alignment horizontal="left" vertical="center" wrapText="1" indent="1"/>
    </xf>
    <xf numFmtId="0" fontId="5" fillId="0" borderId="1" xfId="0" applyFont="1" applyBorder="1" applyAlignment="1">
      <alignment horizontal="center" vertical="center" wrapText="1"/>
    </xf>
    <xf numFmtId="6" fontId="5" fillId="0" borderId="1" xfId="0" applyNumberFormat="1" applyFont="1" applyBorder="1" applyAlignment="1">
      <alignment vertical="center" wrapText="1"/>
    </xf>
    <xf numFmtId="6" fontId="2" fillId="0" borderId="1" xfId="0" applyNumberFormat="1" applyFont="1" applyBorder="1" applyAlignment="1">
      <alignment vertical="center" wrapText="1"/>
    </xf>
    <xf numFmtId="0" fontId="2" fillId="0" borderId="1" xfId="0" applyFont="1" applyBorder="1" applyAlignment="1">
      <alignment horizontal="left" vertical="center" wrapText="1" indent="1"/>
    </xf>
    <xf numFmtId="0" fontId="2" fillId="0" borderId="0" xfId="0" applyFont="1" applyAlignment="1">
      <alignment vertical="center"/>
    </xf>
    <xf numFmtId="0" fontId="6" fillId="0" borderId="0" xfId="0" applyFont="1" applyAlignment="1">
      <alignment vertical="center"/>
    </xf>
    <xf numFmtId="1" fontId="5" fillId="0" borderId="1" xfId="0" applyNumberFormat="1" applyFont="1" applyBorder="1" applyAlignment="1">
      <alignment horizontal="center" vertical="center" wrapText="1"/>
    </xf>
    <xf numFmtId="0" fontId="11" fillId="0" borderId="0" xfId="0" applyFont="1"/>
    <xf numFmtId="0" fontId="15" fillId="0" borderId="0" xfId="0" applyFont="1"/>
    <xf numFmtId="0" fontId="9" fillId="0" borderId="0" xfId="0" applyFont="1"/>
    <xf numFmtId="0" fontId="5" fillId="0" borderId="1" xfId="0" applyFont="1" applyBorder="1" applyAlignment="1">
      <alignment horizontal="right" vertical="center" wrapText="1" indent="1"/>
    </xf>
    <xf numFmtId="0" fontId="5" fillId="0" borderId="1" xfId="0" applyFont="1" applyBorder="1" applyAlignment="1">
      <alignment horizontal="left" vertical="center" indent="1"/>
    </xf>
    <xf numFmtId="165" fontId="5" fillId="0" borderId="1" xfId="0" applyNumberFormat="1" applyFont="1" applyBorder="1" applyAlignment="1">
      <alignment horizontal="center" vertical="center" wrapText="1"/>
    </xf>
    <xf numFmtId="0" fontId="15" fillId="0" borderId="0" xfId="0" applyFont="1" applyAlignment="1">
      <alignment horizontal="left" vertical="distributed" wrapText="1"/>
    </xf>
    <xf numFmtId="0" fontId="11" fillId="0" borderId="0" xfId="0" applyFont="1" applyAlignment="1">
      <alignment horizontal="left" vertical="distributed"/>
    </xf>
    <xf numFmtId="0" fontId="16" fillId="0" borderId="0" xfId="0" applyFont="1" applyAlignment="1">
      <alignment vertical="center"/>
    </xf>
    <xf numFmtId="0" fontId="17" fillId="0" borderId="0" xfId="0" applyFont="1" applyAlignment="1">
      <alignment vertical="center"/>
    </xf>
    <xf numFmtId="167" fontId="5" fillId="0" borderId="1" xfId="0" applyNumberFormat="1" applyFont="1" applyBorder="1" applyAlignment="1">
      <alignment vertical="center" wrapText="1"/>
    </xf>
    <xf numFmtId="167" fontId="15" fillId="0" borderId="0" xfId="0" applyNumberFormat="1" applyFont="1"/>
    <xf numFmtId="167" fontId="5" fillId="0" borderId="1" xfId="0" applyNumberFormat="1" applyFont="1" applyBorder="1" applyAlignment="1">
      <alignment horizontal="right" vertical="center" wrapText="1" indent="1"/>
    </xf>
    <xf numFmtId="0" fontId="5" fillId="0" borderId="1" xfId="0" applyFont="1" applyBorder="1" applyAlignment="1">
      <alignment horizontal="left" vertical="center" indent="2"/>
    </xf>
    <xf numFmtId="0" fontId="5" fillId="0" borderId="1" xfId="0" applyFont="1" applyBorder="1" applyAlignment="1">
      <alignment horizontal="left" vertical="center" wrapText="1" indent="2"/>
    </xf>
    <xf numFmtId="0" fontId="18" fillId="0" borderId="1" xfId="0" applyFont="1" applyBorder="1" applyAlignment="1">
      <alignment horizontal="center" vertical="center" wrapText="1"/>
    </xf>
    <xf numFmtId="165" fontId="18" fillId="0" borderId="1" xfId="0" applyNumberFormat="1" applyFont="1" applyBorder="1" applyAlignment="1">
      <alignment horizontal="center" vertical="center" wrapText="1"/>
    </xf>
    <xf numFmtId="0" fontId="18" fillId="0" borderId="5" xfId="0" applyFont="1" applyBorder="1" applyAlignment="1">
      <alignment horizontal="center" vertical="center" wrapText="1"/>
    </xf>
    <xf numFmtId="1" fontId="18" fillId="0" borderId="1" xfId="0" applyNumberFormat="1" applyFont="1" applyBorder="1" applyAlignment="1">
      <alignment horizontal="center" vertical="center" wrapText="1"/>
    </xf>
    <xf numFmtId="0" fontId="10" fillId="0" borderId="1" xfId="0" applyFont="1" applyBorder="1"/>
    <xf numFmtId="0" fontId="5" fillId="2" borderId="1" xfId="0" applyFont="1" applyFill="1" applyBorder="1" applyAlignment="1">
      <alignment horizontal="left" vertical="center" wrapText="1" indent="3"/>
    </xf>
    <xf numFmtId="0" fontId="5" fillId="0" borderId="1" xfId="0" applyFont="1" applyBorder="1" applyAlignment="1">
      <alignment horizontal="left" vertical="center" wrapText="1" indent="3"/>
    </xf>
    <xf numFmtId="6" fontId="18" fillId="0" borderId="1" xfId="0" applyNumberFormat="1" applyFont="1" applyBorder="1" applyAlignment="1">
      <alignment vertical="center" wrapText="1"/>
    </xf>
    <xf numFmtId="0" fontId="5" fillId="0" borderId="1" xfId="0" applyFont="1" applyBorder="1" applyAlignment="1">
      <alignment horizontal="left" vertical="center" indent="3"/>
    </xf>
    <xf numFmtId="0" fontId="10" fillId="2" borderId="1" xfId="0" applyFont="1" applyFill="1" applyBorder="1" applyAlignment="1">
      <alignment horizontal="left" vertical="center" wrapText="1" indent="3"/>
    </xf>
    <xf numFmtId="7" fontId="18" fillId="0" borderId="1" xfId="1" applyNumberFormat="1" applyFont="1" applyBorder="1" applyAlignment="1">
      <alignment horizontal="center"/>
    </xf>
    <xf numFmtId="0" fontId="2" fillId="3" borderId="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164" fontId="23" fillId="4" borderId="1" xfId="0" applyNumberFormat="1" applyFont="1" applyFill="1" applyBorder="1" applyAlignment="1">
      <alignment horizontal="center" vertical="top"/>
    </xf>
    <xf numFmtId="0" fontId="23" fillId="4" borderId="1" xfId="0" applyFont="1" applyFill="1" applyBorder="1"/>
    <xf numFmtId="44" fontId="23" fillId="3" borderId="1" xfId="1" applyFont="1" applyFill="1" applyBorder="1"/>
    <xf numFmtId="0" fontId="24" fillId="4"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3" fillId="0" borderId="5" xfId="0" applyFont="1" applyBorder="1" applyAlignment="1">
      <alignment horizontal="center" vertical="center" wrapText="1"/>
    </xf>
    <xf numFmtId="0" fontId="23" fillId="0" borderId="1" xfId="0" applyFont="1" applyBorder="1" applyAlignment="1">
      <alignment horizontal="left" vertical="center" wrapText="1" indent="1"/>
    </xf>
    <xf numFmtId="0" fontId="23" fillId="0" borderId="1" xfId="0" applyFont="1" applyBorder="1" applyAlignment="1">
      <alignment horizontal="center" vertical="center" wrapText="1"/>
    </xf>
    <xf numFmtId="167" fontId="23" fillId="0" borderId="9" xfId="0" applyNumberFormat="1" applyFont="1" applyBorder="1" applyAlignment="1">
      <alignment vertical="center" wrapText="1"/>
    </xf>
    <xf numFmtId="0" fontId="23" fillId="0" borderId="19" xfId="0" applyFont="1" applyBorder="1" applyAlignment="1">
      <alignment vertical="center"/>
    </xf>
    <xf numFmtId="0" fontId="23" fillId="0" borderId="1" xfId="0" applyFont="1" applyBorder="1" applyAlignment="1">
      <alignment vertical="center"/>
    </xf>
    <xf numFmtId="0" fontId="23" fillId="0" borderId="20" xfId="0" applyFont="1" applyBorder="1" applyAlignment="1">
      <alignment vertical="center"/>
    </xf>
    <xf numFmtId="0" fontId="15" fillId="0" borderId="5" xfId="0" applyFont="1" applyBorder="1" applyAlignment="1">
      <alignment horizontal="center" vertical="center" wrapText="1"/>
    </xf>
    <xf numFmtId="0" fontId="15" fillId="0" borderId="1" xfId="0" applyFont="1" applyBorder="1" applyAlignment="1">
      <alignment horizontal="left" vertical="center" wrapText="1" indent="1"/>
    </xf>
    <xf numFmtId="0" fontId="15" fillId="0" borderId="1" xfId="0" applyFont="1" applyBorder="1" applyAlignment="1">
      <alignment horizontal="center" vertical="center" wrapText="1"/>
    </xf>
    <xf numFmtId="0" fontId="23" fillId="6" borderId="5" xfId="0" applyFont="1" applyFill="1" applyBorder="1" applyAlignment="1">
      <alignment horizontal="center" vertical="center" wrapText="1"/>
    </xf>
    <xf numFmtId="0" fontId="23" fillId="6" borderId="1" xfId="0" applyFont="1" applyFill="1" applyBorder="1" applyAlignment="1">
      <alignment horizontal="left" vertical="center" wrapText="1" indent="1"/>
    </xf>
    <xf numFmtId="0" fontId="23" fillId="6" borderId="1" xfId="0" applyFont="1" applyFill="1" applyBorder="1" applyAlignment="1">
      <alignment horizontal="center" vertical="center" wrapText="1"/>
    </xf>
    <xf numFmtId="167" fontId="23" fillId="6" borderId="9" xfId="0" applyNumberFormat="1" applyFont="1" applyFill="1" applyBorder="1" applyAlignment="1">
      <alignment vertical="center" wrapText="1"/>
    </xf>
    <xf numFmtId="0" fontId="23" fillId="6" borderId="19" xfId="0" applyFont="1" applyFill="1" applyBorder="1" applyAlignment="1">
      <alignment vertical="center"/>
    </xf>
    <xf numFmtId="0" fontId="23" fillId="6" borderId="1" xfId="0" applyFont="1" applyFill="1" applyBorder="1" applyAlignment="1">
      <alignment vertical="center"/>
    </xf>
    <xf numFmtId="0" fontId="23" fillId="6" borderId="20" xfId="0" applyFont="1" applyFill="1" applyBorder="1" applyAlignment="1">
      <alignment vertical="center"/>
    </xf>
    <xf numFmtId="0" fontId="15" fillId="6" borderId="5" xfId="0" applyFont="1" applyFill="1" applyBorder="1" applyAlignment="1">
      <alignment horizontal="center" vertical="center" wrapText="1"/>
    </xf>
    <xf numFmtId="0" fontId="15" fillId="6" borderId="1" xfId="0" applyFont="1" applyFill="1" applyBorder="1" applyAlignment="1">
      <alignment horizontal="left" vertical="center" wrapText="1" indent="1"/>
    </xf>
    <xf numFmtId="0" fontId="15" fillId="6" borderId="1" xfId="0" applyFont="1" applyFill="1" applyBorder="1" applyAlignment="1">
      <alignment horizontal="center" vertical="center" wrapText="1"/>
    </xf>
    <xf numFmtId="165" fontId="23" fillId="0" borderId="1" xfId="0" applyNumberFormat="1" applyFont="1" applyBorder="1" applyAlignment="1">
      <alignment horizontal="center" vertical="center" wrapText="1"/>
    </xf>
    <xf numFmtId="167" fontId="23" fillId="0" borderId="19" xfId="0" applyNumberFormat="1" applyFont="1" applyFill="1" applyBorder="1" applyAlignment="1">
      <alignment vertical="center"/>
    </xf>
    <xf numFmtId="167" fontId="23" fillId="0" borderId="1" xfId="0" applyNumberFormat="1" applyFont="1" applyFill="1" applyBorder="1" applyAlignment="1">
      <alignment vertical="center"/>
    </xf>
    <xf numFmtId="167" fontId="23" fillId="0" borderId="20" xfId="0" applyNumberFormat="1" applyFont="1" applyFill="1" applyBorder="1" applyAlignment="1">
      <alignment vertical="center"/>
    </xf>
    <xf numFmtId="1" fontId="23" fillId="0" borderId="1" xfId="0" applyNumberFormat="1" applyFont="1" applyBorder="1" applyAlignment="1">
      <alignment horizontal="center" vertical="center" wrapText="1"/>
    </xf>
    <xf numFmtId="3" fontId="23" fillId="0" borderId="1" xfId="0" applyNumberFormat="1" applyFont="1" applyBorder="1" applyAlignment="1">
      <alignment horizontal="center" vertical="center" wrapText="1"/>
    </xf>
    <xf numFmtId="167" fontId="23" fillId="0" borderId="20" xfId="0" applyNumberFormat="1" applyFont="1" applyBorder="1" applyAlignment="1">
      <alignment vertical="center"/>
    </xf>
    <xf numFmtId="1" fontId="15" fillId="0" borderId="1" xfId="0" applyNumberFormat="1" applyFont="1" applyBorder="1" applyAlignment="1">
      <alignment horizontal="center" vertical="center" wrapText="1"/>
    </xf>
    <xf numFmtId="3" fontId="15" fillId="0" borderId="1" xfId="0" applyNumberFormat="1" applyFont="1" applyBorder="1" applyAlignment="1">
      <alignment horizontal="center" vertical="center" wrapText="1"/>
    </xf>
    <xf numFmtId="166" fontId="15" fillId="0" borderId="1" xfId="0" applyNumberFormat="1" applyFont="1" applyBorder="1" applyAlignment="1">
      <alignment horizontal="center" vertical="center" wrapText="1"/>
    </xf>
    <xf numFmtId="165" fontId="23" fillId="0" borderId="2" xfId="0" applyNumberFormat="1" applyFont="1" applyBorder="1" applyAlignment="1">
      <alignment horizontal="center" vertical="center" wrapText="1"/>
    </xf>
    <xf numFmtId="166" fontId="23" fillId="0" borderId="1" xfId="0" applyNumberFormat="1" applyFont="1" applyBorder="1" applyAlignment="1">
      <alignment horizontal="center" vertical="center" wrapText="1"/>
    </xf>
    <xf numFmtId="165" fontId="15" fillId="0" borderId="2" xfId="0" applyNumberFormat="1" applyFont="1" applyBorder="1" applyAlignment="1">
      <alignment horizontal="center" vertical="center" wrapText="1"/>
    </xf>
    <xf numFmtId="4" fontId="15" fillId="0" borderId="1"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5" fillId="6" borderId="11" xfId="0" applyFont="1" applyFill="1" applyBorder="1" applyAlignment="1">
      <alignment horizontal="center" vertical="center" wrapText="1"/>
    </xf>
    <xf numFmtId="0" fontId="15" fillId="6" borderId="2" xfId="0" applyFont="1" applyFill="1" applyBorder="1" applyAlignment="1">
      <alignment horizontal="center" vertical="center" wrapText="1"/>
    </xf>
    <xf numFmtId="1" fontId="28" fillId="6" borderId="1" xfId="0" applyNumberFormat="1" applyFont="1" applyFill="1" applyBorder="1" applyAlignment="1">
      <alignment horizontal="center" vertical="center" wrapText="1"/>
    </xf>
    <xf numFmtId="3" fontId="15" fillId="6" borderId="1" xfId="0" applyNumberFormat="1" applyFont="1" applyFill="1" applyBorder="1" applyAlignment="1">
      <alignment horizontal="center" vertical="center" wrapText="1"/>
    </xf>
    <xf numFmtId="167" fontId="15" fillId="6" borderId="9" xfId="0" applyNumberFormat="1" applyFont="1" applyFill="1" applyBorder="1" applyAlignment="1">
      <alignment vertical="center" wrapText="1"/>
    </xf>
    <xf numFmtId="0" fontId="15" fillId="6" borderId="19" xfId="0" applyFont="1" applyFill="1" applyBorder="1" applyAlignment="1">
      <alignment vertical="center"/>
    </xf>
    <xf numFmtId="0" fontId="15" fillId="6" borderId="1" xfId="0" applyFont="1" applyFill="1" applyBorder="1" applyAlignment="1">
      <alignment vertical="center"/>
    </xf>
    <xf numFmtId="167" fontId="15" fillId="6" borderId="20" xfId="0" applyNumberFormat="1" applyFont="1" applyFill="1" applyBorder="1" applyAlignment="1">
      <alignment vertical="center"/>
    </xf>
    <xf numFmtId="0" fontId="23" fillId="0" borderId="1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 xfId="0" applyFont="1" applyFill="1" applyBorder="1" applyAlignment="1">
      <alignment horizontal="center" vertical="center" wrapText="1"/>
    </xf>
    <xf numFmtId="3" fontId="23" fillId="0" borderId="1" xfId="0" applyNumberFormat="1" applyFont="1" applyFill="1" applyBorder="1" applyAlignment="1">
      <alignment horizontal="center" vertical="center" wrapText="1"/>
    </xf>
    <xf numFmtId="167" fontId="23" fillId="0" borderId="9" xfId="0" applyNumberFormat="1" applyFont="1" applyFill="1" applyBorder="1" applyAlignment="1">
      <alignment vertical="center" wrapText="1"/>
    </xf>
    <xf numFmtId="1" fontId="23" fillId="0" borderId="1" xfId="0" applyNumberFormat="1" applyFont="1" applyFill="1" applyBorder="1" applyAlignment="1">
      <alignment horizontal="center" vertical="center" wrapText="1"/>
    </xf>
    <xf numFmtId="166" fontId="23" fillId="0" borderId="1" xfId="0" applyNumberFormat="1" applyFont="1" applyFill="1" applyBorder="1" applyAlignment="1">
      <alignment horizontal="center" vertical="center" wrapText="1"/>
    </xf>
    <xf numFmtId="0" fontId="15" fillId="0" borderId="7" xfId="0" applyFont="1" applyBorder="1" applyAlignment="1">
      <alignment horizontal="center" vertical="center" wrapText="1"/>
    </xf>
    <xf numFmtId="167" fontId="15" fillId="0" borderId="9" xfId="0" applyNumberFormat="1" applyFont="1" applyBorder="1" applyAlignment="1">
      <alignment vertical="center" wrapText="1"/>
    </xf>
    <xf numFmtId="0" fontId="15" fillId="0" borderId="19" xfId="0" applyFont="1" applyBorder="1" applyAlignment="1">
      <alignment vertical="center"/>
    </xf>
    <xf numFmtId="0" fontId="15" fillId="0" borderId="1" xfId="0" applyFont="1" applyBorder="1" applyAlignment="1">
      <alignment vertical="center"/>
    </xf>
    <xf numFmtId="167" fontId="15" fillId="0" borderId="20" xfId="0" applyNumberFormat="1" applyFont="1" applyBorder="1" applyAlignment="1">
      <alignment vertical="center"/>
    </xf>
    <xf numFmtId="0" fontId="15" fillId="0" borderId="5"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8" fillId="0" borderId="1"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166" fontId="15" fillId="0" borderId="1" xfId="0" applyNumberFormat="1" applyFont="1" applyFill="1" applyBorder="1" applyAlignment="1">
      <alignment horizontal="center" vertical="center" wrapText="1"/>
    </xf>
    <xf numFmtId="167" fontId="15" fillId="0" borderId="9" xfId="0" applyNumberFormat="1" applyFont="1" applyFill="1" applyBorder="1" applyAlignment="1">
      <alignment vertical="center" wrapText="1"/>
    </xf>
    <xf numFmtId="0" fontId="15" fillId="0" borderId="19" xfId="0" applyFont="1" applyFill="1" applyBorder="1" applyAlignment="1">
      <alignment vertical="center"/>
    </xf>
    <xf numFmtId="0" fontId="15" fillId="0" borderId="1" xfId="0" applyFont="1" applyFill="1" applyBorder="1" applyAlignment="1">
      <alignment vertical="center"/>
    </xf>
    <xf numFmtId="0" fontId="15" fillId="0" borderId="20" xfId="0" applyFont="1" applyFill="1" applyBorder="1" applyAlignment="1">
      <alignment vertical="center"/>
    </xf>
    <xf numFmtId="0" fontId="15" fillId="0" borderId="11" xfId="0" applyFont="1" applyFill="1" applyBorder="1" applyAlignment="1">
      <alignment horizontal="center" vertical="center" wrapText="1"/>
    </xf>
    <xf numFmtId="166" fontId="15" fillId="6"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6" borderId="8" xfId="0" applyFont="1" applyFill="1" applyBorder="1" applyAlignment="1">
      <alignment horizontal="center" vertical="center" wrapText="1"/>
    </xf>
    <xf numFmtId="0" fontId="23" fillId="0" borderId="14" xfId="0" applyFont="1" applyFill="1" applyBorder="1" applyAlignment="1">
      <alignment horizontal="center" vertical="center" wrapText="1"/>
    </xf>
    <xf numFmtId="165" fontId="23" fillId="0" borderId="1" xfId="0" applyNumberFormat="1" applyFont="1" applyFill="1" applyBorder="1" applyAlignment="1">
      <alignment horizontal="center" vertical="center" wrapText="1"/>
    </xf>
    <xf numFmtId="0" fontId="15" fillId="0" borderId="8" xfId="0" applyFont="1" applyBorder="1" applyAlignment="1">
      <alignment horizontal="center" vertical="center" wrapText="1"/>
    </xf>
    <xf numFmtId="0" fontId="15" fillId="0" borderId="19" xfId="0" applyFont="1" applyBorder="1"/>
    <xf numFmtId="0" fontId="15" fillId="0" borderId="1" xfId="0" applyFont="1" applyBorder="1"/>
    <xf numFmtId="0" fontId="28" fillId="6" borderId="5"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6" borderId="2" xfId="0" applyFont="1" applyFill="1" applyBorder="1" applyAlignment="1">
      <alignment horizontal="center" vertical="center" wrapText="1"/>
    </xf>
    <xf numFmtId="165" fontId="28" fillId="6" borderId="1" xfId="0" applyNumberFormat="1" applyFont="1" applyFill="1" applyBorder="1" applyAlignment="1">
      <alignment horizontal="center" vertical="center" wrapText="1"/>
    </xf>
    <xf numFmtId="167" fontId="28" fillId="6" borderId="9" xfId="0" applyNumberFormat="1" applyFont="1" applyFill="1" applyBorder="1" applyAlignment="1">
      <alignment vertical="center" wrapText="1"/>
    </xf>
    <xf numFmtId="0" fontId="15" fillId="6" borderId="19" xfId="0" applyFont="1" applyFill="1" applyBorder="1"/>
    <xf numFmtId="0" fontId="15" fillId="6" borderId="1" xfId="0" applyFont="1" applyFill="1" applyBorder="1"/>
    <xf numFmtId="167" fontId="15" fillId="0" borderId="19" xfId="0" applyNumberFormat="1" applyFont="1" applyFill="1" applyBorder="1" applyAlignment="1">
      <alignment vertical="center"/>
    </xf>
    <xf numFmtId="167" fontId="15" fillId="0" borderId="1" xfId="0" applyNumberFormat="1" applyFont="1" applyFill="1" applyBorder="1" applyAlignment="1">
      <alignment vertical="center"/>
    </xf>
    <xf numFmtId="167" fontId="15" fillId="0" borderId="20" xfId="0" applyNumberFormat="1" applyFont="1" applyFill="1" applyBorder="1" applyAlignment="1">
      <alignment vertical="center"/>
    </xf>
    <xf numFmtId="165" fontId="15" fillId="0" borderId="1" xfId="0" applyNumberFormat="1" applyFont="1" applyBorder="1" applyAlignment="1">
      <alignment horizontal="center" vertical="center" wrapText="1"/>
    </xf>
    <xf numFmtId="3" fontId="15" fillId="6" borderId="12" xfId="0" applyNumberFormat="1" applyFont="1" applyFill="1" applyBorder="1" applyAlignment="1">
      <alignment horizontal="center" vertical="center" wrapText="1"/>
    </xf>
    <xf numFmtId="3" fontId="15" fillId="6" borderId="13" xfId="0" applyNumberFormat="1" applyFont="1" applyFill="1" applyBorder="1" applyAlignment="1">
      <alignment horizontal="center" vertical="center" wrapText="1"/>
    </xf>
    <xf numFmtId="3" fontId="15" fillId="6" borderId="11" xfId="0" applyNumberFormat="1" applyFont="1" applyFill="1" applyBorder="1" applyAlignment="1">
      <alignment horizontal="center" vertical="center" wrapText="1"/>
    </xf>
    <xf numFmtId="167" fontId="15" fillId="6" borderId="12" xfId="0" applyNumberFormat="1" applyFont="1" applyFill="1" applyBorder="1" applyAlignment="1">
      <alignment vertical="center" wrapText="1"/>
    </xf>
    <xf numFmtId="167" fontId="15" fillId="6" borderId="21" xfId="0" applyNumberFormat="1" applyFont="1" applyFill="1" applyBorder="1" applyAlignment="1">
      <alignment vertical="center"/>
    </xf>
    <xf numFmtId="167" fontId="15" fillId="6" borderId="2" xfId="0" applyNumberFormat="1" applyFont="1" applyFill="1" applyBorder="1" applyAlignment="1">
      <alignment vertical="center"/>
    </xf>
    <xf numFmtId="167" fontId="15" fillId="6" borderId="22" xfId="0" applyNumberFormat="1" applyFont="1" applyFill="1" applyBorder="1" applyAlignment="1">
      <alignment vertical="center"/>
    </xf>
    <xf numFmtId="0" fontId="15" fillId="0" borderId="11" xfId="0" applyFont="1" applyBorder="1" applyAlignment="1">
      <alignment horizontal="center" vertical="center" wrapText="1"/>
    </xf>
    <xf numFmtId="3" fontId="15" fillId="0" borderId="2" xfId="0" applyNumberFormat="1" applyFont="1" applyBorder="1" applyAlignment="1">
      <alignment horizontal="center" vertical="center" wrapText="1"/>
    </xf>
    <xf numFmtId="166" fontId="15" fillId="0" borderId="2" xfId="0" applyNumberFormat="1" applyFont="1" applyBorder="1" applyAlignment="1">
      <alignment horizontal="center" vertical="center" wrapText="1"/>
    </xf>
    <xf numFmtId="0" fontId="22" fillId="0" borderId="30" xfId="0" applyFont="1" applyBorder="1" applyAlignment="1">
      <alignment horizontal="left" vertical="center" wrapText="1" inden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15" fillId="0" borderId="32" xfId="0" applyFont="1" applyBorder="1" applyAlignment="1">
      <alignment horizontal="center" vertical="center" wrapText="1"/>
    </xf>
    <xf numFmtId="167" fontId="22" fillId="0" borderId="33" xfId="0" applyNumberFormat="1" applyFont="1" applyBorder="1" applyAlignment="1">
      <alignment vertical="center" wrapText="1"/>
    </xf>
    <xf numFmtId="167" fontId="22" fillId="0" borderId="35" xfId="0" applyNumberFormat="1" applyFont="1" applyFill="1" applyBorder="1" applyAlignment="1">
      <alignment vertical="center" wrapText="1"/>
    </xf>
    <xf numFmtId="167" fontId="22" fillId="0" borderId="32" xfId="0" applyNumberFormat="1" applyFont="1" applyFill="1" applyBorder="1" applyAlignment="1">
      <alignment vertical="center" wrapText="1"/>
    </xf>
    <xf numFmtId="167" fontId="22" fillId="0" borderId="36" xfId="0" applyNumberFormat="1" applyFont="1" applyFill="1" applyBorder="1" applyAlignment="1">
      <alignment vertical="center" wrapText="1"/>
    </xf>
    <xf numFmtId="0" fontId="15" fillId="0" borderId="31"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3" xfId="0" applyFont="1" applyBorder="1" applyAlignment="1">
      <alignment horizontal="center" vertical="center" wrapText="1"/>
    </xf>
    <xf numFmtId="167" fontId="15" fillId="0" borderId="27" xfId="0" applyNumberFormat="1" applyFont="1" applyBorder="1" applyAlignment="1">
      <alignment vertical="center" wrapText="1"/>
    </xf>
    <xf numFmtId="0" fontId="15" fillId="0" borderId="28" xfId="0" applyFont="1" applyBorder="1" applyAlignment="1">
      <alignment vertical="center"/>
    </xf>
    <xf numFmtId="0" fontId="15" fillId="0" borderId="15" xfId="0" applyFont="1" applyBorder="1" applyAlignment="1">
      <alignment vertical="center"/>
    </xf>
    <xf numFmtId="0" fontId="15" fillId="0" borderId="29" xfId="0" applyFont="1" applyBorder="1" applyAlignment="1">
      <alignment vertical="center"/>
    </xf>
    <xf numFmtId="0" fontId="15" fillId="0" borderId="20" xfId="0" applyFont="1" applyBorder="1" applyAlignment="1">
      <alignment vertical="center"/>
    </xf>
    <xf numFmtId="1" fontId="15" fillId="0" borderId="2" xfId="0" applyNumberFormat="1" applyFont="1" applyBorder="1" applyAlignment="1">
      <alignment horizontal="center" vertical="center" wrapText="1"/>
    </xf>
    <xf numFmtId="1" fontId="15" fillId="6" borderId="2" xfId="0" applyNumberFormat="1" applyFont="1" applyFill="1" applyBorder="1" applyAlignment="1">
      <alignment horizontal="center" vertical="center" wrapText="1"/>
    </xf>
    <xf numFmtId="1" fontId="23" fillId="0" borderId="2" xfId="0" applyNumberFormat="1" applyFont="1" applyBorder="1" applyAlignment="1">
      <alignment horizontal="center" vertical="center" wrapText="1"/>
    </xf>
    <xf numFmtId="0" fontId="15" fillId="0" borderId="11" xfId="0" applyFont="1" applyBorder="1" applyAlignment="1">
      <alignment horizontal="center" vertical="center"/>
    </xf>
    <xf numFmtId="0" fontId="15" fillId="0" borderId="2" xfId="0" applyFont="1" applyBorder="1" applyAlignment="1">
      <alignment horizontal="center" vertical="center"/>
    </xf>
    <xf numFmtId="0" fontId="15" fillId="0" borderId="21" xfId="0" applyFont="1" applyBorder="1" applyAlignment="1">
      <alignment vertical="center"/>
    </xf>
    <xf numFmtId="0" fontId="15" fillId="0" borderId="2" xfId="0" applyFont="1" applyBorder="1" applyAlignment="1">
      <alignment vertical="center"/>
    </xf>
    <xf numFmtId="0" fontId="15" fillId="0" borderId="22" xfId="0" applyFont="1" applyBorder="1" applyAlignment="1">
      <alignment vertical="center"/>
    </xf>
    <xf numFmtId="0" fontId="15" fillId="0" borderId="2" xfId="0" applyFont="1" applyBorder="1"/>
    <xf numFmtId="0" fontId="15" fillId="0" borderId="31" xfId="0" applyFont="1" applyBorder="1" applyAlignment="1">
      <alignment horizontal="center" vertical="center"/>
    </xf>
    <xf numFmtId="0" fontId="15" fillId="0" borderId="32" xfId="0" applyFont="1" applyBorder="1" applyAlignment="1">
      <alignment horizontal="center" vertical="center"/>
    </xf>
    <xf numFmtId="3" fontId="22" fillId="0" borderId="32" xfId="0" applyNumberFormat="1" applyFont="1" applyBorder="1" applyAlignment="1">
      <alignment vertical="center" wrapText="1"/>
    </xf>
    <xf numFmtId="0" fontId="22" fillId="6" borderId="40" xfId="0" applyFont="1" applyFill="1" applyBorder="1" applyAlignment="1">
      <alignment horizontal="left" vertical="center" wrapText="1" indent="1"/>
    </xf>
    <xf numFmtId="0" fontId="22" fillId="6" borderId="41" xfId="0" applyFont="1" applyFill="1" applyBorder="1" applyAlignment="1">
      <alignment horizontal="center" vertical="center" wrapText="1"/>
    </xf>
    <xf numFmtId="0" fontId="22" fillId="6" borderId="42" xfId="0" applyFont="1" applyFill="1" applyBorder="1" applyAlignment="1">
      <alignment horizontal="center" vertical="center" wrapText="1"/>
    </xf>
    <xf numFmtId="3" fontId="22" fillId="6" borderId="43" xfId="0" applyNumberFormat="1" applyFont="1" applyFill="1" applyBorder="1" applyAlignment="1">
      <alignment horizontal="center" vertical="center" wrapText="1"/>
    </xf>
    <xf numFmtId="167" fontId="22" fillId="6" borderId="43" xfId="0" applyNumberFormat="1" applyFont="1" applyFill="1" applyBorder="1" applyAlignment="1">
      <alignment vertical="center" wrapText="1"/>
    </xf>
    <xf numFmtId="167" fontId="22" fillId="6" borderId="45" xfId="0" applyNumberFormat="1" applyFont="1" applyFill="1" applyBorder="1" applyAlignment="1">
      <alignment vertical="center" wrapText="1"/>
    </xf>
    <xf numFmtId="167" fontId="22" fillId="6" borderId="42" xfId="0" applyNumberFormat="1" applyFont="1" applyFill="1" applyBorder="1" applyAlignment="1">
      <alignment vertical="center" wrapText="1"/>
    </xf>
    <xf numFmtId="167" fontId="22" fillId="6" borderId="46" xfId="0" applyNumberFormat="1" applyFont="1" applyFill="1" applyBorder="1" applyAlignment="1">
      <alignment vertical="center" wrapText="1"/>
    </xf>
    <xf numFmtId="0" fontId="22" fillId="0" borderId="17" xfId="0" applyFont="1" applyBorder="1" applyAlignment="1">
      <alignment horizontal="center" vertical="center" wrapText="1"/>
    </xf>
    <xf numFmtId="3" fontId="22" fillId="0" borderId="17" xfId="0" applyNumberFormat="1" applyFont="1" applyBorder="1" applyAlignment="1">
      <alignment vertical="center" wrapText="1"/>
    </xf>
    <xf numFmtId="0" fontId="22" fillId="0" borderId="40" xfId="0" applyFont="1" applyBorder="1" applyAlignment="1">
      <alignment horizontal="left" vertical="center" wrapText="1" inden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3" fontId="22" fillId="0" borderId="43" xfId="0" applyNumberFormat="1" applyFont="1" applyBorder="1" applyAlignment="1">
      <alignment horizontal="center" vertical="center" wrapText="1"/>
    </xf>
    <xf numFmtId="0" fontId="22" fillId="6" borderId="47" xfId="0" applyFont="1" applyFill="1" applyBorder="1" applyAlignment="1">
      <alignment horizontal="left" vertical="center" wrapText="1" indent="1"/>
    </xf>
    <xf numFmtId="0" fontId="22" fillId="6" borderId="8" xfId="0" applyFont="1" applyFill="1" applyBorder="1" applyAlignment="1">
      <alignment horizontal="center" vertical="center" wrapText="1"/>
    </xf>
    <xf numFmtId="0" fontId="22" fillId="6" borderId="3" xfId="0" applyFont="1" applyFill="1" applyBorder="1" applyAlignment="1">
      <alignment horizontal="center" vertical="center" wrapText="1"/>
    </xf>
    <xf numFmtId="3" fontId="22" fillId="6" borderId="37" xfId="0" applyNumberFormat="1" applyFont="1" applyFill="1" applyBorder="1" applyAlignment="1">
      <alignment horizontal="center" vertical="center" wrapText="1"/>
    </xf>
    <xf numFmtId="167" fontId="22" fillId="6" borderId="37" xfId="0" applyNumberFormat="1" applyFont="1" applyFill="1" applyBorder="1" applyAlignment="1">
      <alignment vertical="center" wrapText="1"/>
    </xf>
    <xf numFmtId="167" fontId="22" fillId="6" borderId="38" xfId="0" applyNumberFormat="1" applyFont="1" applyFill="1" applyBorder="1" applyAlignment="1">
      <alignment vertical="center" wrapText="1"/>
    </xf>
    <xf numFmtId="167" fontId="22" fillId="6" borderId="3" xfId="0" applyNumberFormat="1" applyFont="1" applyFill="1" applyBorder="1" applyAlignment="1">
      <alignment vertical="center" wrapText="1"/>
    </xf>
    <xf numFmtId="167" fontId="22" fillId="6" borderId="39" xfId="0" applyNumberFormat="1" applyFont="1" applyFill="1" applyBorder="1" applyAlignment="1">
      <alignment vertical="center" wrapText="1"/>
    </xf>
    <xf numFmtId="0" fontId="22" fillId="0" borderId="47" xfId="0" applyFont="1" applyBorder="1" applyAlignment="1">
      <alignment horizontal="left" vertical="center" wrapText="1" indent="1"/>
    </xf>
    <xf numFmtId="0" fontId="22" fillId="0" borderId="8" xfId="0" applyFont="1" applyBorder="1" applyAlignment="1">
      <alignment horizontal="center" vertical="center" wrapText="1"/>
    </xf>
    <xf numFmtId="0" fontId="22" fillId="0" borderId="3" xfId="0" applyFont="1" applyBorder="1" applyAlignment="1">
      <alignment horizontal="center" vertical="center" wrapText="1"/>
    </xf>
    <xf numFmtId="3" fontId="22" fillId="0" borderId="37" xfId="0" applyNumberFormat="1" applyFont="1" applyBorder="1" applyAlignment="1">
      <alignment horizontal="center" vertical="center" wrapText="1"/>
    </xf>
    <xf numFmtId="0" fontId="22" fillId="0" borderId="23" xfId="0" applyFont="1" applyBorder="1" applyAlignment="1">
      <alignment horizontal="left" vertical="center" wrapText="1" indent="1"/>
    </xf>
    <xf numFmtId="0" fontId="15" fillId="0" borderId="24" xfId="0" applyFont="1" applyBorder="1" applyAlignment="1">
      <alignment horizontal="center" vertical="center" wrapText="1"/>
    </xf>
    <xf numFmtId="3" fontId="15" fillId="0" borderId="24" xfId="0" applyNumberFormat="1" applyFont="1" applyBorder="1" applyAlignment="1">
      <alignment horizontal="center" vertical="center" wrapText="1"/>
    </xf>
    <xf numFmtId="167" fontId="22" fillId="0" borderId="48" xfId="0" applyNumberFormat="1" applyFont="1" applyBorder="1" applyAlignment="1">
      <alignment vertical="center" wrapText="1"/>
    </xf>
    <xf numFmtId="167" fontId="22" fillId="0" borderId="23" xfId="0" applyNumberFormat="1" applyFont="1" applyFill="1" applyBorder="1" applyAlignment="1">
      <alignment vertical="center" wrapText="1"/>
    </xf>
    <xf numFmtId="167" fontId="22" fillId="0" borderId="24" xfId="0" applyNumberFormat="1" applyFont="1" applyFill="1" applyBorder="1" applyAlignment="1">
      <alignment vertical="center" wrapText="1"/>
    </xf>
    <xf numFmtId="167" fontId="22" fillId="0" borderId="25" xfId="0" applyNumberFormat="1" applyFont="1" applyFill="1" applyBorder="1" applyAlignment="1">
      <alignment vertical="center" wrapText="1"/>
    </xf>
    <xf numFmtId="0" fontId="15" fillId="0" borderId="24" xfId="0" applyFont="1" applyBorder="1"/>
    <xf numFmtId="3" fontId="15" fillId="0" borderId="24" xfId="0" applyNumberFormat="1" applyFont="1" applyBorder="1"/>
    <xf numFmtId="0" fontId="22" fillId="0" borderId="35" xfId="0" applyFont="1" applyBorder="1" applyAlignment="1">
      <alignment horizontal="left" vertical="center" wrapText="1" indent="1"/>
    </xf>
    <xf numFmtId="0" fontId="15" fillId="0" borderId="32" xfId="0" applyFont="1" applyBorder="1"/>
    <xf numFmtId="3" fontId="15" fillId="0" borderId="32" xfId="0" applyNumberFormat="1" applyFont="1" applyBorder="1"/>
    <xf numFmtId="167" fontId="22" fillId="0" borderId="33" xfId="0" applyNumberFormat="1" applyFont="1" applyBorder="1"/>
    <xf numFmtId="167" fontId="22" fillId="0" borderId="35" xfId="0" applyNumberFormat="1" applyFont="1" applyFill="1" applyBorder="1"/>
    <xf numFmtId="167" fontId="22" fillId="0" borderId="32" xfId="0" applyNumberFormat="1" applyFont="1" applyFill="1" applyBorder="1"/>
    <xf numFmtId="167" fontId="22" fillId="0" borderId="36" xfId="0" applyNumberFormat="1" applyFont="1" applyFill="1" applyBorder="1"/>
    <xf numFmtId="167" fontId="22" fillId="0" borderId="36" xfId="0" applyNumberFormat="1" applyFont="1" applyBorder="1"/>
    <xf numFmtId="0" fontId="22" fillId="0" borderId="0" xfId="0" applyFont="1" applyAlignment="1">
      <alignment horizontal="left" vertical="center" wrapText="1" indent="1"/>
    </xf>
    <xf numFmtId="0" fontId="15" fillId="0" borderId="0" xfId="0" applyFont="1" applyAlignment="1">
      <alignment vertical="center"/>
    </xf>
    <xf numFmtId="0" fontId="22" fillId="0" borderId="0" xfId="0" applyFont="1" applyAlignment="1">
      <alignment vertical="center"/>
    </xf>
    <xf numFmtId="0" fontId="30" fillId="0" borderId="0" xfId="0" applyFont="1" applyAlignment="1">
      <alignment vertical="center"/>
    </xf>
    <xf numFmtId="0" fontId="11"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15" fillId="0" borderId="0" xfId="0" applyFont="1" applyFill="1"/>
    <xf numFmtId="0" fontId="23" fillId="0" borderId="9" xfId="0" applyFont="1" applyBorder="1" applyAlignment="1">
      <alignment vertical="center"/>
    </xf>
    <xf numFmtId="167" fontId="15" fillId="0" borderId="12" xfId="0" applyNumberFormat="1" applyFont="1" applyBorder="1"/>
    <xf numFmtId="0" fontId="22" fillId="0" borderId="32" xfId="0" applyFont="1" applyBorder="1" applyAlignment="1">
      <alignment vertical="center" wrapText="1"/>
    </xf>
    <xf numFmtId="0" fontId="22" fillId="6" borderId="44" xfId="0" applyFont="1" applyFill="1" applyBorder="1" applyAlignment="1">
      <alignment horizontal="center" vertical="center" wrapText="1"/>
    </xf>
    <xf numFmtId="0" fontId="22" fillId="0" borderId="17" xfId="0" applyFont="1" applyBorder="1" applyAlignment="1">
      <alignment vertical="center" wrapText="1"/>
    </xf>
    <xf numFmtId="0" fontId="22" fillId="0" borderId="44" xfId="0" applyFont="1" applyBorder="1" applyAlignment="1">
      <alignment horizontal="center" vertical="center" wrapText="1"/>
    </xf>
    <xf numFmtId="0" fontId="22" fillId="6" borderId="0" xfId="0" applyFont="1" applyFill="1" applyBorder="1" applyAlignment="1">
      <alignment horizontal="center" vertical="center" wrapText="1"/>
    </xf>
    <xf numFmtId="0" fontId="22" fillId="0" borderId="0" xfId="0" applyFont="1" applyBorder="1" applyAlignment="1">
      <alignment horizontal="center" vertical="center" wrapText="1"/>
    </xf>
    <xf numFmtId="0" fontId="15" fillId="0" borderId="34" xfId="0" applyFont="1" applyBorder="1"/>
    <xf numFmtId="3" fontId="15" fillId="0" borderId="34" xfId="0" applyNumberFormat="1" applyFont="1" applyBorder="1"/>
    <xf numFmtId="3" fontId="15" fillId="0" borderId="0" xfId="0" applyNumberFormat="1" applyFont="1"/>
    <xf numFmtId="0" fontId="15" fillId="3" borderId="40" xfId="0" applyFont="1" applyFill="1" applyBorder="1"/>
    <xf numFmtId="0" fontId="15" fillId="3" borderId="44" xfId="0" applyFont="1" applyFill="1" applyBorder="1"/>
    <xf numFmtId="3" fontId="15" fillId="3" borderId="49" xfId="0" applyNumberFormat="1" applyFont="1" applyFill="1" applyBorder="1"/>
    <xf numFmtId="0" fontId="15" fillId="3" borderId="47" xfId="0" applyFont="1" applyFill="1" applyBorder="1"/>
    <xf numFmtId="0" fontId="15" fillId="3" borderId="0" xfId="0" applyFont="1" applyFill="1" applyBorder="1"/>
    <xf numFmtId="3" fontId="23" fillId="3" borderId="20" xfId="0" applyNumberFormat="1" applyFont="1" applyFill="1" applyBorder="1"/>
    <xf numFmtId="3" fontId="22" fillId="3" borderId="20" xfId="0" applyNumberFormat="1" applyFont="1" applyFill="1" applyBorder="1" applyAlignment="1">
      <alignment horizontal="center" vertical="center" wrapText="1"/>
    </xf>
    <xf numFmtId="0" fontId="15" fillId="0" borderId="50" xfId="0" applyFont="1" applyBorder="1" applyAlignment="1">
      <alignment horizontal="left" vertical="center" wrapText="1" indent="1"/>
    </xf>
    <xf numFmtId="0" fontId="15" fillId="6" borderId="50" xfId="0" applyFont="1" applyFill="1" applyBorder="1" applyAlignment="1">
      <alignment horizontal="left" vertical="center" wrapText="1" indent="1"/>
    </xf>
    <xf numFmtId="0" fontId="15" fillId="6" borderId="51" xfId="0" applyFont="1" applyFill="1" applyBorder="1" applyAlignment="1">
      <alignment horizontal="left" vertical="center" wrapText="1" indent="1"/>
    </xf>
    <xf numFmtId="0" fontId="15" fillId="0" borderId="51" xfId="0" applyFont="1" applyBorder="1" applyAlignment="1">
      <alignment horizontal="left" vertical="center" wrapText="1" indent="1"/>
    </xf>
    <xf numFmtId="0" fontId="15" fillId="0" borderId="52" xfId="0" applyFont="1" applyBorder="1" applyAlignment="1">
      <alignment horizontal="left" vertical="center" wrapText="1" indent="1"/>
    </xf>
    <xf numFmtId="0" fontId="22" fillId="5" borderId="40" xfId="0" applyFont="1" applyFill="1" applyBorder="1" applyAlignment="1">
      <alignment horizontal="left"/>
    </xf>
    <xf numFmtId="0" fontId="15" fillId="5" borderId="44" xfId="0" applyFont="1" applyFill="1" applyBorder="1"/>
    <xf numFmtId="0" fontId="15" fillId="5" borderId="47" xfId="0" applyFont="1" applyFill="1" applyBorder="1"/>
    <xf numFmtId="0" fontId="15" fillId="5" borderId="0" xfId="0" applyFont="1" applyFill="1" applyBorder="1"/>
    <xf numFmtId="0" fontId="22" fillId="5" borderId="20" xfId="0" applyFont="1" applyFill="1" applyBorder="1" applyAlignment="1">
      <alignment horizontal="center" vertical="center" wrapText="1"/>
    </xf>
    <xf numFmtId="167" fontId="15" fillId="0" borderId="20" xfId="0" applyNumberFormat="1" applyFont="1" applyBorder="1" applyAlignment="1">
      <alignment vertical="center" wrapText="1"/>
    </xf>
    <xf numFmtId="0" fontId="15" fillId="0" borderId="50" xfId="0" applyFont="1" applyFill="1" applyBorder="1" applyAlignment="1">
      <alignment horizontal="left" vertical="center" wrapText="1" indent="3"/>
    </xf>
    <xf numFmtId="0" fontId="15" fillId="0" borderId="50" xfId="0" applyFont="1" applyFill="1" applyBorder="1" applyAlignment="1">
      <alignment horizontal="left" vertical="center" wrapText="1" indent="1"/>
    </xf>
    <xf numFmtId="0" fontId="15" fillId="0" borderId="50" xfId="0" applyFont="1" applyBorder="1" applyAlignment="1">
      <alignment horizontal="left" vertical="center" wrapText="1" indent="3"/>
    </xf>
    <xf numFmtId="0" fontId="15" fillId="6" borderId="50" xfId="0" applyFont="1" applyFill="1" applyBorder="1" applyAlignment="1">
      <alignment horizontal="left" vertical="center" wrapText="1" indent="3"/>
    </xf>
    <xf numFmtId="0" fontId="15" fillId="0" borderId="51" xfId="0" applyFont="1" applyBorder="1" applyAlignment="1">
      <alignment horizontal="left" vertical="center" wrapText="1" indent="3"/>
    </xf>
    <xf numFmtId="0" fontId="15" fillId="0" borderId="30" xfId="0" applyFont="1" applyBorder="1" applyAlignment="1">
      <alignment horizontal="left" vertical="center" wrapText="1" indent="3"/>
    </xf>
    <xf numFmtId="0" fontId="15" fillId="0" borderId="59" xfId="0" applyFont="1" applyBorder="1" applyAlignment="1">
      <alignment horizontal="left" vertical="center" wrapText="1" indent="1"/>
    </xf>
    <xf numFmtId="0" fontId="22" fillId="0" borderId="35" xfId="0" applyFont="1" applyBorder="1" applyAlignment="1">
      <alignment horizontal="left" vertical="center" indent="1"/>
    </xf>
    <xf numFmtId="0" fontId="22" fillId="0" borderId="16" xfId="0" applyFont="1" applyBorder="1" applyAlignment="1">
      <alignment horizontal="left" vertical="center" wrapText="1" indent="1"/>
    </xf>
    <xf numFmtId="0" fontId="22" fillId="0" borderId="19" xfId="0" applyFont="1" applyBorder="1" applyAlignment="1">
      <alignment horizontal="left" vertical="center" wrapText="1" indent="1"/>
    </xf>
    <xf numFmtId="0" fontId="22" fillId="0" borderId="59" xfId="0" applyFont="1" applyBorder="1" applyAlignment="1">
      <alignment horizontal="left" vertical="center" wrapText="1" indent="1"/>
    </xf>
    <xf numFmtId="0" fontId="15" fillId="4" borderId="44" xfId="0" applyFont="1" applyFill="1" applyBorder="1" applyAlignment="1">
      <alignment vertical="center"/>
    </xf>
    <xf numFmtId="0" fontId="15" fillId="4" borderId="49" xfId="0" applyFont="1" applyFill="1" applyBorder="1" applyAlignment="1">
      <alignment vertical="center"/>
    </xf>
    <xf numFmtId="0" fontId="23" fillId="4" borderId="0" xfId="0" applyFont="1" applyFill="1" applyBorder="1"/>
    <xf numFmtId="0" fontId="23" fillId="4" borderId="0" xfId="0" applyFont="1" applyFill="1" applyBorder="1" applyAlignment="1">
      <alignment horizontal="center"/>
    </xf>
    <xf numFmtId="0" fontId="23" fillId="4" borderId="0" xfId="0" applyFont="1" applyFill="1" applyBorder="1" applyAlignment="1">
      <alignment vertical="center"/>
    </xf>
    <xf numFmtId="0" fontId="23" fillId="4" borderId="58" xfId="0" applyFont="1" applyFill="1" applyBorder="1" applyAlignment="1">
      <alignment vertical="center"/>
    </xf>
    <xf numFmtId="1" fontId="23" fillId="4" borderId="0" xfId="0" applyNumberFormat="1" applyFont="1" applyFill="1" applyBorder="1" applyAlignment="1">
      <alignment horizontal="center"/>
    </xf>
    <xf numFmtId="0" fontId="15" fillId="0" borderId="50" xfId="0" applyFont="1" applyBorder="1" applyAlignment="1">
      <alignment horizontal="left" vertical="center" wrapText="1" indent="5"/>
    </xf>
    <xf numFmtId="0" fontId="15" fillId="6" borderId="51" xfId="0" applyFont="1" applyFill="1" applyBorder="1" applyAlignment="1">
      <alignment horizontal="left" vertical="center" wrapText="1" indent="5"/>
    </xf>
    <xf numFmtId="0" fontId="23" fillId="0" borderId="51" xfId="0" applyFont="1" applyFill="1" applyBorder="1" applyAlignment="1">
      <alignment horizontal="left" vertical="center" wrapText="1" indent="5"/>
    </xf>
    <xf numFmtId="0" fontId="15" fillId="0" borderId="51" xfId="0" applyFont="1" applyBorder="1" applyAlignment="1">
      <alignment horizontal="left" vertical="center" wrapText="1" indent="5"/>
    </xf>
    <xf numFmtId="0" fontId="15" fillId="6" borderId="50" xfId="0" applyFont="1" applyFill="1" applyBorder="1" applyAlignment="1">
      <alignment horizontal="left" vertical="center" wrapText="1" indent="5"/>
    </xf>
    <xf numFmtId="0" fontId="23" fillId="0" borderId="50" xfId="0" applyFont="1" applyFill="1" applyBorder="1" applyAlignment="1">
      <alignment horizontal="left" vertical="center" wrapText="1" indent="5"/>
    </xf>
    <xf numFmtId="0" fontId="23" fillId="0" borderId="50" xfId="0" applyFont="1" applyBorder="1" applyAlignment="1">
      <alignment horizontal="left" vertical="center" wrapText="1" indent="5"/>
    </xf>
    <xf numFmtId="0" fontId="15" fillId="0" borderId="60" xfId="0" applyFont="1" applyFill="1" applyBorder="1" applyAlignment="1">
      <alignment horizontal="left" vertical="center" wrapText="1" indent="3"/>
    </xf>
    <xf numFmtId="0" fontId="15" fillId="0" borderId="19" xfId="0" applyFont="1" applyFill="1" applyBorder="1" applyAlignment="1">
      <alignment horizontal="left" vertical="center" wrapText="1" indent="5"/>
    </xf>
    <xf numFmtId="0" fontId="15" fillId="0" borderId="19" xfId="0" applyFont="1" applyFill="1" applyBorder="1" applyAlignment="1">
      <alignment horizontal="left" vertical="center" indent="5"/>
    </xf>
    <xf numFmtId="0" fontId="15" fillId="0" borderId="19" xfId="0" applyFont="1" applyFill="1" applyBorder="1" applyAlignment="1">
      <alignment horizontal="left" vertical="center" wrapText="1" indent="3"/>
    </xf>
    <xf numFmtId="0" fontId="15" fillId="0" borderId="0" xfId="0" applyFont="1" applyAlignment="1">
      <alignment horizontal="center" vertical="center"/>
    </xf>
    <xf numFmtId="0" fontId="15" fillId="5" borderId="49" xfId="0" applyFont="1" applyFill="1" applyBorder="1" applyAlignment="1">
      <alignment horizontal="center" vertical="center"/>
    </xf>
    <xf numFmtId="0" fontId="15" fillId="5" borderId="58" xfId="0" applyFont="1" applyFill="1" applyBorder="1" applyAlignment="1">
      <alignment horizontal="center" vertical="center"/>
    </xf>
    <xf numFmtId="0" fontId="15" fillId="0" borderId="20" xfId="0" applyFont="1" applyBorder="1" applyAlignment="1">
      <alignment horizontal="center" vertical="center" wrapText="1"/>
    </xf>
    <xf numFmtId="6" fontId="15" fillId="0" borderId="20" xfId="0" applyNumberFormat="1" applyFont="1" applyBorder="1" applyAlignment="1">
      <alignment horizontal="center" vertical="center" wrapText="1"/>
    </xf>
    <xf numFmtId="167" fontId="15" fillId="0" borderId="20" xfId="0" applyNumberFormat="1" applyFont="1" applyBorder="1" applyAlignment="1">
      <alignment horizontal="center" vertical="center" wrapText="1"/>
    </xf>
    <xf numFmtId="6" fontId="15" fillId="6" borderId="20" xfId="0" applyNumberFormat="1" applyFont="1" applyFill="1" applyBorder="1" applyAlignment="1">
      <alignment horizontal="center" vertical="center" wrapText="1"/>
    </xf>
    <xf numFmtId="167" fontId="15" fillId="0" borderId="20" xfId="0" applyNumberFormat="1" applyFont="1" applyFill="1" applyBorder="1" applyAlignment="1">
      <alignment horizontal="center" vertical="center" wrapText="1"/>
    </xf>
    <xf numFmtId="0" fontId="15" fillId="0" borderId="20" xfId="0" applyFont="1" applyFill="1" applyBorder="1" applyAlignment="1">
      <alignment horizontal="center" vertical="center" wrapText="1"/>
    </xf>
    <xf numFmtId="6" fontId="15" fillId="0" borderId="20" xfId="0" applyNumberFormat="1" applyFont="1" applyFill="1" applyBorder="1" applyAlignment="1">
      <alignment horizontal="center" vertical="center" wrapText="1"/>
    </xf>
    <xf numFmtId="6" fontId="15" fillId="0" borderId="22" xfId="0" applyNumberFormat="1" applyFont="1" applyBorder="1" applyAlignment="1">
      <alignment horizontal="center" vertical="center" wrapText="1"/>
    </xf>
    <xf numFmtId="6" fontId="22" fillId="0" borderId="36" xfId="0" applyNumberFormat="1" applyFont="1" applyBorder="1" applyAlignment="1">
      <alignment horizontal="center" vertical="center" wrapText="1"/>
    </xf>
    <xf numFmtId="0" fontId="15" fillId="0" borderId="29" xfId="0" applyFont="1" applyBorder="1" applyAlignment="1">
      <alignment horizontal="center" vertical="center" wrapText="1"/>
    </xf>
    <xf numFmtId="0" fontId="15" fillId="0" borderId="22" xfId="0" applyFont="1" applyBorder="1" applyAlignment="1">
      <alignment horizontal="center" vertical="center"/>
    </xf>
    <xf numFmtId="6" fontId="22" fillId="0" borderId="18" xfId="0" applyNumberFormat="1" applyFont="1" applyBorder="1" applyAlignment="1">
      <alignment horizontal="center" vertical="center" wrapText="1"/>
    </xf>
    <xf numFmtId="6" fontId="22" fillId="0" borderId="20" xfId="0" applyNumberFormat="1" applyFont="1" applyBorder="1" applyAlignment="1">
      <alignment horizontal="center" vertical="center" wrapText="1"/>
    </xf>
    <xf numFmtId="6" fontId="22" fillId="0" borderId="25" xfId="0" applyNumberFormat="1" applyFont="1" applyBorder="1" applyAlignment="1">
      <alignment horizontal="center" vertical="center"/>
    </xf>
    <xf numFmtId="0" fontId="15" fillId="7" borderId="53" xfId="0" applyFont="1" applyFill="1" applyBorder="1" applyAlignment="1">
      <alignment horizontal="center" vertical="center"/>
    </xf>
    <xf numFmtId="0" fontId="23" fillId="7" borderId="54" xfId="0" applyFont="1" applyFill="1" applyBorder="1" applyAlignment="1">
      <alignment horizontal="center" vertical="center"/>
    </xf>
    <xf numFmtId="0" fontId="24" fillId="7" borderId="56" xfId="0" applyFont="1" applyFill="1" applyBorder="1" applyAlignment="1">
      <alignment horizontal="center" vertical="center" wrapText="1"/>
    </xf>
    <xf numFmtId="167" fontId="23" fillId="7" borderId="56" xfId="0" applyNumberFormat="1" applyFont="1" applyFill="1" applyBorder="1" applyAlignment="1">
      <alignment horizontal="center" vertical="center"/>
    </xf>
    <xf numFmtId="167" fontId="23" fillId="7" borderId="57" xfId="0" applyNumberFormat="1" applyFont="1" applyFill="1" applyBorder="1" applyAlignment="1">
      <alignment horizontal="center" vertical="center"/>
    </xf>
    <xf numFmtId="0" fontId="15" fillId="7" borderId="54" xfId="0" applyFont="1" applyFill="1" applyBorder="1" applyAlignment="1">
      <alignment horizontal="center" vertical="center"/>
    </xf>
    <xf numFmtId="0" fontId="22" fillId="7" borderId="55" xfId="0" applyFont="1" applyFill="1" applyBorder="1" applyAlignment="1">
      <alignment horizontal="center" vertical="center" wrapText="1"/>
    </xf>
    <xf numFmtId="167" fontId="15" fillId="7" borderId="56" xfId="0" applyNumberFormat="1" applyFont="1" applyFill="1" applyBorder="1" applyAlignment="1">
      <alignment horizontal="center" vertical="center" wrapText="1"/>
    </xf>
    <xf numFmtId="167" fontId="15" fillId="7" borderId="57" xfId="0" applyNumberFormat="1" applyFont="1" applyFill="1" applyBorder="1" applyAlignment="1">
      <alignment horizontal="center" vertical="center" wrapText="1"/>
    </xf>
    <xf numFmtId="167" fontId="15" fillId="6" borderId="20" xfId="0" applyNumberFormat="1" applyFont="1" applyFill="1" applyBorder="1" applyAlignment="1">
      <alignment vertical="center" wrapText="1"/>
    </xf>
    <xf numFmtId="167" fontId="15" fillId="0" borderId="22" xfId="0" applyNumberFormat="1" applyFont="1" applyBorder="1" applyAlignment="1">
      <alignment vertical="center" wrapText="1"/>
    </xf>
    <xf numFmtId="167" fontId="22" fillId="0" borderId="36" xfId="0" applyNumberFormat="1" applyFont="1" applyBorder="1" applyAlignment="1">
      <alignment vertical="center" wrapText="1"/>
    </xf>
    <xf numFmtId="167" fontId="15" fillId="0" borderId="29" xfId="0" applyNumberFormat="1" applyFont="1" applyBorder="1" applyAlignment="1">
      <alignment vertical="center" wrapText="1"/>
    </xf>
    <xf numFmtId="167" fontId="15" fillId="0" borderId="22" xfId="0" applyNumberFormat="1" applyFont="1" applyBorder="1"/>
    <xf numFmtId="167" fontId="22" fillId="0" borderId="46" xfId="0" applyNumberFormat="1" applyFont="1" applyBorder="1" applyAlignment="1">
      <alignment vertical="center" wrapText="1"/>
    </xf>
    <xf numFmtId="167" fontId="22" fillId="0" borderId="39" xfId="0" applyNumberFormat="1" applyFont="1" applyBorder="1" applyAlignment="1">
      <alignment vertical="center" wrapText="1"/>
    </xf>
    <xf numFmtId="167" fontId="22" fillId="0" borderId="25" xfId="0" applyNumberFormat="1" applyFont="1" applyBorder="1" applyAlignment="1">
      <alignment vertical="center" wrapText="1"/>
    </xf>
    <xf numFmtId="0" fontId="22" fillId="4" borderId="47" xfId="0" applyFont="1" applyFill="1" applyBorder="1"/>
    <xf numFmtId="3" fontId="2" fillId="3" borderId="26" xfId="0" applyNumberFormat="1" applyFont="1" applyFill="1" applyBorder="1" applyAlignment="1">
      <alignment horizontal="center" vertical="center" wrapText="1"/>
    </xf>
    <xf numFmtId="6" fontId="15" fillId="0" borderId="0" xfId="0" applyNumberFormat="1" applyFont="1"/>
    <xf numFmtId="6" fontId="15" fillId="0" borderId="0" xfId="0" applyNumberFormat="1" applyFont="1" applyAlignment="1">
      <alignment horizontal="left" vertical="distributed" wrapText="1"/>
    </xf>
    <xf numFmtId="8" fontId="15" fillId="0" borderId="0" xfId="0" applyNumberFormat="1" applyFont="1"/>
    <xf numFmtId="0" fontId="5" fillId="8" borderId="1" xfId="0" applyFont="1" applyFill="1" applyBorder="1" applyAlignment="1">
      <alignment horizontal="left" vertical="center" wrapText="1" indent="1"/>
    </xf>
    <xf numFmtId="0" fontId="15" fillId="0" borderId="0" xfId="0" applyNumberFormat="1" applyFont="1"/>
    <xf numFmtId="0" fontId="15" fillId="0" borderId="0" xfId="0" applyNumberFormat="1" applyFont="1" applyAlignment="1">
      <alignment horizontal="left" vertical="distributed" wrapText="1"/>
    </xf>
    <xf numFmtId="0" fontId="11" fillId="0" borderId="0" xfId="0" applyNumberFormat="1" applyFont="1" applyAlignment="1">
      <alignment horizontal="left" vertical="distributed"/>
    </xf>
    <xf numFmtId="0" fontId="5" fillId="0" borderId="1" xfId="0" applyNumberFormat="1" applyFont="1" applyBorder="1" applyAlignment="1">
      <alignment vertical="center" wrapText="1"/>
    </xf>
    <xf numFmtId="0" fontId="2"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1" fillId="0" borderId="0" xfId="0" applyFont="1"/>
    <xf numFmtId="0" fontId="0" fillId="0" borderId="0" xfId="0"/>
    <xf numFmtId="0" fontId="5" fillId="0" borderId="5" xfId="0" applyFont="1" applyBorder="1" applyAlignment="1">
      <alignment horizontal="center" vertical="center" wrapText="1"/>
    </xf>
    <xf numFmtId="0" fontId="15" fillId="5" borderId="0" xfId="0" applyFont="1" applyFill="1"/>
    <xf numFmtId="6" fontId="2" fillId="5" borderId="1" xfId="0" applyNumberFormat="1" applyFont="1" applyFill="1" applyBorder="1" applyAlignment="1">
      <alignment vertical="center" wrapText="1"/>
    </xf>
    <xf numFmtId="6" fontId="15" fillId="5" borderId="0" xfId="0" applyNumberFormat="1" applyFont="1" applyFill="1"/>
    <xf numFmtId="0" fontId="2" fillId="5" borderId="1" xfId="0" applyFont="1" applyFill="1" applyBorder="1" applyAlignment="1">
      <alignment horizontal="center" vertical="center" wrapText="1"/>
    </xf>
    <xf numFmtId="167" fontId="2" fillId="5" borderId="1" xfId="0" applyNumberFormat="1" applyFont="1" applyFill="1" applyBorder="1" applyAlignment="1">
      <alignment horizontal="center" vertical="center" wrapText="1"/>
    </xf>
    <xf numFmtId="0" fontId="15" fillId="4" borderId="0" xfId="0" applyFont="1" applyFill="1"/>
    <xf numFmtId="44" fontId="10" fillId="4" borderId="1" xfId="1" applyFont="1" applyFill="1" applyBorder="1"/>
    <xf numFmtId="0" fontId="10" fillId="4" borderId="1" xfId="0" applyFont="1" applyFill="1" applyBorder="1"/>
    <xf numFmtId="0" fontId="2" fillId="4" borderId="1" xfId="0" applyFont="1" applyFill="1" applyBorder="1" applyAlignment="1">
      <alignment horizontal="center" vertical="center" wrapText="1"/>
    </xf>
    <xf numFmtId="0" fontId="5" fillId="6" borderId="1" xfId="0" applyFont="1" applyFill="1" applyBorder="1" applyAlignment="1">
      <alignment horizontal="left" vertical="center" wrapText="1" indent="3"/>
    </xf>
    <xf numFmtId="0" fontId="5" fillId="6" borderId="5" xfId="0" applyFont="1" applyFill="1" applyBorder="1" applyAlignment="1">
      <alignment horizontal="center" vertical="center" wrapText="1"/>
    </xf>
    <xf numFmtId="0" fontId="5" fillId="6" borderId="1" xfId="0" applyFont="1" applyFill="1" applyBorder="1" applyAlignment="1">
      <alignment horizontal="center" vertical="center" wrapText="1"/>
    </xf>
    <xf numFmtId="6" fontId="5" fillId="6" borderId="1" xfId="0" applyNumberFormat="1" applyFont="1" applyFill="1" applyBorder="1" applyAlignment="1">
      <alignment vertical="center" wrapText="1"/>
    </xf>
    <xf numFmtId="0" fontId="5" fillId="6" borderId="1" xfId="0" applyFont="1" applyFill="1" applyBorder="1" applyAlignment="1">
      <alignment horizontal="left" vertical="center" wrapText="1" indent="1"/>
    </xf>
    <xf numFmtId="0" fontId="5" fillId="6" borderId="1" xfId="0" applyFont="1" applyFill="1" applyBorder="1" applyAlignment="1">
      <alignment horizontal="left" vertical="center" indent="1"/>
    </xf>
    <xf numFmtId="1" fontId="5" fillId="6" borderId="1" xfId="0" applyNumberFormat="1" applyFont="1" applyFill="1" applyBorder="1" applyAlignment="1">
      <alignment horizontal="center" vertical="center" wrapText="1"/>
    </xf>
    <xf numFmtId="165" fontId="5" fillId="6" borderId="1" xfId="0" applyNumberFormat="1" applyFont="1" applyFill="1" applyBorder="1" applyAlignment="1">
      <alignment horizontal="center" vertical="center" wrapText="1"/>
    </xf>
    <xf numFmtId="0" fontId="5" fillId="6" borderId="1" xfId="0" applyFont="1" applyFill="1" applyBorder="1" applyAlignment="1">
      <alignment horizontal="left" vertical="center" indent="3"/>
    </xf>
    <xf numFmtId="0" fontId="18" fillId="6" borderId="1" xfId="0" applyFont="1" applyFill="1" applyBorder="1" applyAlignment="1">
      <alignment horizontal="center" vertical="center" wrapText="1"/>
    </xf>
    <xf numFmtId="1" fontId="5" fillId="6" borderId="9" xfId="0" applyNumberFormat="1" applyFont="1" applyFill="1" applyBorder="1" applyAlignment="1">
      <alignment horizontal="center" vertical="center" wrapText="1"/>
    </xf>
    <xf numFmtId="165" fontId="5" fillId="6" borderId="10" xfId="0" applyNumberFormat="1" applyFont="1" applyFill="1" applyBorder="1" applyAlignment="1">
      <alignment horizontal="center" vertical="center" wrapText="1"/>
    </xf>
    <xf numFmtId="1" fontId="5" fillId="6" borderId="5" xfId="0" applyNumberFormat="1" applyFont="1" applyFill="1" applyBorder="1" applyAlignment="1">
      <alignment horizontal="center" vertical="center" wrapText="1"/>
    </xf>
    <xf numFmtId="167" fontId="15" fillId="7" borderId="0" xfId="0" applyNumberFormat="1" applyFont="1" applyFill="1"/>
    <xf numFmtId="0" fontId="18"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1" fontId="18" fillId="8" borderId="1" xfId="0" applyNumberFormat="1" applyFont="1" applyFill="1" applyBorder="1" applyAlignment="1">
      <alignment horizontal="center" vertical="center" wrapText="1"/>
    </xf>
    <xf numFmtId="6"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6" fontId="2" fillId="5"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15" fillId="0" borderId="1" xfId="0" applyNumberFormat="1" applyFont="1" applyBorder="1" applyAlignment="1">
      <alignment horizontal="center" vertical="center"/>
    </xf>
    <xf numFmtId="6" fontId="15" fillId="0" borderId="1" xfId="0" applyNumberFormat="1" applyFont="1" applyBorder="1" applyAlignment="1">
      <alignment horizontal="center" vertical="center"/>
    </xf>
    <xf numFmtId="0" fontId="15" fillId="6" borderId="1" xfId="0" applyFont="1" applyFill="1" applyBorder="1" applyAlignment="1">
      <alignment horizontal="center" vertical="center"/>
    </xf>
    <xf numFmtId="6" fontId="15" fillId="6" borderId="1" xfId="0" applyNumberFormat="1" applyFont="1" applyFill="1" applyBorder="1" applyAlignment="1">
      <alignment horizontal="center" vertical="center"/>
    </xf>
    <xf numFmtId="0" fontId="15" fillId="6"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15" fillId="0" borderId="1" xfId="0" applyNumberFormat="1" applyFont="1" applyBorder="1" applyAlignment="1">
      <alignment horizontal="center" vertical="center" wrapText="1"/>
    </xf>
    <xf numFmtId="0" fontId="11" fillId="0" borderId="1" xfId="0" applyNumberFormat="1" applyFont="1" applyBorder="1" applyAlignment="1">
      <alignment horizontal="center" vertical="center"/>
    </xf>
    <xf numFmtId="6" fontId="15" fillId="0" borderId="1" xfId="0" applyNumberFormat="1" applyFont="1" applyBorder="1" applyAlignment="1">
      <alignment horizontal="center" vertical="center" wrapText="1"/>
    </xf>
    <xf numFmtId="8" fontId="15" fillId="0" borderId="1" xfId="0" applyNumberFormat="1" applyFont="1" applyBorder="1" applyAlignment="1">
      <alignment horizontal="center" vertical="center"/>
    </xf>
    <xf numFmtId="6" fontId="15" fillId="5" borderId="1" xfId="0" applyNumberFormat="1" applyFont="1" applyFill="1" applyBorder="1" applyAlignment="1">
      <alignment horizontal="center" vertical="center"/>
    </xf>
    <xf numFmtId="0" fontId="10" fillId="0" borderId="1" xfId="0" applyFont="1" applyFill="1" applyBorder="1"/>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0" fontId="33" fillId="0" borderId="0" xfId="0" applyFont="1" applyFill="1"/>
    <xf numFmtId="0" fontId="23" fillId="0" borderId="0" xfId="0" applyFont="1" applyFill="1"/>
    <xf numFmtId="0" fontId="14" fillId="0" borderId="0" xfId="0" applyFont="1" applyFill="1"/>
    <xf numFmtId="0" fontId="34" fillId="0" borderId="1" xfId="0" applyFont="1" applyFill="1" applyBorder="1" applyAlignment="1">
      <alignment horizontal="center" vertical="center" wrapText="1"/>
    </xf>
    <xf numFmtId="0" fontId="10" fillId="0" borderId="1" xfId="0" applyFont="1" applyFill="1" applyBorder="1" applyAlignment="1">
      <alignment horizontal="left" vertical="center" wrapText="1" indent="1"/>
    </xf>
    <xf numFmtId="0" fontId="10" fillId="0" borderId="1" xfId="0" applyFont="1" applyFill="1" applyBorder="1" applyAlignment="1">
      <alignment horizontal="right" vertical="center" wrapText="1" indent="1"/>
    </xf>
    <xf numFmtId="0" fontId="10" fillId="0" borderId="1" xfId="0" applyFont="1" applyFill="1" applyBorder="1" applyAlignment="1">
      <alignment horizontal="left" vertical="center" indent="1"/>
    </xf>
    <xf numFmtId="6" fontId="10" fillId="0" borderId="1" xfId="0" applyNumberFormat="1" applyFont="1" applyFill="1" applyBorder="1" applyAlignment="1">
      <alignment vertical="center" wrapText="1"/>
    </xf>
    <xf numFmtId="165" fontId="10" fillId="0" borderId="1" xfId="0" applyNumberFormat="1" applyFont="1" applyFill="1" applyBorder="1" applyAlignment="1">
      <alignment horizontal="center" vertical="center" wrapText="1"/>
    </xf>
    <xf numFmtId="0" fontId="23" fillId="0" borderId="0" xfId="0" applyFont="1" applyFill="1" applyAlignment="1">
      <alignment horizontal="left" vertical="distributed"/>
    </xf>
    <xf numFmtId="0" fontId="23" fillId="0" borderId="0" xfId="0" applyFont="1" applyFill="1" applyAlignment="1">
      <alignment horizontal="left" vertical="distributed" wrapText="1"/>
    </xf>
    <xf numFmtId="0" fontId="34" fillId="0" borderId="1" xfId="0" applyFont="1" applyFill="1" applyBorder="1" applyAlignment="1">
      <alignment horizontal="left" vertical="center" wrapText="1" indent="1"/>
    </xf>
    <xf numFmtId="6" fontId="34" fillId="0" borderId="1" xfId="0" applyNumberFormat="1" applyFont="1" applyFill="1" applyBorder="1" applyAlignment="1">
      <alignment vertical="center" wrapText="1"/>
    </xf>
    <xf numFmtId="0" fontId="34" fillId="0" borderId="0" xfId="0" applyFont="1" applyFill="1" applyAlignment="1">
      <alignment vertical="center"/>
    </xf>
    <xf numFmtId="0" fontId="32" fillId="0" borderId="0" xfId="0" applyFont="1" applyFill="1" applyAlignment="1">
      <alignment vertical="center"/>
    </xf>
    <xf numFmtId="0" fontId="13" fillId="0" borderId="0" xfId="0" applyFont="1" applyFill="1" applyAlignment="1">
      <alignment vertical="center"/>
    </xf>
    <xf numFmtId="0" fontId="37" fillId="0" borderId="0" xfId="0" applyFont="1" applyFill="1" applyAlignment="1">
      <alignment vertical="center"/>
    </xf>
    <xf numFmtId="167" fontId="10" fillId="0" borderId="1" xfId="0" applyNumberFormat="1" applyFont="1" applyFill="1" applyBorder="1" applyAlignment="1">
      <alignment horizontal="center" wrapText="1"/>
    </xf>
    <xf numFmtId="0" fontId="10" fillId="0" borderId="11" xfId="0" applyFont="1" applyFill="1" applyBorder="1" applyAlignment="1">
      <alignment horizontal="center" vertical="center" wrapText="1"/>
    </xf>
    <xf numFmtId="0" fontId="10" fillId="0" borderId="2" xfId="0"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166" fontId="10" fillId="0" borderId="1" xfId="0" applyNumberFormat="1" applyFont="1" applyFill="1" applyBorder="1" applyAlignment="1">
      <alignment horizontal="center" vertical="center" wrapText="1"/>
    </xf>
    <xf numFmtId="167" fontId="10" fillId="0" borderId="1" xfId="0" applyNumberFormat="1" applyFont="1" applyFill="1" applyBorder="1" applyAlignment="1">
      <alignment vertical="center" wrapText="1"/>
    </xf>
    <xf numFmtId="0" fontId="10" fillId="0" borderId="4" xfId="0" applyFont="1" applyFill="1" applyBorder="1" applyAlignment="1">
      <alignment horizontal="left" vertical="center" wrapText="1" indent="1"/>
    </xf>
    <xf numFmtId="0" fontId="10" fillId="0" borderId="0" xfId="0" applyFont="1" applyFill="1"/>
    <xf numFmtId="14" fontId="10" fillId="0" borderId="0" xfId="0" applyNumberFormat="1" applyFont="1" applyFill="1"/>
    <xf numFmtId="167" fontId="34" fillId="0" borderId="1"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34" fillId="0" borderId="4" xfId="0" applyFont="1" applyFill="1" applyBorder="1" applyAlignment="1">
      <alignment horizontal="left" vertical="center" wrapText="1" indent="1"/>
    </xf>
    <xf numFmtId="0" fontId="34" fillId="0" borderId="5" xfId="0" applyFont="1" applyFill="1" applyBorder="1" applyAlignment="1">
      <alignment horizontal="center" vertical="center" wrapText="1"/>
    </xf>
    <xf numFmtId="167" fontId="34" fillId="0" borderId="1" xfId="0" applyNumberFormat="1" applyFont="1" applyFill="1" applyBorder="1" applyAlignment="1">
      <alignment vertical="center" wrapText="1"/>
    </xf>
    <xf numFmtId="1" fontId="10" fillId="0" borderId="2"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1" xfId="0" applyFont="1" applyFill="1" applyBorder="1" applyAlignment="1">
      <alignment horizontal="center" vertical="center"/>
    </xf>
    <xf numFmtId="167" fontId="10" fillId="0" borderId="1" xfId="0" applyNumberFormat="1" applyFont="1" applyFill="1" applyBorder="1"/>
    <xf numFmtId="0" fontId="38" fillId="0" borderId="6" xfId="0" applyFont="1" applyFill="1" applyBorder="1" applyAlignment="1">
      <alignment horizontal="left" vertical="center" wrapText="1" indent="1"/>
    </xf>
    <xf numFmtId="167" fontId="38" fillId="0" borderId="2" xfId="0" applyNumberFormat="1" applyFont="1" applyFill="1" applyBorder="1" applyAlignment="1">
      <alignment vertical="center" wrapText="1"/>
    </xf>
    <xf numFmtId="0" fontId="34" fillId="0" borderId="0" xfId="0" applyFont="1" applyFill="1" applyAlignment="1">
      <alignment horizontal="left" vertical="center" wrapText="1" indent="1"/>
    </xf>
    <xf numFmtId="3" fontId="10" fillId="0" borderId="0" xfId="0" applyNumberFormat="1" applyFont="1" applyFill="1"/>
    <xf numFmtId="167" fontId="10" fillId="0" borderId="0" xfId="0" applyNumberFormat="1" applyFont="1" applyFill="1"/>
    <xf numFmtId="0" fontId="10" fillId="0" borderId="0" xfId="0" applyFont="1" applyFill="1" applyAlignment="1">
      <alignment horizontal="center"/>
    </xf>
    <xf numFmtId="0" fontId="34" fillId="0" borderId="1" xfId="0" applyFont="1" applyFill="1" applyBorder="1" applyAlignment="1">
      <alignment horizontal="center" vertical="center"/>
    </xf>
    <xf numFmtId="0" fontId="10" fillId="0" borderId="2" xfId="0" applyFont="1" applyFill="1" applyBorder="1" applyAlignment="1">
      <alignment horizontal="center" vertical="center"/>
    </xf>
    <xf numFmtId="1" fontId="34" fillId="0" borderId="1" xfId="0" applyNumberFormat="1" applyFont="1" applyFill="1" applyBorder="1" applyAlignment="1">
      <alignment horizontal="center" vertical="center"/>
    </xf>
    <xf numFmtId="8" fontId="10" fillId="0" borderId="0" xfId="0" applyNumberFormat="1" applyFont="1" applyFill="1" applyAlignment="1">
      <alignment horizontal="center"/>
    </xf>
    <xf numFmtId="7" fontId="10" fillId="0" borderId="1" xfId="1" applyNumberFormat="1" applyFont="1" applyFill="1" applyBorder="1" applyAlignment="1">
      <alignment horizontal="center"/>
    </xf>
    <xf numFmtId="0" fontId="34" fillId="0" borderId="1" xfId="0" applyFont="1" applyFill="1" applyBorder="1" applyAlignment="1">
      <alignment horizontal="center" vertical="center" wrapText="1"/>
    </xf>
    <xf numFmtId="0" fontId="10" fillId="0" borderId="5" xfId="0" quotePrefix="1" applyFont="1" applyFill="1" applyBorder="1" applyAlignment="1">
      <alignment horizontal="center" vertical="center" wrapText="1"/>
    </xf>
    <xf numFmtId="0" fontId="10" fillId="0" borderId="1" xfId="0" quotePrefix="1" applyFont="1" applyFill="1" applyBorder="1" applyAlignment="1">
      <alignment horizontal="center" vertical="center" wrapText="1"/>
    </xf>
    <xf numFmtId="165" fontId="10" fillId="0" borderId="2" xfId="0" quotePrefix="1" applyNumberFormat="1" applyFont="1" applyFill="1" applyBorder="1" applyAlignment="1">
      <alignment horizontal="center" vertical="center" wrapText="1"/>
    </xf>
    <xf numFmtId="165" fontId="10" fillId="0" borderId="1" xfId="0" quotePrefix="1" applyNumberFormat="1" applyFont="1" applyFill="1" applyBorder="1" applyAlignment="1">
      <alignment horizontal="center" vertical="center" wrapText="1"/>
    </xf>
    <xf numFmtId="166" fontId="10" fillId="0" borderId="1" xfId="0" quotePrefix="1" applyNumberFormat="1" applyFont="1" applyFill="1" applyBorder="1" applyAlignment="1">
      <alignment horizontal="center" vertical="center" wrapText="1"/>
    </xf>
    <xf numFmtId="4" fontId="10" fillId="0" borderId="1" xfId="0" quotePrefix="1" applyNumberFormat="1" applyFont="1" applyFill="1" applyBorder="1" applyAlignment="1">
      <alignment horizontal="center" vertical="center" wrapText="1"/>
    </xf>
    <xf numFmtId="0" fontId="10" fillId="0" borderId="0" xfId="0" applyFont="1" applyFill="1" applyAlignment="1">
      <alignment horizontal="left"/>
    </xf>
    <xf numFmtId="3" fontId="34" fillId="0" borderId="1" xfId="0" applyNumberFormat="1" applyFont="1" applyFill="1" applyBorder="1" applyAlignment="1">
      <alignment horizontal="center" vertical="center" wrapText="1"/>
    </xf>
    <xf numFmtId="0" fontId="33" fillId="0" borderId="0" xfId="0" applyFont="1" applyFill="1" applyAlignment="1">
      <alignment wrapText="1"/>
    </xf>
    <xf numFmtId="0" fontId="0" fillId="0" borderId="0" xfId="0" applyAlignment="1">
      <alignment wrapText="1"/>
    </xf>
    <xf numFmtId="0" fontId="32" fillId="0" borderId="0" xfId="0" applyFont="1" applyFill="1" applyAlignment="1">
      <alignment horizontal="left"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3" fontId="34" fillId="0" borderId="9" xfId="0" applyNumberFormat="1" applyFont="1" applyFill="1" applyBorder="1" applyAlignment="1">
      <alignment horizontal="center" vertical="center" wrapText="1"/>
    </xf>
    <xf numFmtId="3" fontId="34" fillId="0" borderId="10" xfId="0" applyNumberFormat="1" applyFont="1" applyFill="1" applyBorder="1" applyAlignment="1">
      <alignment horizontal="center" vertical="center" wrapText="1"/>
    </xf>
    <xf numFmtId="3" fontId="34" fillId="0" borderId="5" xfId="0" applyNumberFormat="1" applyFont="1" applyFill="1" applyBorder="1" applyAlignment="1">
      <alignment horizontal="center" vertical="center" wrapText="1"/>
    </xf>
    <xf numFmtId="3" fontId="34"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10" fillId="0" borderId="0" xfId="0" applyFont="1" applyFill="1" applyAlignment="1">
      <alignment horizontal="left" vertical="center" wrapText="1"/>
    </xf>
    <xf numFmtId="0" fontId="0" fillId="0" borderId="0" xfId="0" applyFont="1" applyAlignment="1">
      <alignment horizontal="left" vertical="center" wrapText="1"/>
    </xf>
    <xf numFmtId="0" fontId="32" fillId="0" borderId="0" xfId="0" applyFont="1" applyFill="1" applyAlignment="1">
      <alignment vertical="center" wrapText="1"/>
    </xf>
    <xf numFmtId="0" fontId="10" fillId="0" borderId="0" xfId="0" applyFont="1" applyFill="1" applyAlignment="1">
      <alignment wrapText="1"/>
    </xf>
    <xf numFmtId="0" fontId="12" fillId="0" borderId="0" xfId="0" applyFont="1" applyFill="1" applyAlignment="1">
      <alignment horizontal="left" vertical="center" wrapText="1"/>
    </xf>
    <xf numFmtId="0" fontId="14" fillId="0" borderId="0" xfId="0" applyFont="1" applyFill="1" applyAlignment="1">
      <alignment wrapText="1"/>
    </xf>
    <xf numFmtId="1" fontId="10" fillId="0" borderId="9" xfId="0" applyNumberFormat="1" applyFont="1" applyFill="1" applyBorder="1" applyAlignment="1">
      <alignment horizontal="center" vertical="center" wrapText="1"/>
    </xf>
    <xf numFmtId="1" fontId="14" fillId="0" borderId="10" xfId="0" applyNumberFormat="1" applyFont="1" applyFill="1" applyBorder="1" applyAlignment="1">
      <alignment horizontal="center" vertical="center" wrapText="1"/>
    </xf>
    <xf numFmtId="1" fontId="14" fillId="0" borderId="5" xfId="0" applyNumberFormat="1" applyFont="1" applyFill="1" applyBorder="1" applyAlignment="1">
      <alignment horizontal="center" vertical="center" wrapText="1"/>
    </xf>
    <xf numFmtId="0" fontId="22" fillId="4" borderId="40" xfId="0" applyFont="1" applyFill="1" applyBorder="1" applyAlignment="1">
      <alignment vertical="top" wrapText="1"/>
    </xf>
    <xf numFmtId="0" fontId="15" fillId="4" borderId="44" xfId="0" applyFont="1" applyFill="1" applyBorder="1" applyAlignment="1">
      <alignment vertical="top"/>
    </xf>
    <xf numFmtId="0" fontId="22" fillId="4" borderId="21" xfId="0" applyFont="1" applyFill="1" applyBorder="1" applyAlignment="1">
      <alignment horizontal="center" vertical="center" wrapText="1"/>
    </xf>
    <xf numFmtId="0" fontId="22" fillId="4" borderId="38" xfId="0" applyFont="1" applyFill="1" applyBorder="1" applyAlignment="1">
      <alignment horizontal="center" vertical="center" wrapText="1"/>
    </xf>
    <xf numFmtId="3" fontId="22" fillId="0" borderId="33" xfId="0" applyNumberFormat="1" applyFont="1" applyBorder="1" applyAlignment="1">
      <alignment horizontal="center" vertical="center" wrapText="1"/>
    </xf>
    <xf numFmtId="3" fontId="22" fillId="0" borderId="34" xfId="0" applyNumberFormat="1" applyFont="1" applyBorder="1" applyAlignment="1">
      <alignment horizontal="center" vertical="center" wrapText="1"/>
    </xf>
    <xf numFmtId="3" fontId="22" fillId="0" borderId="31" xfId="0" applyNumberFormat="1" applyFont="1" applyBorder="1" applyAlignment="1">
      <alignment horizontal="center" vertical="center" wrapText="1"/>
    </xf>
    <xf numFmtId="0" fontId="22" fillId="0" borderId="34" xfId="0" applyFont="1" applyBorder="1" applyAlignment="1">
      <alignment horizontal="center" vertical="center" wrapText="1"/>
    </xf>
    <xf numFmtId="0" fontId="22" fillId="0" borderId="31" xfId="0" applyFont="1" applyBorder="1" applyAlignment="1">
      <alignment horizontal="center" vertical="center" wrapText="1"/>
    </xf>
    <xf numFmtId="0" fontId="27" fillId="0" borderId="0" xfId="0" applyFont="1" applyAlignment="1">
      <alignment horizontal="left" vertical="center" wrapText="1"/>
    </xf>
    <xf numFmtId="0" fontId="30" fillId="0" borderId="0" xfId="0" applyFont="1" applyAlignment="1">
      <alignment horizontal="left" vertical="center" wrapText="1"/>
    </xf>
    <xf numFmtId="0" fontId="22" fillId="5" borderId="21" xfId="0" applyFont="1" applyFill="1" applyBorder="1" applyAlignment="1">
      <alignment horizontal="center" vertical="center" wrapText="1"/>
    </xf>
    <xf numFmtId="0" fontId="22" fillId="5" borderId="38" xfId="0" applyFont="1" applyFill="1" applyBorder="1" applyAlignment="1">
      <alignment horizontal="center" vertical="center" wrapText="1"/>
    </xf>
    <xf numFmtId="0" fontId="30" fillId="0" borderId="0" xfId="0" applyFont="1" applyAlignment="1">
      <alignment vertical="center" wrapText="1"/>
    </xf>
    <xf numFmtId="0" fontId="28" fillId="0" borderId="0" xfId="0" applyFont="1" applyAlignment="1">
      <alignment wrapText="1"/>
    </xf>
    <xf numFmtId="0" fontId="29" fillId="0" borderId="0" xfId="0" applyFont="1" applyAlignment="1">
      <alignment vertical="center" wrapText="1"/>
    </xf>
    <xf numFmtId="0" fontId="23" fillId="0" borderId="0" xfId="0" applyFont="1" applyAlignment="1">
      <alignment wrapText="1"/>
    </xf>
    <xf numFmtId="0" fontId="28" fillId="0" borderId="0" xfId="0" applyFont="1" applyAlignment="1">
      <alignment horizontal="left" vertical="center" wrapText="1"/>
    </xf>
    <xf numFmtId="0" fontId="22" fillId="3" borderId="21"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9" fillId="0" borderId="0" xfId="0" applyFont="1" applyAlignment="1">
      <alignment horizontal="left" vertical="center" wrapText="1"/>
    </xf>
    <xf numFmtId="0" fontId="27" fillId="0" borderId="0" xfId="0" applyFont="1" applyAlignment="1">
      <alignment vertical="center" wrapText="1"/>
    </xf>
    <xf numFmtId="0" fontId="15" fillId="0" borderId="0" xfId="0" applyFont="1" applyAlignment="1">
      <alignment wrapText="1"/>
    </xf>
    <xf numFmtId="0" fontId="21" fillId="0" borderId="0" xfId="0" applyFont="1" applyAlignment="1">
      <alignment vertical="center" wrapText="1"/>
    </xf>
    <xf numFmtId="0" fontId="20" fillId="0" borderId="0" xfId="0" applyFont="1" applyAlignment="1">
      <alignment wrapText="1"/>
    </xf>
    <xf numFmtId="0" fontId="6" fillId="0" borderId="0" xfId="0" applyFont="1" applyAlignment="1">
      <alignmen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 fontId="5" fillId="0" borderId="9" xfId="0" applyNumberFormat="1" applyFont="1" applyBorder="1" applyAlignment="1">
      <alignment horizontal="center" vertical="center" wrapText="1"/>
    </xf>
    <xf numFmtId="1" fontId="0" fillId="0" borderId="10" xfId="0" applyNumberFormat="1" applyBorder="1" applyAlignment="1">
      <alignment horizontal="center" vertical="center" wrapText="1"/>
    </xf>
    <xf numFmtId="1" fontId="0" fillId="0" borderId="5" xfId="0" applyNumberFormat="1" applyBorder="1" applyAlignment="1">
      <alignment horizontal="center" vertical="center" wrapText="1"/>
    </xf>
    <xf numFmtId="3" fontId="2" fillId="0" borderId="9"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0" fontId="19" fillId="0" borderId="0" xfId="0" applyFont="1" applyAlignment="1">
      <alignment horizontal="left" vertical="center" wrapText="1"/>
    </xf>
    <xf numFmtId="0" fontId="12" fillId="0" borderId="0" xfId="0" applyFont="1" applyAlignment="1">
      <alignment horizontal="lef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7" fillId="0" borderId="0" xfId="0" applyFont="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colors>
    <mruColors>
      <color rgb="FFCC99FF"/>
      <color rgb="FFFF99FF"/>
      <color rgb="FF9966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13C5D-E87C-4954-91E5-8266EA2502A3}">
  <sheetPr codeName="Sheet1"/>
  <dimension ref="A1:M50"/>
  <sheetViews>
    <sheetView tabSelected="1" zoomScaleNormal="100" workbookViewId="0">
      <pane xSplit="1" ySplit="4" topLeftCell="B34" activePane="bottomRight" state="frozen"/>
      <selection activeCell="L19" sqref="L19"/>
      <selection pane="topRight" activeCell="L19" sqref="L19"/>
      <selection pane="bottomLeft" activeCell="L19" sqref="L19"/>
      <selection pane="bottomRight" activeCell="C50" sqref="C50"/>
    </sheetView>
  </sheetViews>
  <sheetFormatPr defaultColWidth="9.140625" defaultRowHeight="12.75" x14ac:dyDescent="0.2"/>
  <cols>
    <col min="1" max="1" width="50" style="401" customWidth="1"/>
    <col min="2" max="2" width="11.28515625" style="401" customWidth="1"/>
    <col min="3" max="3" width="14.28515625" style="401" customWidth="1"/>
    <col min="4" max="4" width="11.28515625" style="401" customWidth="1"/>
    <col min="5" max="5" width="12.7109375" style="401" customWidth="1"/>
    <col min="6" max="8" width="11.28515625" style="401" customWidth="1"/>
    <col min="9" max="9" width="11.28515625" style="416" customWidth="1"/>
    <col min="10" max="10" width="9.140625" style="401" customWidth="1"/>
    <col min="11" max="11" width="16.42578125" style="417" bestFit="1" customWidth="1"/>
    <col min="12" max="34" width="19.140625" style="401" customWidth="1"/>
    <col min="35" max="16384" width="9.140625" style="401"/>
  </cols>
  <sheetData>
    <row r="1" spans="1:13" ht="34.5" customHeight="1" x14ac:dyDescent="0.25">
      <c r="A1" s="432" t="s">
        <v>668</v>
      </c>
      <c r="B1" s="433"/>
      <c r="C1" s="433"/>
      <c r="D1" s="433"/>
      <c r="E1" s="433"/>
      <c r="F1" s="433"/>
      <c r="G1" s="433"/>
      <c r="H1" s="433"/>
      <c r="I1" s="433"/>
      <c r="L1" s="402"/>
    </row>
    <row r="2" spans="1:13" ht="25.5" x14ac:dyDescent="0.2">
      <c r="F2" s="422">
        <v>119.46900000000001</v>
      </c>
      <c r="G2" s="422">
        <v>139.62899999999999</v>
      </c>
      <c r="H2" s="422">
        <v>58.149000000000001</v>
      </c>
      <c r="I2" s="394" t="s">
        <v>34</v>
      </c>
    </row>
    <row r="3" spans="1:13" x14ac:dyDescent="0.2">
      <c r="A3" s="435" t="s">
        <v>0</v>
      </c>
      <c r="B3" s="380" t="s">
        <v>2</v>
      </c>
      <c r="C3" s="380" t="s">
        <v>3</v>
      </c>
      <c r="D3" s="380" t="s">
        <v>4</v>
      </c>
      <c r="E3" s="380" t="s">
        <v>5</v>
      </c>
      <c r="F3" s="380" t="s">
        <v>6</v>
      </c>
      <c r="G3" s="380" t="s">
        <v>7</v>
      </c>
      <c r="H3" s="380" t="s">
        <v>8</v>
      </c>
      <c r="I3" s="403" t="s">
        <v>9</v>
      </c>
    </row>
    <row r="4" spans="1:13" ht="63.75" x14ac:dyDescent="0.2">
      <c r="A4" s="436"/>
      <c r="B4" s="380" t="s">
        <v>10</v>
      </c>
      <c r="C4" s="380" t="s">
        <v>11</v>
      </c>
      <c r="D4" s="380" t="s">
        <v>12</v>
      </c>
      <c r="E4" s="380" t="s">
        <v>663</v>
      </c>
      <c r="F4" s="380" t="s">
        <v>13</v>
      </c>
      <c r="G4" s="380" t="s">
        <v>14</v>
      </c>
      <c r="H4" s="380" t="s">
        <v>15</v>
      </c>
      <c r="I4" s="403" t="s">
        <v>664</v>
      </c>
    </row>
    <row r="5" spans="1:13" x14ac:dyDescent="0.2">
      <c r="A5" s="400" t="s">
        <v>16</v>
      </c>
      <c r="B5" s="374" t="s">
        <v>1</v>
      </c>
      <c r="C5" s="381"/>
      <c r="D5" s="375"/>
      <c r="E5" s="375"/>
      <c r="F5" s="375"/>
      <c r="G5" s="375"/>
      <c r="H5" s="375"/>
      <c r="I5" s="399"/>
    </row>
    <row r="6" spans="1:13" x14ac:dyDescent="0.2">
      <c r="A6" s="400" t="s">
        <v>17</v>
      </c>
      <c r="B6" s="374" t="s">
        <v>1</v>
      </c>
      <c r="C6" s="381"/>
      <c r="D6" s="375"/>
      <c r="E6" s="375"/>
      <c r="F6" s="375"/>
      <c r="G6" s="375"/>
      <c r="H6" s="375"/>
      <c r="I6" s="399"/>
    </row>
    <row r="7" spans="1:13" x14ac:dyDescent="0.2">
      <c r="A7" s="400" t="s">
        <v>18</v>
      </c>
      <c r="B7" s="374"/>
      <c r="C7" s="375"/>
      <c r="D7" s="375"/>
      <c r="E7" s="375"/>
      <c r="F7" s="375"/>
      <c r="G7" s="375"/>
      <c r="H7" s="375"/>
      <c r="I7" s="399"/>
    </row>
    <row r="8" spans="1:13" x14ac:dyDescent="0.2">
      <c r="A8" s="400" t="s">
        <v>35</v>
      </c>
      <c r="B8" s="374">
        <v>2</v>
      </c>
      <c r="C8" s="375">
        <v>1</v>
      </c>
      <c r="D8" s="375">
        <f>B8*C8</f>
        <v>2</v>
      </c>
      <c r="E8" s="375">
        <v>8</v>
      </c>
      <c r="F8" s="375">
        <f>D8*E8</f>
        <v>16</v>
      </c>
      <c r="G8" s="375">
        <f>F8*0.05</f>
        <v>0.8</v>
      </c>
      <c r="H8" s="375">
        <f>F8*0.1</f>
        <v>1.6</v>
      </c>
      <c r="I8" s="399">
        <f>F8*$F$2+G8*$G$2+H8*$H$2</f>
        <v>2116.2456000000002</v>
      </c>
    </row>
    <row r="9" spans="1:13" x14ac:dyDescent="0.2">
      <c r="A9" s="400" t="s">
        <v>670</v>
      </c>
      <c r="B9" s="374"/>
      <c r="C9" s="375"/>
      <c r="D9" s="375"/>
      <c r="E9" s="375"/>
      <c r="F9" s="375"/>
      <c r="G9" s="375"/>
      <c r="H9" s="375"/>
      <c r="I9" s="399"/>
      <c r="K9" s="430" t="s">
        <v>675</v>
      </c>
      <c r="M9" s="401">
        <v>53</v>
      </c>
    </row>
    <row r="10" spans="1:13" ht="15.75" x14ac:dyDescent="0.2">
      <c r="A10" s="400" t="s">
        <v>672</v>
      </c>
      <c r="B10" s="374">
        <v>40</v>
      </c>
      <c r="C10" s="375">
        <v>1</v>
      </c>
      <c r="D10" s="376">
        <f t="shared" ref="D10" si="0">B10*C10</f>
        <v>40</v>
      </c>
      <c r="E10" s="385">
        <f>8/3</f>
        <v>2.6666666666666665</v>
      </c>
      <c r="F10" s="397">
        <f>D10*E10</f>
        <v>106.66666666666666</v>
      </c>
      <c r="G10" s="398">
        <f>F10*0.05</f>
        <v>5.333333333333333</v>
      </c>
      <c r="H10" s="398">
        <f>F10*0.1</f>
        <v>10.666666666666666</v>
      </c>
      <c r="I10" s="399">
        <f>F10*$F$2+G10*$G$2+H10*$H$2</f>
        <v>14108.304</v>
      </c>
      <c r="K10" s="430" t="s">
        <v>676</v>
      </c>
      <c r="M10" s="401">
        <v>115</v>
      </c>
    </row>
    <row r="11" spans="1:13" ht="15.75" x14ac:dyDescent="0.2">
      <c r="A11" s="400" t="s">
        <v>671</v>
      </c>
      <c r="B11" s="424" t="s">
        <v>674</v>
      </c>
      <c r="C11" s="425" t="s">
        <v>674</v>
      </c>
      <c r="D11" s="426" t="s">
        <v>674</v>
      </c>
      <c r="E11" s="427" t="s">
        <v>674</v>
      </c>
      <c r="F11" s="428" t="s">
        <v>674</v>
      </c>
      <c r="G11" s="429" t="s">
        <v>674</v>
      </c>
      <c r="H11" s="429" t="s">
        <v>674</v>
      </c>
      <c r="I11" s="399">
        <f>((51*2*10000/5)+(117*10000/5))</f>
        <v>438000</v>
      </c>
    </row>
    <row r="12" spans="1:13" x14ac:dyDescent="0.2">
      <c r="A12" s="400" t="s">
        <v>678</v>
      </c>
      <c r="B12" s="425" t="s">
        <v>1</v>
      </c>
      <c r="C12" s="373"/>
      <c r="D12" s="426"/>
      <c r="E12" s="427"/>
      <c r="F12" s="428"/>
      <c r="G12" s="429"/>
      <c r="H12" s="429"/>
      <c r="I12" s="399"/>
    </row>
    <row r="13" spans="1:13" x14ac:dyDescent="0.2">
      <c r="A13" s="400" t="s">
        <v>677</v>
      </c>
      <c r="B13" s="425" t="s">
        <v>1</v>
      </c>
      <c r="C13" s="373"/>
      <c r="D13" s="426"/>
      <c r="E13" s="427"/>
      <c r="F13" s="428"/>
      <c r="G13" s="429"/>
      <c r="H13" s="429"/>
      <c r="I13" s="399"/>
    </row>
    <row r="14" spans="1:13" x14ac:dyDescent="0.2">
      <c r="A14" s="400" t="s">
        <v>83</v>
      </c>
      <c r="B14" s="375" t="s">
        <v>1</v>
      </c>
      <c r="C14" s="373"/>
      <c r="D14" s="375"/>
      <c r="E14" s="375"/>
      <c r="F14" s="375"/>
      <c r="G14" s="375"/>
      <c r="H14" s="375"/>
      <c r="I14" s="399"/>
    </row>
    <row r="15" spans="1:13" x14ac:dyDescent="0.2">
      <c r="A15" s="400" t="s">
        <v>84</v>
      </c>
      <c r="B15" s="374"/>
      <c r="C15" s="375"/>
      <c r="D15" s="396"/>
      <c r="E15" s="375"/>
      <c r="F15" s="375"/>
      <c r="G15" s="375"/>
      <c r="H15" s="375"/>
      <c r="I15" s="399"/>
      <c r="K15" s="418" t="s">
        <v>549</v>
      </c>
    </row>
    <row r="16" spans="1:13" ht="15.75" x14ac:dyDescent="0.2">
      <c r="A16" s="400" t="s">
        <v>679</v>
      </c>
      <c r="B16" s="374">
        <v>2</v>
      </c>
      <c r="C16" s="375">
        <v>1</v>
      </c>
      <c r="D16" s="396">
        <f t="shared" ref="D16:D19" si="1">B16*C16</f>
        <v>2</v>
      </c>
      <c r="E16" s="375">
        <v>0</v>
      </c>
      <c r="F16" s="375">
        <f t="shared" ref="F16:F21" si="2">D16*E16</f>
        <v>0</v>
      </c>
      <c r="G16" s="375">
        <f t="shared" ref="G16:G17" si="3">F16*0.05</f>
        <v>0</v>
      </c>
      <c r="H16" s="375">
        <f t="shared" ref="H16:H17" si="4">F16*0.1</f>
        <v>0</v>
      </c>
      <c r="I16" s="399">
        <f t="shared" ref="I16:I21" si="5">F16*$F$2+G16*$G$2+H16*$H$2</f>
        <v>0</v>
      </c>
      <c r="K16" s="419">
        <f t="shared" ref="K16:K21" si="6">C16*E16</f>
        <v>0</v>
      </c>
    </row>
    <row r="17" spans="1:11" ht="15.75" x14ac:dyDescent="0.2">
      <c r="A17" s="400" t="s">
        <v>680</v>
      </c>
      <c r="B17" s="374">
        <v>2</v>
      </c>
      <c r="C17" s="375">
        <v>1</v>
      </c>
      <c r="D17" s="396">
        <f t="shared" si="1"/>
        <v>2</v>
      </c>
      <c r="E17" s="375">
        <v>0</v>
      </c>
      <c r="F17" s="375">
        <f t="shared" si="2"/>
        <v>0</v>
      </c>
      <c r="G17" s="375">
        <f t="shared" si="3"/>
        <v>0</v>
      </c>
      <c r="H17" s="375">
        <f t="shared" si="4"/>
        <v>0</v>
      </c>
      <c r="I17" s="399">
        <f t="shared" si="5"/>
        <v>0</v>
      </c>
      <c r="K17" s="419">
        <f t="shared" si="6"/>
        <v>0</v>
      </c>
    </row>
    <row r="18" spans="1:11" ht="15.75" x14ac:dyDescent="0.2">
      <c r="A18" s="400" t="s">
        <v>681</v>
      </c>
      <c r="B18" s="374">
        <v>40</v>
      </c>
      <c r="C18" s="375">
        <v>1</v>
      </c>
      <c r="D18" s="396">
        <f t="shared" si="1"/>
        <v>40</v>
      </c>
      <c r="E18" s="375">
        <v>0</v>
      </c>
      <c r="F18" s="375">
        <f t="shared" si="2"/>
        <v>0</v>
      </c>
      <c r="G18" s="375"/>
      <c r="H18" s="375"/>
      <c r="I18" s="399">
        <f t="shared" si="5"/>
        <v>0</v>
      </c>
      <c r="K18" s="419">
        <f t="shared" si="6"/>
        <v>0</v>
      </c>
    </row>
    <row r="19" spans="1:11" ht="15.75" x14ac:dyDescent="0.2">
      <c r="A19" s="400" t="s">
        <v>682</v>
      </c>
      <c r="B19" s="374">
        <v>40</v>
      </c>
      <c r="C19" s="375">
        <v>1</v>
      </c>
      <c r="D19" s="396">
        <f t="shared" si="1"/>
        <v>40</v>
      </c>
      <c r="E19" s="375">
        <v>0</v>
      </c>
      <c r="F19" s="375">
        <f t="shared" si="2"/>
        <v>0</v>
      </c>
      <c r="G19" s="375">
        <f t="shared" ref="G19:G21" si="7">F19*0.05</f>
        <v>0</v>
      </c>
      <c r="H19" s="375">
        <f t="shared" ref="H19:H21" si="8">F19*0.1</f>
        <v>0</v>
      </c>
      <c r="I19" s="399">
        <f t="shared" si="5"/>
        <v>0</v>
      </c>
      <c r="K19" s="419">
        <f t="shared" si="6"/>
        <v>0</v>
      </c>
    </row>
    <row r="20" spans="1:11" ht="15.75" x14ac:dyDescent="0.2">
      <c r="A20" s="400" t="s">
        <v>683</v>
      </c>
      <c r="B20" s="404">
        <v>20</v>
      </c>
      <c r="C20" s="375">
        <v>1</v>
      </c>
      <c r="D20" s="396">
        <f>B20*C20</f>
        <v>20</v>
      </c>
      <c r="E20" s="375">
        <v>0</v>
      </c>
      <c r="F20" s="375">
        <f t="shared" si="2"/>
        <v>0</v>
      </c>
      <c r="G20" s="375">
        <f t="shared" si="7"/>
        <v>0</v>
      </c>
      <c r="H20" s="375">
        <f t="shared" si="8"/>
        <v>0</v>
      </c>
      <c r="I20" s="399">
        <f t="shared" si="5"/>
        <v>0</v>
      </c>
      <c r="K20" s="419">
        <f t="shared" si="6"/>
        <v>0</v>
      </c>
    </row>
    <row r="21" spans="1:11" ht="15.75" x14ac:dyDescent="0.2">
      <c r="A21" s="400" t="s">
        <v>684</v>
      </c>
      <c r="B21" s="374">
        <v>80</v>
      </c>
      <c r="C21" s="375">
        <v>1</v>
      </c>
      <c r="D21" s="396">
        <f>B21*C21</f>
        <v>80</v>
      </c>
      <c r="E21" s="375">
        <v>0</v>
      </c>
      <c r="F21" s="375">
        <f t="shared" si="2"/>
        <v>0</v>
      </c>
      <c r="G21" s="375">
        <f t="shared" si="7"/>
        <v>0</v>
      </c>
      <c r="H21" s="375">
        <f t="shared" si="8"/>
        <v>0</v>
      </c>
      <c r="I21" s="399">
        <f t="shared" si="5"/>
        <v>0</v>
      </c>
      <c r="K21" s="419">
        <f t="shared" si="6"/>
        <v>0</v>
      </c>
    </row>
    <row r="22" spans="1:11" ht="15.75" x14ac:dyDescent="0.2">
      <c r="A22" s="400" t="s">
        <v>685</v>
      </c>
      <c r="B22" s="374">
        <v>40</v>
      </c>
      <c r="C22" s="375">
        <v>1</v>
      </c>
      <c r="D22" s="396">
        <f t="shared" ref="D22:D25" si="9">B22*C22</f>
        <v>40</v>
      </c>
      <c r="E22" s="375">
        <v>0</v>
      </c>
      <c r="F22" s="397">
        <f t="shared" ref="F22:F24" si="10">D22*E22</f>
        <v>0</v>
      </c>
      <c r="G22" s="397">
        <f>F22*0.05</f>
        <v>0</v>
      </c>
      <c r="H22" s="397">
        <f>F22*0.1</f>
        <v>0</v>
      </c>
      <c r="I22" s="399">
        <f>F22*$F$2+G22*$G$2+H22*$H$2</f>
        <v>0</v>
      </c>
      <c r="K22" s="419">
        <f>C22*E22</f>
        <v>0</v>
      </c>
    </row>
    <row r="23" spans="1:11" x14ac:dyDescent="0.2">
      <c r="A23" s="400" t="s">
        <v>686</v>
      </c>
      <c r="B23" s="374">
        <v>4</v>
      </c>
      <c r="C23" s="375">
        <v>1</v>
      </c>
      <c r="D23" s="396">
        <f t="shared" si="9"/>
        <v>4</v>
      </c>
      <c r="E23" s="375">
        <v>8</v>
      </c>
      <c r="F23" s="397">
        <f t="shared" si="10"/>
        <v>32</v>
      </c>
      <c r="G23" s="397">
        <f>F23*0.05</f>
        <v>1.6</v>
      </c>
      <c r="H23" s="397">
        <f>F23*0.1</f>
        <v>3.2</v>
      </c>
      <c r="I23" s="399">
        <f>F23*$F$2+G23*$G$2+H23*$H$2</f>
        <v>4232.4912000000004</v>
      </c>
      <c r="K23" s="419">
        <f>C23*E23</f>
        <v>8</v>
      </c>
    </row>
    <row r="24" spans="1:11" x14ac:dyDescent="0.2">
      <c r="A24" s="400" t="s">
        <v>701</v>
      </c>
      <c r="B24" s="374">
        <v>40</v>
      </c>
      <c r="C24" s="375">
        <v>2</v>
      </c>
      <c r="D24" s="396">
        <f t="shared" si="9"/>
        <v>80</v>
      </c>
      <c r="E24" s="375">
        <v>8</v>
      </c>
      <c r="F24" s="397">
        <f t="shared" si="10"/>
        <v>640</v>
      </c>
      <c r="G24" s="397">
        <f>F24*0.05</f>
        <v>32</v>
      </c>
      <c r="H24" s="397">
        <f>F24*0.1</f>
        <v>64</v>
      </c>
      <c r="I24" s="399">
        <f>F24*$F$2+G24*$G$2+H24*$H$2</f>
        <v>84649.823999999993</v>
      </c>
      <c r="K24" s="419">
        <f>C24*E24</f>
        <v>16</v>
      </c>
    </row>
    <row r="25" spans="1:11" ht="14.25" customHeight="1" x14ac:dyDescent="0.2">
      <c r="A25" s="400" t="s">
        <v>687</v>
      </c>
      <c r="B25" s="374">
        <v>8</v>
      </c>
      <c r="C25" s="375">
        <v>1</v>
      </c>
      <c r="D25" s="396">
        <f t="shared" si="9"/>
        <v>8</v>
      </c>
      <c r="E25" s="375">
        <v>8</v>
      </c>
      <c r="F25" s="397">
        <f t="shared" ref="F25" si="11">D25*E25</f>
        <v>64</v>
      </c>
      <c r="G25" s="397">
        <f>F25*0.05</f>
        <v>3.2</v>
      </c>
      <c r="H25" s="397">
        <f>F25*0.1</f>
        <v>6.4</v>
      </c>
      <c r="I25" s="399">
        <f>F25*$F$2+G25*$G$2+H25*$H$2</f>
        <v>8464.9824000000008</v>
      </c>
      <c r="K25" s="410">
        <f>C25*E25</f>
        <v>8</v>
      </c>
    </row>
    <row r="26" spans="1:11" x14ac:dyDescent="0.2">
      <c r="A26" s="405" t="s">
        <v>24</v>
      </c>
      <c r="B26" s="406"/>
      <c r="C26" s="380"/>
      <c r="D26" s="396"/>
      <c r="E26" s="380"/>
      <c r="F26" s="437">
        <f>SUM(F5:H25)</f>
        <v>987.4666666666667</v>
      </c>
      <c r="G26" s="438"/>
      <c r="H26" s="439"/>
      <c r="I26" s="407">
        <f>SUM(I5:I25)</f>
        <v>551571.84719999996</v>
      </c>
      <c r="K26" s="420">
        <f>SUM(K16:K25)</f>
        <v>32</v>
      </c>
    </row>
    <row r="27" spans="1:11" x14ac:dyDescent="0.2">
      <c r="A27" s="400" t="s">
        <v>25</v>
      </c>
      <c r="B27" s="374"/>
      <c r="C27" s="375"/>
      <c r="D27" s="396"/>
      <c r="E27" s="375"/>
      <c r="F27" s="375"/>
      <c r="G27" s="375"/>
      <c r="H27" s="375"/>
      <c r="I27" s="399"/>
    </row>
    <row r="28" spans="1:11" x14ac:dyDescent="0.2">
      <c r="A28" s="400" t="s">
        <v>35</v>
      </c>
      <c r="B28" s="374" t="s">
        <v>26</v>
      </c>
      <c r="C28" s="375"/>
      <c r="D28" s="396"/>
      <c r="E28" s="375"/>
      <c r="F28" s="375"/>
      <c r="G28" s="375"/>
      <c r="H28" s="375"/>
      <c r="I28" s="399"/>
    </row>
    <row r="29" spans="1:11" ht="15.75" x14ac:dyDescent="0.2">
      <c r="A29" s="400" t="s">
        <v>665</v>
      </c>
      <c r="B29" s="374">
        <v>3</v>
      </c>
      <c r="C29" s="375">
        <v>1</v>
      </c>
      <c r="D29" s="396">
        <f t="shared" ref="D29" si="12">B29*C29</f>
        <v>3</v>
      </c>
      <c r="E29" s="375">
        <v>0</v>
      </c>
      <c r="F29" s="375">
        <f>D29*E29</f>
        <v>0</v>
      </c>
      <c r="G29" s="375">
        <f>F29*0.05</f>
        <v>0</v>
      </c>
      <c r="H29" s="375">
        <f t="shared" ref="H29" si="13">F29*0.1</f>
        <v>0</v>
      </c>
      <c r="I29" s="399">
        <f>F29*$F$2+G29*$G$2+H29*$H$2</f>
        <v>0</v>
      </c>
    </row>
    <row r="30" spans="1:11" ht="15.75" x14ac:dyDescent="0.2">
      <c r="A30" s="400" t="s">
        <v>688</v>
      </c>
      <c r="B30" s="375">
        <v>16</v>
      </c>
      <c r="C30" s="375">
        <v>1</v>
      </c>
      <c r="D30" s="375">
        <f>B30*C30</f>
        <v>16</v>
      </c>
      <c r="E30" s="375">
        <v>0</v>
      </c>
      <c r="F30" s="375">
        <f>D30*E30</f>
        <v>0</v>
      </c>
      <c r="G30" s="375">
        <f>F30*0.05</f>
        <v>0</v>
      </c>
      <c r="H30" s="375">
        <f t="shared" ref="H30" si="14">F30*0.1</f>
        <v>0</v>
      </c>
      <c r="I30" s="399">
        <f>F30*$F$2+G30*$G$2+H30*$H$2</f>
        <v>0</v>
      </c>
    </row>
    <row r="31" spans="1:11" x14ac:dyDescent="0.2">
      <c r="A31" s="400" t="s">
        <v>689</v>
      </c>
      <c r="B31" s="374" t="s">
        <v>691</v>
      </c>
      <c r="C31" s="375"/>
      <c r="D31" s="408"/>
      <c r="E31" s="375"/>
      <c r="F31" s="397"/>
      <c r="G31" s="398"/>
      <c r="H31" s="398"/>
      <c r="I31" s="399"/>
    </row>
    <row r="32" spans="1:11" ht="15.75" x14ac:dyDescent="0.2">
      <c r="A32" s="400" t="s">
        <v>690</v>
      </c>
      <c r="B32" s="374">
        <v>3</v>
      </c>
      <c r="C32" s="375">
        <v>1</v>
      </c>
      <c r="D32" s="396">
        <f t="shared" ref="D32" si="15">B32*C32</f>
        <v>3</v>
      </c>
      <c r="E32" s="375">
        <v>0</v>
      </c>
      <c r="F32" s="375">
        <f t="shared" ref="F32" si="16">D32*E32</f>
        <v>0</v>
      </c>
      <c r="G32" s="375">
        <f t="shared" ref="G32" si="17">F32*0.05</f>
        <v>0</v>
      </c>
      <c r="H32" s="375">
        <f t="shared" ref="H32" si="18">F32*0.1</f>
        <v>0</v>
      </c>
      <c r="I32" s="399">
        <f>F32*$F$2+G32*$G$2+H32*$H$2</f>
        <v>0</v>
      </c>
    </row>
    <row r="33" spans="1:11" x14ac:dyDescent="0.2">
      <c r="A33" s="400" t="s">
        <v>692</v>
      </c>
      <c r="B33" s="374" t="s">
        <v>691</v>
      </c>
      <c r="C33" s="375"/>
      <c r="D33" s="396"/>
      <c r="E33" s="375"/>
      <c r="F33" s="375"/>
      <c r="G33" s="375"/>
      <c r="H33" s="375"/>
      <c r="I33" s="399"/>
    </row>
    <row r="34" spans="1:11" x14ac:dyDescent="0.2">
      <c r="A34" s="400" t="s">
        <v>38</v>
      </c>
      <c r="B34" s="409" t="s">
        <v>1</v>
      </c>
      <c r="C34" s="410"/>
      <c r="D34" s="396"/>
      <c r="E34" s="410"/>
      <c r="F34" s="373"/>
      <c r="G34" s="373"/>
      <c r="H34" s="373"/>
      <c r="I34" s="411"/>
    </row>
    <row r="35" spans="1:11" x14ac:dyDescent="0.2">
      <c r="A35" s="405" t="s">
        <v>32</v>
      </c>
      <c r="B35" s="374"/>
      <c r="C35" s="375"/>
      <c r="D35" s="396"/>
      <c r="E35" s="375"/>
      <c r="F35" s="440">
        <f>SUM(F27:H34)</f>
        <v>0</v>
      </c>
      <c r="G35" s="440"/>
      <c r="H35" s="440"/>
      <c r="I35" s="407">
        <f>SUM(I27:I34)</f>
        <v>0</v>
      </c>
      <c r="K35" s="418" t="s">
        <v>550</v>
      </c>
    </row>
    <row r="36" spans="1:11" ht="13.5" x14ac:dyDescent="0.2">
      <c r="A36" s="412" t="s">
        <v>656</v>
      </c>
      <c r="B36" s="395"/>
      <c r="C36" s="396"/>
      <c r="D36" s="396"/>
      <c r="E36" s="396"/>
      <c r="F36" s="431"/>
      <c r="G36" s="431"/>
      <c r="H36" s="431"/>
      <c r="I36" s="413">
        <f>I26+I35</f>
        <v>551571.84719999996</v>
      </c>
      <c r="K36" s="418"/>
    </row>
    <row r="37" spans="1:11" ht="15.75" x14ac:dyDescent="0.2">
      <c r="A37" s="388" t="s">
        <v>693</v>
      </c>
      <c r="B37" s="423"/>
      <c r="C37" s="423"/>
      <c r="D37" s="423"/>
      <c r="E37" s="423"/>
      <c r="F37" s="440">
        <f>ROUND(F35+F26,-2)</f>
        <v>1000</v>
      </c>
      <c r="G37" s="441"/>
      <c r="H37" s="441"/>
      <c r="I37" s="407">
        <f>ROUND(I26+I35,-4)</f>
        <v>550000</v>
      </c>
      <c r="K37" s="420">
        <f>F37/K26</f>
        <v>31.25</v>
      </c>
    </row>
    <row r="38" spans="1:11" x14ac:dyDescent="0.2">
      <c r="A38" s="414"/>
      <c r="F38" s="415"/>
      <c r="K38" s="421"/>
    </row>
    <row r="39" spans="1:11" x14ac:dyDescent="0.2">
      <c r="A39" s="390" t="s">
        <v>33</v>
      </c>
    </row>
    <row r="40" spans="1:11" ht="38.25" customHeight="1" x14ac:dyDescent="0.2">
      <c r="A40" s="434" t="s">
        <v>669</v>
      </c>
      <c r="B40" s="434"/>
      <c r="C40" s="434"/>
      <c r="D40" s="434"/>
      <c r="E40" s="434"/>
      <c r="F40" s="434"/>
      <c r="G40" s="434"/>
      <c r="H40" s="434"/>
      <c r="I40" s="434"/>
    </row>
    <row r="41" spans="1:11" ht="49.5" customHeight="1" x14ac:dyDescent="0.2">
      <c r="A41" s="434" t="s">
        <v>666</v>
      </c>
      <c r="B41" s="434"/>
      <c r="C41" s="434"/>
      <c r="D41" s="434"/>
      <c r="E41" s="434"/>
      <c r="F41" s="434"/>
      <c r="G41" s="434"/>
      <c r="H41" s="434"/>
      <c r="I41" s="434"/>
    </row>
    <row r="42" spans="1:11" ht="27.75" customHeight="1" x14ac:dyDescent="0.2">
      <c r="A42" s="442" t="s">
        <v>673</v>
      </c>
      <c r="B42" s="443"/>
      <c r="C42" s="443"/>
      <c r="D42" s="443"/>
      <c r="E42" s="443"/>
      <c r="F42" s="443"/>
      <c r="G42" s="443"/>
      <c r="H42" s="443"/>
      <c r="I42" s="443"/>
    </row>
    <row r="43" spans="1:11" ht="29.25" customHeight="1" x14ac:dyDescent="0.2">
      <c r="A43" s="444" t="s">
        <v>697</v>
      </c>
      <c r="B43" s="445"/>
      <c r="C43" s="445"/>
      <c r="D43" s="445"/>
      <c r="E43" s="445"/>
      <c r="F43" s="445"/>
      <c r="G43" s="445"/>
      <c r="H43" s="445"/>
      <c r="I43" s="445"/>
    </row>
    <row r="44" spans="1:11" x14ac:dyDescent="0.2">
      <c r="A44" s="444" t="s">
        <v>548</v>
      </c>
      <c r="B44" s="445"/>
      <c r="C44" s="445"/>
      <c r="D44" s="445"/>
      <c r="E44" s="445"/>
      <c r="F44" s="445"/>
      <c r="G44" s="445"/>
      <c r="H44" s="445"/>
      <c r="I44" s="445"/>
    </row>
    <row r="45" spans="1:11" ht="25.5" customHeight="1" x14ac:dyDescent="0.2">
      <c r="A45" s="442" t="s">
        <v>667</v>
      </c>
      <c r="B45" s="442"/>
      <c r="C45" s="442"/>
      <c r="D45" s="442"/>
      <c r="E45" s="442"/>
      <c r="F45" s="442"/>
      <c r="G45" s="442"/>
      <c r="H45" s="442"/>
      <c r="I45" s="442"/>
    </row>
    <row r="46" spans="1:11" ht="15.75" x14ac:dyDescent="0.2">
      <c r="A46" s="391" t="s">
        <v>662</v>
      </c>
      <c r="I46" s="401"/>
    </row>
    <row r="50" ht="32.25" customHeight="1" x14ac:dyDescent="0.2"/>
  </sheetData>
  <mergeCells count="11">
    <mergeCell ref="A41:I41"/>
    <mergeCell ref="A42:I42"/>
    <mergeCell ref="A43:I43"/>
    <mergeCell ref="A44:I44"/>
    <mergeCell ref="A45:I45"/>
    <mergeCell ref="A1:I1"/>
    <mergeCell ref="A40:I40"/>
    <mergeCell ref="A3:A4"/>
    <mergeCell ref="F26:H26"/>
    <mergeCell ref="F35:H35"/>
    <mergeCell ref="F37:H37"/>
  </mergeCells>
  <pageMargins left="0.7" right="0.7" top="0.75" bottom="0.75" header="0.3" footer="0.3"/>
  <pageSetup orientation="portrait" horizontalDpi="4294967293"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FEEFB-D2B0-412F-A63E-85888EF78F3F}">
  <sheetPr codeName="Sheet19"/>
  <dimension ref="A1:J32"/>
  <sheetViews>
    <sheetView zoomScale="95" zoomScaleNormal="95" workbookViewId="0">
      <pane xSplit="1" ySplit="4" topLeftCell="B14" activePane="bottomRight" state="frozen"/>
      <selection pane="topRight" activeCell="B1" sqref="B1"/>
      <selection pane="bottomLeft" activeCell="A5" sqref="A5"/>
      <selection pane="bottomRight" activeCell="A19" sqref="A19:I19"/>
    </sheetView>
  </sheetViews>
  <sheetFormatPr defaultColWidth="9.140625" defaultRowHeight="15" x14ac:dyDescent="0.25"/>
  <cols>
    <col min="1" max="1" width="39" style="378" customWidth="1"/>
    <col min="2" max="6" width="12.140625" style="378" customWidth="1"/>
    <col min="7" max="7" width="13.140625" style="378" customWidth="1"/>
    <col min="8" max="8" width="12.140625" style="378" customWidth="1"/>
    <col min="9" max="9" width="19" style="378" customWidth="1"/>
    <col min="10" max="16384" width="9.140625" style="378"/>
  </cols>
  <sheetData>
    <row r="1" spans="1:10" ht="15.75" x14ac:dyDescent="0.25">
      <c r="A1" s="377" t="s">
        <v>694</v>
      </c>
    </row>
    <row r="2" spans="1:10" x14ac:dyDescent="0.25">
      <c r="F2" s="422">
        <v>48.75</v>
      </c>
      <c r="G2" s="422">
        <v>65.709999999999994</v>
      </c>
      <c r="H2" s="422">
        <v>26.38</v>
      </c>
      <c r="I2" s="373" t="s">
        <v>39</v>
      </c>
      <c r="J2" s="379"/>
    </row>
    <row r="3" spans="1:10" x14ac:dyDescent="0.25">
      <c r="A3" s="441" t="s">
        <v>40</v>
      </c>
      <c r="B3" s="380" t="s">
        <v>2</v>
      </c>
      <c r="C3" s="380" t="s">
        <v>3</v>
      </c>
      <c r="D3" s="380" t="s">
        <v>4</v>
      </c>
      <c r="E3" s="380" t="s">
        <v>5</v>
      </c>
      <c r="F3" s="380" t="s">
        <v>6</v>
      </c>
      <c r="G3" s="380" t="s">
        <v>7</v>
      </c>
      <c r="H3" s="380" t="s">
        <v>8</v>
      </c>
      <c r="I3" s="380" t="s">
        <v>9</v>
      </c>
    </row>
    <row r="4" spans="1:10" ht="69.75" customHeight="1" x14ac:dyDescent="0.25">
      <c r="A4" s="435"/>
      <c r="B4" s="380" t="s">
        <v>41</v>
      </c>
      <c r="C4" s="380" t="s">
        <v>42</v>
      </c>
      <c r="D4" s="380" t="s">
        <v>43</v>
      </c>
      <c r="E4" s="380" t="s">
        <v>657</v>
      </c>
      <c r="F4" s="380" t="s">
        <v>13</v>
      </c>
      <c r="G4" s="380" t="s">
        <v>45</v>
      </c>
      <c r="H4" s="380" t="s">
        <v>46</v>
      </c>
      <c r="I4" s="380" t="s">
        <v>658</v>
      </c>
    </row>
    <row r="5" spans="1:10" ht="19.5" customHeight="1" x14ac:dyDescent="0.25">
      <c r="A5" s="381" t="s">
        <v>659</v>
      </c>
      <c r="B5" s="374"/>
      <c r="C5" s="375"/>
      <c r="D5" s="375"/>
      <c r="E5" s="375"/>
      <c r="F5" s="375"/>
      <c r="G5" s="375"/>
      <c r="H5" s="375"/>
      <c r="I5" s="382"/>
    </row>
    <row r="6" spans="1:10" ht="19.5" customHeight="1" x14ac:dyDescent="0.25">
      <c r="A6" s="383" t="s">
        <v>49</v>
      </c>
      <c r="B6" s="374">
        <v>4</v>
      </c>
      <c r="C6" s="375">
        <v>1</v>
      </c>
      <c r="D6" s="375">
        <f>B6*C6</f>
        <v>4</v>
      </c>
      <c r="E6" s="375">
        <v>0</v>
      </c>
      <c r="F6" s="375">
        <f>D6*E6</f>
        <v>0</v>
      </c>
      <c r="G6" s="375">
        <f>F6*0.05</f>
        <v>0</v>
      </c>
      <c r="H6" s="375">
        <f>F6*0.1</f>
        <v>0</v>
      </c>
      <c r="I6" s="384">
        <f t="shared" ref="I6:I13" si="0">F6*$F$2+G6*$G$2+H6*$H$2</f>
        <v>0</v>
      </c>
    </row>
    <row r="7" spans="1:10" ht="35.450000000000003" customHeight="1" x14ac:dyDescent="0.25">
      <c r="A7" s="381" t="s">
        <v>50</v>
      </c>
      <c r="B7" s="374">
        <v>4</v>
      </c>
      <c r="C7" s="375">
        <v>1</v>
      </c>
      <c r="D7" s="375">
        <f t="shared" ref="D7:D10" si="1">B7*C7</f>
        <v>4</v>
      </c>
      <c r="E7" s="375">
        <v>0</v>
      </c>
      <c r="F7" s="375">
        <f t="shared" ref="F7:F13" si="2">D7*E7</f>
        <v>0</v>
      </c>
      <c r="G7" s="375">
        <f t="shared" ref="G7:G13" si="3">F7*0.05</f>
        <v>0</v>
      </c>
      <c r="H7" s="375">
        <f t="shared" ref="H7:H13" si="4">F7*0.1</f>
        <v>0</v>
      </c>
      <c r="I7" s="384">
        <f t="shared" si="0"/>
        <v>0</v>
      </c>
    </row>
    <row r="8" spans="1:10" ht="19.5" customHeight="1" x14ac:dyDescent="0.25">
      <c r="A8" s="381" t="s">
        <v>51</v>
      </c>
      <c r="B8" s="374">
        <v>2</v>
      </c>
      <c r="C8" s="375">
        <v>1</v>
      </c>
      <c r="D8" s="375">
        <f t="shared" si="1"/>
        <v>2</v>
      </c>
      <c r="E8" s="375">
        <v>0</v>
      </c>
      <c r="F8" s="375">
        <f t="shared" si="2"/>
        <v>0</v>
      </c>
      <c r="G8" s="375">
        <f t="shared" si="3"/>
        <v>0</v>
      </c>
      <c r="H8" s="375">
        <f t="shared" si="4"/>
        <v>0</v>
      </c>
      <c r="I8" s="384">
        <f t="shared" si="0"/>
        <v>0</v>
      </c>
    </row>
    <row r="9" spans="1:10" ht="19.5" customHeight="1" x14ac:dyDescent="0.25">
      <c r="A9" s="381" t="s">
        <v>52</v>
      </c>
      <c r="B9" s="374">
        <v>2</v>
      </c>
      <c r="C9" s="375">
        <v>1</v>
      </c>
      <c r="D9" s="375">
        <f t="shared" si="1"/>
        <v>2</v>
      </c>
      <c r="E9" s="375">
        <v>0</v>
      </c>
      <c r="F9" s="375">
        <f t="shared" si="2"/>
        <v>0</v>
      </c>
      <c r="G9" s="375">
        <f t="shared" si="3"/>
        <v>0</v>
      </c>
      <c r="H9" s="375">
        <f t="shared" si="4"/>
        <v>0</v>
      </c>
      <c r="I9" s="384">
        <f t="shared" si="0"/>
        <v>0</v>
      </c>
    </row>
    <row r="10" spans="1:10" ht="35.450000000000003" customHeight="1" x14ac:dyDescent="0.25">
      <c r="A10" s="381" t="s">
        <v>53</v>
      </c>
      <c r="B10" s="374">
        <v>4</v>
      </c>
      <c r="C10" s="375">
        <v>1</v>
      </c>
      <c r="D10" s="375">
        <f t="shared" si="1"/>
        <v>4</v>
      </c>
      <c r="E10" s="375">
        <v>0</v>
      </c>
      <c r="F10" s="375">
        <f t="shared" si="2"/>
        <v>0</v>
      </c>
      <c r="G10" s="375">
        <f t="shared" si="3"/>
        <v>0</v>
      </c>
      <c r="H10" s="375">
        <f t="shared" si="4"/>
        <v>0</v>
      </c>
      <c r="I10" s="384">
        <f t="shared" si="0"/>
        <v>0</v>
      </c>
    </row>
    <row r="11" spans="1:10" ht="19.5" customHeight="1" x14ac:dyDescent="0.25">
      <c r="A11" s="383" t="s">
        <v>54</v>
      </c>
      <c r="B11" s="374"/>
      <c r="C11" s="375"/>
      <c r="D11" s="375"/>
      <c r="E11" s="375"/>
      <c r="F11" s="375">
        <f t="shared" si="2"/>
        <v>0</v>
      </c>
      <c r="G11" s="375">
        <f t="shared" si="3"/>
        <v>0</v>
      </c>
      <c r="H11" s="375">
        <f t="shared" si="4"/>
        <v>0</v>
      </c>
      <c r="I11" s="384">
        <f t="shared" si="0"/>
        <v>0</v>
      </c>
    </row>
    <row r="12" spans="1:10" s="387" customFormat="1" ht="35.450000000000003" customHeight="1" x14ac:dyDescent="0.25">
      <c r="A12" s="381" t="s">
        <v>695</v>
      </c>
      <c r="B12" s="374">
        <v>8</v>
      </c>
      <c r="C12" s="375">
        <v>5.5</v>
      </c>
      <c r="D12" s="376">
        <f t="shared" ref="D12:D13" si="5">B12*C12</f>
        <v>44</v>
      </c>
      <c r="E12" s="376">
        <v>8</v>
      </c>
      <c r="F12" s="376">
        <f t="shared" si="2"/>
        <v>352</v>
      </c>
      <c r="G12" s="385">
        <f t="shared" si="3"/>
        <v>17.600000000000001</v>
      </c>
      <c r="H12" s="385">
        <f t="shared" si="4"/>
        <v>35.200000000000003</v>
      </c>
      <c r="I12" s="384">
        <f t="shared" si="0"/>
        <v>19245.072</v>
      </c>
      <c r="J12" s="386"/>
    </row>
    <row r="13" spans="1:10" ht="19.5" customHeight="1" x14ac:dyDescent="0.25">
      <c r="A13" s="383" t="s">
        <v>660</v>
      </c>
      <c r="B13" s="374">
        <f>8*0.75</f>
        <v>6</v>
      </c>
      <c r="C13" s="375">
        <v>2</v>
      </c>
      <c r="D13" s="375">
        <f t="shared" si="5"/>
        <v>12</v>
      </c>
      <c r="E13" s="375">
        <v>8</v>
      </c>
      <c r="F13" s="376">
        <f t="shared" si="2"/>
        <v>96</v>
      </c>
      <c r="G13" s="385">
        <f t="shared" si="3"/>
        <v>4.8000000000000007</v>
      </c>
      <c r="H13" s="385">
        <f t="shared" si="4"/>
        <v>9.6000000000000014</v>
      </c>
      <c r="I13" s="384">
        <f t="shared" si="0"/>
        <v>5248.6559999999999</v>
      </c>
    </row>
    <row r="14" spans="1:10" ht="19.5" customHeight="1" x14ac:dyDescent="0.25">
      <c r="A14" s="383" t="s">
        <v>58</v>
      </c>
      <c r="B14" s="374"/>
      <c r="C14" s="375"/>
      <c r="D14" s="375"/>
      <c r="E14" s="375"/>
      <c r="F14" s="448">
        <f>SUM(F5:H13)</f>
        <v>515.20000000000005</v>
      </c>
      <c r="G14" s="449"/>
      <c r="H14" s="450"/>
      <c r="I14" s="384">
        <f>SUM(I6:I13)</f>
        <v>24493.727999999999</v>
      </c>
    </row>
    <row r="15" spans="1:10" ht="35.450000000000003" customHeight="1" x14ac:dyDescent="0.25">
      <c r="A15" s="388" t="s">
        <v>699</v>
      </c>
      <c r="B15" s="375"/>
      <c r="C15" s="375"/>
      <c r="D15" s="375"/>
      <c r="E15" s="375"/>
      <c r="F15" s="437">
        <f>ROUND(SUM(F5:H13),)</f>
        <v>515</v>
      </c>
      <c r="G15" s="438"/>
      <c r="H15" s="439"/>
      <c r="I15" s="389">
        <f>ROUND(SUM(I5:I13),-2)</f>
        <v>24500</v>
      </c>
    </row>
    <row r="17" spans="1:9" x14ac:dyDescent="0.25">
      <c r="A17" s="390" t="s">
        <v>33</v>
      </c>
    </row>
    <row r="18" spans="1:9" ht="30.75" customHeight="1" x14ac:dyDescent="0.25">
      <c r="A18" s="446" t="s">
        <v>696</v>
      </c>
      <c r="B18" s="446"/>
      <c r="C18" s="446"/>
      <c r="D18" s="446"/>
      <c r="E18" s="446"/>
      <c r="F18" s="446"/>
      <c r="G18" s="446"/>
      <c r="H18" s="446"/>
      <c r="I18" s="446"/>
    </row>
    <row r="19" spans="1:9" ht="49.7" customHeight="1" x14ac:dyDescent="0.25">
      <c r="A19" s="446" t="s">
        <v>61</v>
      </c>
      <c r="B19" s="446"/>
      <c r="C19" s="446"/>
      <c r="D19" s="446"/>
      <c r="E19" s="446"/>
      <c r="F19" s="446"/>
      <c r="G19" s="446"/>
      <c r="H19" s="446"/>
      <c r="I19" s="446"/>
    </row>
    <row r="20" spans="1:9" ht="21.75" customHeight="1" x14ac:dyDescent="0.25">
      <c r="A20" s="446" t="s">
        <v>62</v>
      </c>
      <c r="B20" s="446"/>
      <c r="C20" s="446"/>
      <c r="D20" s="446"/>
      <c r="E20" s="446"/>
      <c r="F20" s="446"/>
      <c r="G20" s="446"/>
      <c r="H20" s="446"/>
      <c r="I20" s="446"/>
    </row>
    <row r="21" spans="1:9" ht="32.25" customHeight="1" x14ac:dyDescent="0.25">
      <c r="A21" s="444" t="s">
        <v>698</v>
      </c>
      <c r="B21" s="447"/>
      <c r="C21" s="447"/>
      <c r="D21" s="447"/>
      <c r="E21" s="447"/>
      <c r="F21" s="447"/>
      <c r="G21" s="447"/>
      <c r="H21" s="447"/>
      <c r="I21" s="447"/>
    </row>
    <row r="22" spans="1:9" ht="30.2" customHeight="1" x14ac:dyDescent="0.25">
      <c r="A22" s="444" t="s">
        <v>661</v>
      </c>
      <c r="B22" s="447"/>
      <c r="C22" s="447"/>
      <c r="D22" s="447"/>
      <c r="E22" s="447"/>
      <c r="F22" s="447"/>
      <c r="G22" s="447"/>
      <c r="H22" s="447"/>
      <c r="I22" s="447"/>
    </row>
    <row r="23" spans="1:9" ht="15.75" x14ac:dyDescent="0.25">
      <c r="A23" s="391" t="s">
        <v>700</v>
      </c>
    </row>
    <row r="29" spans="1:9" ht="15.75" x14ac:dyDescent="0.25">
      <c r="B29" s="379"/>
      <c r="C29" s="379"/>
      <c r="D29" s="392"/>
      <c r="E29" s="392"/>
    </row>
    <row r="30" spans="1:9" ht="15.75" x14ac:dyDescent="0.25">
      <c r="B30" s="379"/>
      <c r="C30" s="379"/>
      <c r="D30" s="392"/>
      <c r="E30" s="392"/>
    </row>
    <row r="31" spans="1:9" ht="15.75" x14ac:dyDescent="0.25">
      <c r="B31" s="379"/>
      <c r="C31" s="379"/>
      <c r="D31" s="392"/>
      <c r="E31" s="392"/>
    </row>
    <row r="32" spans="1:9" x14ac:dyDescent="0.25">
      <c r="B32" s="393"/>
      <c r="C32" s="379"/>
      <c r="D32" s="379"/>
      <c r="E32" s="379"/>
    </row>
  </sheetData>
  <mergeCells count="8">
    <mergeCell ref="A20:I20"/>
    <mergeCell ref="A21:I21"/>
    <mergeCell ref="A22:I22"/>
    <mergeCell ref="A3:A4"/>
    <mergeCell ref="F14:H14"/>
    <mergeCell ref="F15:H15"/>
    <mergeCell ref="A18:I18"/>
    <mergeCell ref="A19:I19"/>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7A0D0-C1EF-40A7-B09D-35C756D58997}">
  <sheetPr codeName="Sheet2">
    <tabColor rgb="FF7030A0"/>
  </sheetPr>
  <dimension ref="A1:V74"/>
  <sheetViews>
    <sheetView zoomScale="90" zoomScaleNormal="90" workbookViewId="0">
      <pane xSplit="1" ySplit="4" topLeftCell="B38" activePane="bottomRight" state="frozen"/>
      <selection activeCell="L19" sqref="L19"/>
      <selection pane="topRight" activeCell="L19" sqref="L19"/>
      <selection pane="bottomLeft" activeCell="L19" sqref="L19"/>
      <selection pane="bottomRight" activeCell="L19" sqref="L19"/>
    </sheetView>
  </sheetViews>
  <sheetFormatPr defaultColWidth="9.140625" defaultRowHeight="15" x14ac:dyDescent="0.25"/>
  <cols>
    <col min="1" max="1" width="35.7109375" style="10" customWidth="1"/>
    <col min="2" max="9" width="10.7109375" style="10" customWidth="1"/>
    <col min="10" max="12" width="10.7109375" style="218" customWidth="1"/>
    <col min="13" max="13" width="10.7109375" style="283" customWidth="1"/>
    <col min="14" max="14" width="35.7109375" style="10" customWidth="1"/>
    <col min="15" max="21" width="10.7109375" style="10" customWidth="1"/>
    <col min="22" max="22" width="10.7109375" style="283" customWidth="1"/>
    <col min="23" max="16384" width="9.140625" style="10"/>
  </cols>
  <sheetData>
    <row r="1" spans="1:22" x14ac:dyDescent="0.25">
      <c r="A1" s="451" t="s">
        <v>569</v>
      </c>
      <c r="B1" s="452"/>
      <c r="C1" s="452"/>
      <c r="D1" s="452"/>
      <c r="E1" s="452"/>
      <c r="F1" s="452"/>
      <c r="G1" s="452"/>
      <c r="H1" s="452"/>
      <c r="I1" s="452"/>
      <c r="J1" s="265"/>
      <c r="K1" s="265"/>
      <c r="L1" s="266"/>
      <c r="M1" s="300"/>
      <c r="N1" s="248" t="s">
        <v>650</v>
      </c>
      <c r="O1" s="249"/>
      <c r="P1" s="249"/>
      <c r="Q1" s="249"/>
      <c r="R1" s="249"/>
      <c r="S1" s="249"/>
      <c r="T1" s="249"/>
      <c r="U1" s="249"/>
      <c r="V1" s="284"/>
    </row>
    <row r="2" spans="1:22" x14ac:dyDescent="0.25">
      <c r="A2" s="317" t="s">
        <v>651</v>
      </c>
      <c r="B2" s="267"/>
      <c r="C2" s="267"/>
      <c r="D2" s="267"/>
      <c r="E2" s="267"/>
      <c r="F2" s="39">
        <v>119.46900000000001</v>
      </c>
      <c r="G2" s="39">
        <v>139.62899999999999</v>
      </c>
      <c r="H2" s="39">
        <v>58.149000000000001</v>
      </c>
      <c r="I2" s="40" t="s">
        <v>34</v>
      </c>
      <c r="J2" s="268" t="s">
        <v>573</v>
      </c>
      <c r="K2" s="269"/>
      <c r="L2" s="270"/>
      <c r="M2" s="301"/>
      <c r="N2" s="250"/>
      <c r="O2" s="251"/>
      <c r="P2" s="251"/>
      <c r="Q2" s="251"/>
      <c r="R2" s="251"/>
      <c r="S2" s="251"/>
      <c r="T2" s="251"/>
      <c r="U2" s="251"/>
      <c r="V2" s="285"/>
    </row>
    <row r="3" spans="1:22" ht="15.75" thickBot="1" x14ac:dyDescent="0.3">
      <c r="A3" s="453" t="s">
        <v>0</v>
      </c>
      <c r="B3" s="42" t="s">
        <v>2</v>
      </c>
      <c r="C3" s="42" t="s">
        <v>3</v>
      </c>
      <c r="D3" s="42" t="s">
        <v>4</v>
      </c>
      <c r="E3" s="42" t="s">
        <v>5</v>
      </c>
      <c r="F3" s="42" t="s">
        <v>6</v>
      </c>
      <c r="G3" s="42" t="s">
        <v>7</v>
      </c>
      <c r="H3" s="42" t="s">
        <v>8</v>
      </c>
      <c r="I3" s="42" t="s">
        <v>9</v>
      </c>
      <c r="J3" s="271">
        <f>69/(98+43+4+69)*100</f>
        <v>32.242990654205606</v>
      </c>
      <c r="K3" s="269"/>
      <c r="L3" s="270"/>
      <c r="M3" s="301"/>
      <c r="N3" s="462" t="s">
        <v>0</v>
      </c>
      <c r="O3" s="43" t="s">
        <v>2</v>
      </c>
      <c r="P3" s="43" t="s">
        <v>3</v>
      </c>
      <c r="Q3" s="43" t="s">
        <v>4</v>
      </c>
      <c r="R3" s="43" t="s">
        <v>5</v>
      </c>
      <c r="S3" s="43" t="s">
        <v>6</v>
      </c>
      <c r="T3" s="43" t="s">
        <v>7</v>
      </c>
      <c r="U3" s="43" t="s">
        <v>8</v>
      </c>
      <c r="V3" s="252" t="s">
        <v>9</v>
      </c>
    </row>
    <row r="4" spans="1:22" ht="85.5" x14ac:dyDescent="0.25">
      <c r="A4" s="454"/>
      <c r="B4" s="42" t="s">
        <v>10</v>
      </c>
      <c r="C4" s="42" t="s">
        <v>11</v>
      </c>
      <c r="D4" s="42" t="s">
        <v>12</v>
      </c>
      <c r="E4" s="42" t="s">
        <v>579</v>
      </c>
      <c r="F4" s="42" t="s">
        <v>13</v>
      </c>
      <c r="G4" s="42" t="s">
        <v>14</v>
      </c>
      <c r="H4" s="42" t="s">
        <v>15</v>
      </c>
      <c r="I4" s="45" t="s">
        <v>580</v>
      </c>
      <c r="J4" s="46" t="s">
        <v>574</v>
      </c>
      <c r="K4" s="47" t="s">
        <v>577</v>
      </c>
      <c r="L4" s="48" t="s">
        <v>576</v>
      </c>
      <c r="M4" s="302" t="s">
        <v>648</v>
      </c>
      <c r="N4" s="463"/>
      <c r="O4" s="43" t="s">
        <v>10</v>
      </c>
      <c r="P4" s="43" t="s">
        <v>11</v>
      </c>
      <c r="Q4" s="43" t="s">
        <v>12</v>
      </c>
      <c r="R4" s="43" t="s">
        <v>128</v>
      </c>
      <c r="S4" s="43" t="s">
        <v>13</v>
      </c>
      <c r="T4" s="43" t="s">
        <v>14</v>
      </c>
      <c r="U4" s="43" t="s">
        <v>15</v>
      </c>
      <c r="V4" s="252" t="s">
        <v>129</v>
      </c>
    </row>
    <row r="5" spans="1:22" x14ac:dyDescent="0.25">
      <c r="A5" s="243" t="s">
        <v>537</v>
      </c>
      <c r="B5" s="49" t="s">
        <v>1</v>
      </c>
      <c r="C5" s="50"/>
      <c r="D5" s="51"/>
      <c r="E5" s="51"/>
      <c r="F5" s="51"/>
      <c r="G5" s="51"/>
      <c r="H5" s="51"/>
      <c r="I5" s="52"/>
      <c r="J5" s="53"/>
      <c r="K5" s="54"/>
      <c r="L5" s="55"/>
      <c r="M5" s="303">
        <f t="shared" ref="M5:M58" si="0">I5-V5</f>
        <v>0</v>
      </c>
      <c r="N5" s="243" t="s">
        <v>16</v>
      </c>
      <c r="O5" s="56" t="s">
        <v>1</v>
      </c>
      <c r="P5" s="57"/>
      <c r="Q5" s="58"/>
      <c r="R5" s="58"/>
      <c r="S5" s="58"/>
      <c r="T5" s="58"/>
      <c r="U5" s="58"/>
      <c r="V5" s="286"/>
    </row>
    <row r="6" spans="1:22" x14ac:dyDescent="0.25">
      <c r="A6" s="243" t="s">
        <v>538</v>
      </c>
      <c r="B6" s="49" t="s">
        <v>1</v>
      </c>
      <c r="C6" s="50"/>
      <c r="D6" s="51"/>
      <c r="E6" s="51"/>
      <c r="F6" s="51"/>
      <c r="G6" s="51"/>
      <c r="H6" s="51"/>
      <c r="I6" s="52"/>
      <c r="J6" s="53"/>
      <c r="K6" s="54"/>
      <c r="L6" s="55"/>
      <c r="M6" s="303">
        <f t="shared" si="0"/>
        <v>0</v>
      </c>
      <c r="N6" s="243" t="s">
        <v>17</v>
      </c>
      <c r="O6" s="56" t="s">
        <v>1</v>
      </c>
      <c r="P6" s="57"/>
      <c r="Q6" s="58"/>
      <c r="R6" s="58"/>
      <c r="S6" s="58"/>
      <c r="T6" s="58"/>
      <c r="U6" s="58"/>
      <c r="V6" s="286"/>
    </row>
    <row r="7" spans="1:22" ht="45" x14ac:dyDescent="0.25">
      <c r="A7" s="244"/>
      <c r="B7" s="59"/>
      <c r="C7" s="60"/>
      <c r="D7" s="61"/>
      <c r="E7" s="61"/>
      <c r="F7" s="61"/>
      <c r="G7" s="61"/>
      <c r="H7" s="61"/>
      <c r="I7" s="62"/>
      <c r="J7" s="63"/>
      <c r="K7" s="64"/>
      <c r="L7" s="65"/>
      <c r="M7" s="303">
        <f t="shared" si="0"/>
        <v>-16350</v>
      </c>
      <c r="N7" s="243" t="s">
        <v>67</v>
      </c>
      <c r="O7" s="56">
        <v>40</v>
      </c>
      <c r="P7" s="58">
        <v>1</v>
      </c>
      <c r="Q7" s="58">
        <v>40</v>
      </c>
      <c r="R7" s="58" t="s">
        <v>68</v>
      </c>
      <c r="S7" s="58">
        <v>240</v>
      </c>
      <c r="T7" s="58">
        <v>12</v>
      </c>
      <c r="U7" s="58">
        <v>24</v>
      </c>
      <c r="V7" s="287">
        <v>16350</v>
      </c>
    </row>
    <row r="8" spans="1:22" x14ac:dyDescent="0.25">
      <c r="A8" s="243" t="s">
        <v>539</v>
      </c>
      <c r="B8" s="49"/>
      <c r="C8" s="51"/>
      <c r="D8" s="51"/>
      <c r="E8" s="51"/>
      <c r="F8" s="51"/>
      <c r="G8" s="51"/>
      <c r="H8" s="51"/>
      <c r="I8" s="52"/>
      <c r="J8" s="53"/>
      <c r="K8" s="54"/>
      <c r="L8" s="55"/>
      <c r="M8" s="303">
        <f t="shared" si="0"/>
        <v>0</v>
      </c>
      <c r="N8" s="243" t="s">
        <v>69</v>
      </c>
      <c r="O8" s="56"/>
      <c r="P8" s="58"/>
      <c r="Q8" s="58"/>
      <c r="R8" s="58"/>
      <c r="S8" s="58"/>
      <c r="T8" s="58"/>
      <c r="U8" s="58"/>
      <c r="V8" s="286"/>
    </row>
    <row r="9" spans="1:22" ht="30" x14ac:dyDescent="0.25">
      <c r="A9" s="256" t="s">
        <v>568</v>
      </c>
      <c r="B9" s="49">
        <v>9</v>
      </c>
      <c r="C9" s="51">
        <v>1</v>
      </c>
      <c r="D9" s="51">
        <f>B9*C9</f>
        <v>9</v>
      </c>
      <c r="E9" s="69">
        <f>11/3</f>
        <v>3.6666666666666665</v>
      </c>
      <c r="F9" s="51">
        <f>D9*E9</f>
        <v>33</v>
      </c>
      <c r="G9" s="51">
        <f>F9*0.05</f>
        <v>1.6500000000000001</v>
      </c>
      <c r="H9" s="51">
        <f>F9*0.1</f>
        <v>3.3000000000000003</v>
      </c>
      <c r="I9" s="52">
        <f>F9*$F$2+G9*$G$2+H9*$H$2</f>
        <v>4364.7565500000001</v>
      </c>
      <c r="J9" s="70">
        <f>I9*$J$3/100</f>
        <v>1407.328046495327</v>
      </c>
      <c r="K9" s="71"/>
      <c r="L9" s="72">
        <f>I9*(100-$J$3)/100</f>
        <v>2957.4285035046723</v>
      </c>
      <c r="M9" s="303">
        <f t="shared" si="0"/>
        <v>3519.7565500000001</v>
      </c>
      <c r="N9" s="243" t="s">
        <v>70</v>
      </c>
      <c r="O9" s="56">
        <v>2</v>
      </c>
      <c r="P9" s="58">
        <v>1</v>
      </c>
      <c r="Q9" s="58">
        <v>2</v>
      </c>
      <c r="R9" s="58" t="s">
        <v>68</v>
      </c>
      <c r="S9" s="58">
        <v>12</v>
      </c>
      <c r="T9" s="58">
        <v>1</v>
      </c>
      <c r="U9" s="58">
        <v>1</v>
      </c>
      <c r="V9" s="287">
        <v>845</v>
      </c>
    </row>
    <row r="10" spans="1:22" ht="18" x14ac:dyDescent="0.25">
      <c r="A10" s="256" t="s">
        <v>583</v>
      </c>
      <c r="B10" s="49"/>
      <c r="C10" s="51"/>
      <c r="D10" s="51"/>
      <c r="E10" s="51"/>
      <c r="F10" s="51"/>
      <c r="G10" s="51"/>
      <c r="H10" s="51"/>
      <c r="I10" s="52"/>
      <c r="J10" s="53"/>
      <c r="K10" s="54"/>
      <c r="L10" s="55"/>
      <c r="M10" s="303">
        <f t="shared" si="0"/>
        <v>0</v>
      </c>
      <c r="N10" s="243" t="s">
        <v>71</v>
      </c>
      <c r="O10" s="56"/>
      <c r="P10" s="58"/>
      <c r="Q10" s="58"/>
      <c r="R10" s="58"/>
      <c r="S10" s="58"/>
      <c r="T10" s="58"/>
      <c r="U10" s="58"/>
      <c r="V10" s="287"/>
    </row>
    <row r="11" spans="1:22" ht="18" x14ac:dyDescent="0.25">
      <c r="A11" s="272" t="s">
        <v>585</v>
      </c>
      <c r="B11" s="49">
        <v>40</v>
      </c>
      <c r="C11" s="51">
        <v>8.9</v>
      </c>
      <c r="D11" s="73">
        <f t="shared" ref="D11" si="1">B11*C11</f>
        <v>356</v>
      </c>
      <c r="E11" s="69">
        <f>11/3</f>
        <v>3.6666666666666665</v>
      </c>
      <c r="F11" s="74">
        <f>D11*E11</f>
        <v>1305.3333333333333</v>
      </c>
      <c r="G11" s="74">
        <f>F11*0.05</f>
        <v>65.266666666666666</v>
      </c>
      <c r="H11" s="74">
        <f>F11*0.1</f>
        <v>130.53333333333333</v>
      </c>
      <c r="I11" s="52">
        <f t="shared" ref="I11:I17" si="2">F11*$F$2+G11*$G$2+H11*$H$2</f>
        <v>172650.37019999998</v>
      </c>
      <c r="J11" s="53"/>
      <c r="K11" s="54"/>
      <c r="L11" s="75">
        <f>I11</f>
        <v>172650.37019999998</v>
      </c>
      <c r="M11" s="303">
        <f t="shared" si="0"/>
        <v>48420.370199999976</v>
      </c>
      <c r="N11" s="243" t="s">
        <v>76</v>
      </c>
      <c r="O11" s="56">
        <v>40</v>
      </c>
      <c r="P11" s="58" t="s">
        <v>72</v>
      </c>
      <c r="Q11" s="76">
        <v>304</v>
      </c>
      <c r="R11" s="58" t="s">
        <v>68</v>
      </c>
      <c r="S11" s="77">
        <v>1824</v>
      </c>
      <c r="T11" s="77">
        <v>91</v>
      </c>
      <c r="U11" s="78">
        <v>182</v>
      </c>
      <c r="V11" s="288">
        <v>124230</v>
      </c>
    </row>
    <row r="12" spans="1:22" ht="18" x14ac:dyDescent="0.25">
      <c r="A12" s="272" t="s">
        <v>587</v>
      </c>
      <c r="B12" s="49">
        <v>8</v>
      </c>
      <c r="C12" s="51">
        <v>3.9</v>
      </c>
      <c r="D12" s="79">
        <f>B12*C12</f>
        <v>31.2</v>
      </c>
      <c r="E12" s="69">
        <f>11/3</f>
        <v>3.6666666666666665</v>
      </c>
      <c r="F12" s="74">
        <f t="shared" ref="F12:F17" si="3">D12*E12</f>
        <v>114.39999999999999</v>
      </c>
      <c r="G12" s="80">
        <f>F12*0.05</f>
        <v>5.72</v>
      </c>
      <c r="H12" s="74">
        <f>F12*0.1</f>
        <v>11.44</v>
      </c>
      <c r="I12" s="52">
        <f t="shared" si="2"/>
        <v>15131.15604</v>
      </c>
      <c r="J12" s="53"/>
      <c r="K12" s="54"/>
      <c r="L12" s="75">
        <f>I12</f>
        <v>15131.15604</v>
      </c>
      <c r="M12" s="303">
        <f t="shared" si="0"/>
        <v>3326.1560399999998</v>
      </c>
      <c r="N12" s="243" t="s">
        <v>77</v>
      </c>
      <c r="O12" s="56">
        <v>8</v>
      </c>
      <c r="P12" s="58" t="s">
        <v>73</v>
      </c>
      <c r="Q12" s="81">
        <v>28.8</v>
      </c>
      <c r="R12" s="58" t="s">
        <v>68</v>
      </c>
      <c r="S12" s="78">
        <v>173</v>
      </c>
      <c r="T12" s="77">
        <v>9</v>
      </c>
      <c r="U12" s="82">
        <v>17</v>
      </c>
      <c r="V12" s="288">
        <v>11805</v>
      </c>
    </row>
    <row r="13" spans="1:22" ht="33" x14ac:dyDescent="0.25">
      <c r="A13" s="272" t="s">
        <v>589</v>
      </c>
      <c r="B13" s="49">
        <v>2</v>
      </c>
      <c r="C13" s="51">
        <v>365</v>
      </c>
      <c r="D13" s="83">
        <f>B13*C13</f>
        <v>730</v>
      </c>
      <c r="E13" s="73">
        <v>4</v>
      </c>
      <c r="F13" s="74">
        <f t="shared" si="3"/>
        <v>2920</v>
      </c>
      <c r="G13" s="74">
        <f>F13*0.05</f>
        <v>146</v>
      </c>
      <c r="H13" s="74">
        <f>F13*0.1</f>
        <v>292</v>
      </c>
      <c r="I13" s="52">
        <f t="shared" si="2"/>
        <v>386214.82200000004</v>
      </c>
      <c r="J13" s="53"/>
      <c r="K13" s="54"/>
      <c r="L13" s="75">
        <f>I13</f>
        <v>386214.82200000004</v>
      </c>
      <c r="M13" s="303">
        <f t="shared" si="0"/>
        <v>386214.82200000004</v>
      </c>
      <c r="N13" s="243" t="s">
        <v>78</v>
      </c>
      <c r="O13" s="56">
        <v>2</v>
      </c>
      <c r="P13" s="58" t="s">
        <v>74</v>
      </c>
      <c r="Q13" s="84">
        <v>730</v>
      </c>
      <c r="R13" s="58" t="s">
        <v>75</v>
      </c>
      <c r="S13" s="77">
        <v>0</v>
      </c>
      <c r="T13" s="77">
        <v>0</v>
      </c>
      <c r="U13" s="77">
        <v>0</v>
      </c>
      <c r="V13" s="288">
        <v>0</v>
      </c>
    </row>
    <row r="14" spans="1:22" ht="30" x14ac:dyDescent="0.25">
      <c r="A14" s="273"/>
      <c r="B14" s="85"/>
      <c r="C14" s="86"/>
      <c r="D14" s="86"/>
      <c r="E14" s="87"/>
      <c r="F14" s="88"/>
      <c r="G14" s="88"/>
      <c r="H14" s="88"/>
      <c r="I14" s="89"/>
      <c r="J14" s="90"/>
      <c r="K14" s="91"/>
      <c r="L14" s="92"/>
      <c r="M14" s="303">
        <f t="shared" si="0"/>
        <v>-16350</v>
      </c>
      <c r="N14" s="243" t="s">
        <v>79</v>
      </c>
      <c r="O14" s="56">
        <v>40</v>
      </c>
      <c r="P14" s="58">
        <v>1</v>
      </c>
      <c r="Q14" s="84">
        <v>40</v>
      </c>
      <c r="R14" s="58" t="s">
        <v>68</v>
      </c>
      <c r="S14" s="58">
        <v>240</v>
      </c>
      <c r="T14" s="58">
        <v>12</v>
      </c>
      <c r="U14" s="58">
        <v>24</v>
      </c>
      <c r="V14" s="287">
        <v>16350</v>
      </c>
    </row>
    <row r="15" spans="1:22" ht="18" x14ac:dyDescent="0.25">
      <c r="A15" s="274" t="s">
        <v>591</v>
      </c>
      <c r="B15" s="93">
        <v>40</v>
      </c>
      <c r="C15" s="94">
        <v>6.3</v>
      </c>
      <c r="D15" s="94">
        <f t="shared" ref="D15:D16" si="4">B15*C15</f>
        <v>252</v>
      </c>
      <c r="E15" s="95">
        <v>0</v>
      </c>
      <c r="F15" s="96">
        <f>D15*E15</f>
        <v>0</v>
      </c>
      <c r="G15" s="96">
        <f t="shared" ref="G15:G16" si="5">F15*0.05</f>
        <v>0</v>
      </c>
      <c r="H15" s="96">
        <f t="shared" ref="H15:H16" si="6">F15*0.1</f>
        <v>0</v>
      </c>
      <c r="I15" s="97">
        <f t="shared" si="2"/>
        <v>0</v>
      </c>
      <c r="J15" s="70">
        <f>I15</f>
        <v>0</v>
      </c>
      <c r="K15" s="71"/>
      <c r="L15" s="72"/>
      <c r="M15" s="303">
        <f t="shared" si="0"/>
        <v>0</v>
      </c>
      <c r="N15" s="245"/>
      <c r="O15" s="85"/>
      <c r="P15" s="86"/>
      <c r="Q15" s="86"/>
      <c r="R15" s="86"/>
      <c r="S15" s="68"/>
      <c r="T15" s="68"/>
      <c r="U15" s="68"/>
      <c r="V15" s="289"/>
    </row>
    <row r="16" spans="1:22" ht="33" x14ac:dyDescent="0.25">
      <c r="A16" s="274" t="s">
        <v>592</v>
      </c>
      <c r="B16" s="93">
        <v>4</v>
      </c>
      <c r="C16" s="94">
        <v>1</v>
      </c>
      <c r="D16" s="94">
        <f t="shared" si="4"/>
        <v>4</v>
      </c>
      <c r="E16" s="98">
        <v>11</v>
      </c>
      <c r="F16" s="96">
        <f t="shared" ref="F16" si="7">D16*E16</f>
        <v>44</v>
      </c>
      <c r="G16" s="99">
        <f t="shared" si="5"/>
        <v>2.2000000000000002</v>
      </c>
      <c r="H16" s="99">
        <f t="shared" si="6"/>
        <v>4.4000000000000004</v>
      </c>
      <c r="I16" s="97">
        <f t="shared" si="2"/>
        <v>5819.6754000000001</v>
      </c>
      <c r="J16" s="70">
        <f>I16</f>
        <v>5819.6754000000001</v>
      </c>
      <c r="K16" s="71"/>
      <c r="L16" s="72"/>
      <c r="M16" s="303">
        <f t="shared" si="0"/>
        <v>5819.6754000000001</v>
      </c>
      <c r="N16" s="245"/>
      <c r="O16" s="85"/>
      <c r="P16" s="86"/>
      <c r="Q16" s="86"/>
      <c r="R16" s="86"/>
      <c r="S16" s="68"/>
      <c r="T16" s="68"/>
      <c r="U16" s="68"/>
      <c r="V16" s="289"/>
    </row>
    <row r="17" spans="1:22" ht="45" x14ac:dyDescent="0.25">
      <c r="A17" s="275" t="s">
        <v>542</v>
      </c>
      <c r="B17" s="100">
        <v>2</v>
      </c>
      <c r="C17" s="84">
        <v>12</v>
      </c>
      <c r="D17" s="84">
        <f>B17*C17</f>
        <v>24</v>
      </c>
      <c r="E17" s="51">
        <v>11</v>
      </c>
      <c r="F17" s="77">
        <f t="shared" si="3"/>
        <v>264</v>
      </c>
      <c r="G17" s="77">
        <f>F17*0.05</f>
        <v>13.200000000000001</v>
      </c>
      <c r="H17" s="77">
        <f>F17*0.1</f>
        <v>26.400000000000002</v>
      </c>
      <c r="I17" s="101">
        <f t="shared" si="2"/>
        <v>34918.0524</v>
      </c>
      <c r="J17" s="102"/>
      <c r="K17" s="103"/>
      <c r="L17" s="104">
        <f>I17</f>
        <v>34918.0524</v>
      </c>
      <c r="M17" s="303">
        <f t="shared" si="0"/>
        <v>34918.0524</v>
      </c>
      <c r="N17" s="246" t="s">
        <v>80</v>
      </c>
      <c r="O17" s="100">
        <v>2</v>
      </c>
      <c r="P17" s="84">
        <v>12</v>
      </c>
      <c r="Q17" s="84">
        <v>24</v>
      </c>
      <c r="R17" s="84" t="s">
        <v>75</v>
      </c>
      <c r="S17" s="77">
        <v>0</v>
      </c>
      <c r="T17" s="77">
        <v>0</v>
      </c>
      <c r="U17" s="77">
        <v>0</v>
      </c>
      <c r="V17" s="288">
        <v>0</v>
      </c>
    </row>
    <row r="18" spans="1:22" s="224" customFormat="1" x14ac:dyDescent="0.25">
      <c r="A18" s="254" t="s">
        <v>81</v>
      </c>
      <c r="B18" s="105" t="s">
        <v>29</v>
      </c>
      <c r="C18" s="106"/>
      <c r="D18" s="106"/>
      <c r="E18" s="107"/>
      <c r="F18" s="108"/>
      <c r="G18" s="109"/>
      <c r="H18" s="109"/>
      <c r="I18" s="110"/>
      <c r="J18" s="111"/>
      <c r="K18" s="112"/>
      <c r="L18" s="113"/>
      <c r="M18" s="303">
        <f t="shared" si="0"/>
        <v>0</v>
      </c>
      <c r="N18" s="254" t="s">
        <v>81</v>
      </c>
      <c r="O18" s="114" t="s">
        <v>82</v>
      </c>
      <c r="P18" s="106"/>
      <c r="Q18" s="106"/>
      <c r="R18" s="106"/>
      <c r="S18" s="108"/>
      <c r="T18" s="108"/>
      <c r="U18" s="108"/>
      <c r="V18" s="290"/>
    </row>
    <row r="19" spans="1:22" s="224" customFormat="1" x14ac:dyDescent="0.25">
      <c r="A19" s="254" t="s">
        <v>543</v>
      </c>
      <c r="B19" s="105" t="s">
        <v>29</v>
      </c>
      <c r="C19" s="116"/>
      <c r="D19" s="116"/>
      <c r="E19" s="116"/>
      <c r="F19" s="116"/>
      <c r="G19" s="116"/>
      <c r="H19" s="116"/>
      <c r="I19" s="110"/>
      <c r="J19" s="111"/>
      <c r="K19" s="112"/>
      <c r="L19" s="113"/>
      <c r="M19" s="303">
        <f t="shared" si="0"/>
        <v>0</v>
      </c>
      <c r="N19" s="255" t="s">
        <v>83</v>
      </c>
      <c r="O19" s="114" t="s">
        <v>82</v>
      </c>
      <c r="P19" s="116"/>
      <c r="Q19" s="116"/>
      <c r="R19" s="116"/>
      <c r="S19" s="116"/>
      <c r="T19" s="116"/>
      <c r="U19" s="116"/>
      <c r="V19" s="291"/>
    </row>
    <row r="20" spans="1:22" s="224" customFormat="1" ht="18" x14ac:dyDescent="0.25">
      <c r="A20" s="254" t="s">
        <v>593</v>
      </c>
      <c r="B20" s="116"/>
      <c r="C20" s="106"/>
      <c r="D20" s="106"/>
      <c r="E20" s="106"/>
      <c r="F20" s="116"/>
      <c r="G20" s="116"/>
      <c r="H20" s="116"/>
      <c r="I20" s="110"/>
      <c r="J20" s="111"/>
      <c r="K20" s="112"/>
      <c r="L20" s="113"/>
      <c r="M20" s="303">
        <f t="shared" si="0"/>
        <v>0</v>
      </c>
      <c r="N20" s="255" t="s">
        <v>84</v>
      </c>
      <c r="O20" s="105"/>
      <c r="P20" s="116"/>
      <c r="Q20" s="106"/>
      <c r="R20" s="116"/>
      <c r="S20" s="116"/>
      <c r="T20" s="116"/>
      <c r="U20" s="116"/>
      <c r="V20" s="292"/>
    </row>
    <row r="21" spans="1:22" ht="33" x14ac:dyDescent="0.25">
      <c r="A21" s="272" t="s">
        <v>595</v>
      </c>
      <c r="B21" s="56">
        <v>4</v>
      </c>
      <c r="C21" s="117">
        <v>1</v>
      </c>
      <c r="D21" s="117">
        <f t="shared" ref="D21:D45" si="8">B21*C21</f>
        <v>4</v>
      </c>
      <c r="E21" s="117">
        <v>0</v>
      </c>
      <c r="F21" s="58">
        <f>D21*E21</f>
        <v>0</v>
      </c>
      <c r="G21" s="58">
        <f>F21*0.05</f>
        <v>0</v>
      </c>
      <c r="H21" s="58">
        <f>F21*0.1</f>
        <v>0</v>
      </c>
      <c r="I21" s="101">
        <f>F21*$F$2+G21*$G$2+H21*$H$2</f>
        <v>0</v>
      </c>
      <c r="J21" s="102"/>
      <c r="K21" s="103"/>
      <c r="L21" s="104">
        <f t="shared" ref="L21:L29" si="9">I21</f>
        <v>0</v>
      </c>
      <c r="M21" s="303">
        <f t="shared" si="0"/>
        <v>0</v>
      </c>
      <c r="N21" s="243" t="s">
        <v>86</v>
      </c>
      <c r="O21" s="56" t="s">
        <v>1</v>
      </c>
      <c r="P21" s="58"/>
      <c r="Q21" s="84"/>
      <c r="R21" s="58"/>
      <c r="S21" s="58"/>
      <c r="T21" s="58"/>
      <c r="U21" s="58"/>
      <c r="V21" s="287"/>
    </row>
    <row r="22" spans="1:22" ht="48" x14ac:dyDescent="0.25">
      <c r="A22" s="272" t="s">
        <v>597</v>
      </c>
      <c r="B22" s="56">
        <v>4</v>
      </c>
      <c r="C22" s="58">
        <v>1</v>
      </c>
      <c r="D22" s="84">
        <f t="shared" si="8"/>
        <v>4</v>
      </c>
      <c r="E22" s="58">
        <v>0</v>
      </c>
      <c r="F22" s="58">
        <f>D22*E22</f>
        <v>0</v>
      </c>
      <c r="G22" s="58">
        <f>F22*0.05</f>
        <v>0</v>
      </c>
      <c r="H22" s="58">
        <f>F22*0.1</f>
        <v>0</v>
      </c>
      <c r="I22" s="101">
        <f>F22*$F$2+G22*$G$2+H22*$H$2</f>
        <v>0</v>
      </c>
      <c r="J22" s="102"/>
      <c r="K22" s="103"/>
      <c r="L22" s="104">
        <f t="shared" si="9"/>
        <v>0</v>
      </c>
      <c r="M22" s="303">
        <f t="shared" si="0"/>
        <v>0</v>
      </c>
      <c r="N22" s="243" t="s">
        <v>87</v>
      </c>
      <c r="O22" s="56" t="s">
        <v>1</v>
      </c>
      <c r="P22" s="58"/>
      <c r="Q22" s="84"/>
      <c r="R22" s="58"/>
      <c r="S22" s="58"/>
      <c r="T22" s="58"/>
      <c r="U22" s="58"/>
      <c r="V22" s="287"/>
    </row>
    <row r="23" spans="1:22" ht="18" x14ac:dyDescent="0.25">
      <c r="A23" s="272" t="s">
        <v>599</v>
      </c>
      <c r="B23" s="56">
        <v>2</v>
      </c>
      <c r="C23" s="58">
        <v>1</v>
      </c>
      <c r="D23" s="84">
        <f t="shared" si="8"/>
        <v>2</v>
      </c>
      <c r="E23" s="58">
        <v>0</v>
      </c>
      <c r="F23" s="58">
        <f>D23*E23</f>
        <v>0</v>
      </c>
      <c r="G23" s="58">
        <f>F23*0.05</f>
        <v>0</v>
      </c>
      <c r="H23" s="58">
        <f>F23*0.1</f>
        <v>0</v>
      </c>
      <c r="I23" s="101">
        <f>F23*$F$2+G23*$G$2+H23*$H$2</f>
        <v>0</v>
      </c>
      <c r="J23" s="102"/>
      <c r="K23" s="103"/>
      <c r="L23" s="104">
        <f t="shared" si="9"/>
        <v>0</v>
      </c>
      <c r="M23" s="303">
        <f t="shared" si="0"/>
        <v>-845</v>
      </c>
      <c r="N23" s="243" t="s">
        <v>85</v>
      </c>
      <c r="O23" s="56">
        <v>2</v>
      </c>
      <c r="P23" s="58">
        <v>1</v>
      </c>
      <c r="Q23" s="84">
        <v>2</v>
      </c>
      <c r="R23" s="58" t="s">
        <v>68</v>
      </c>
      <c r="S23" s="58">
        <v>12</v>
      </c>
      <c r="T23" s="58">
        <v>1</v>
      </c>
      <c r="U23" s="58">
        <v>1</v>
      </c>
      <c r="V23" s="287">
        <v>845</v>
      </c>
    </row>
    <row r="24" spans="1:22" ht="18" x14ac:dyDescent="0.25">
      <c r="A24" s="272" t="s">
        <v>601</v>
      </c>
      <c r="B24" s="56">
        <v>4</v>
      </c>
      <c r="C24" s="58">
        <v>1</v>
      </c>
      <c r="D24" s="84">
        <f t="shared" si="8"/>
        <v>4</v>
      </c>
      <c r="E24" s="58">
        <v>0</v>
      </c>
      <c r="F24" s="58">
        <f>D24*E24</f>
        <v>0</v>
      </c>
      <c r="G24" s="58">
        <f>F24*0.05</f>
        <v>0</v>
      </c>
      <c r="H24" s="58">
        <f>F24*0.1</f>
        <v>0</v>
      </c>
      <c r="I24" s="101">
        <f>F24*$F$2+G24*$G$2+H24*$H$2</f>
        <v>0</v>
      </c>
      <c r="J24" s="102"/>
      <c r="K24" s="103"/>
      <c r="L24" s="104">
        <f t="shared" si="9"/>
        <v>0</v>
      </c>
      <c r="M24" s="303">
        <f t="shared" si="0"/>
        <v>0</v>
      </c>
      <c r="N24" s="243" t="s">
        <v>88</v>
      </c>
      <c r="O24" s="56" t="s">
        <v>1</v>
      </c>
      <c r="P24" s="58"/>
      <c r="Q24" s="84"/>
      <c r="R24" s="58"/>
      <c r="S24" s="58"/>
      <c r="T24" s="58"/>
      <c r="U24" s="58"/>
      <c r="V24" s="287"/>
    </row>
    <row r="25" spans="1:22" ht="30" x14ac:dyDescent="0.25">
      <c r="A25" s="276"/>
      <c r="B25" s="66"/>
      <c r="C25" s="68"/>
      <c r="D25" s="86"/>
      <c r="E25" s="68"/>
      <c r="F25" s="68"/>
      <c r="G25" s="68"/>
      <c r="H25" s="68"/>
      <c r="I25" s="89"/>
      <c r="J25" s="90"/>
      <c r="K25" s="91"/>
      <c r="L25" s="92"/>
      <c r="M25" s="303">
        <f t="shared" si="0"/>
        <v>0</v>
      </c>
      <c r="N25" s="243" t="s">
        <v>89</v>
      </c>
      <c r="O25" s="56" t="s">
        <v>1</v>
      </c>
      <c r="P25" s="58"/>
      <c r="Q25" s="84"/>
      <c r="R25" s="58"/>
      <c r="S25" s="58"/>
      <c r="T25" s="58"/>
      <c r="U25" s="58"/>
      <c r="V25" s="287"/>
    </row>
    <row r="26" spans="1:22" x14ac:dyDescent="0.25">
      <c r="A26" s="276"/>
      <c r="B26" s="66"/>
      <c r="C26" s="68"/>
      <c r="D26" s="86"/>
      <c r="E26" s="68"/>
      <c r="F26" s="68"/>
      <c r="G26" s="68"/>
      <c r="H26" s="68"/>
      <c r="I26" s="89"/>
      <c r="J26" s="90"/>
      <c r="K26" s="91"/>
      <c r="L26" s="92"/>
      <c r="M26" s="303">
        <f t="shared" si="0"/>
        <v>-845</v>
      </c>
      <c r="N26" s="256" t="s">
        <v>90</v>
      </c>
      <c r="O26" s="56">
        <v>2</v>
      </c>
      <c r="P26" s="58">
        <v>1</v>
      </c>
      <c r="Q26" s="84">
        <v>2</v>
      </c>
      <c r="R26" s="58" t="s">
        <v>68</v>
      </c>
      <c r="S26" s="58">
        <v>12</v>
      </c>
      <c r="T26" s="58">
        <v>1</v>
      </c>
      <c r="U26" s="58">
        <v>1</v>
      </c>
      <c r="V26" s="287">
        <v>845</v>
      </c>
    </row>
    <row r="27" spans="1:22" ht="30" x14ac:dyDescent="0.25">
      <c r="A27" s="276"/>
      <c r="B27" s="66"/>
      <c r="C27" s="68"/>
      <c r="D27" s="86"/>
      <c r="E27" s="68"/>
      <c r="F27" s="68"/>
      <c r="G27" s="68"/>
      <c r="H27" s="68"/>
      <c r="I27" s="89"/>
      <c r="J27" s="90"/>
      <c r="K27" s="91"/>
      <c r="L27" s="92"/>
      <c r="M27" s="303">
        <f t="shared" si="0"/>
        <v>-845</v>
      </c>
      <c r="N27" s="243" t="s">
        <v>91</v>
      </c>
      <c r="O27" s="56">
        <v>2</v>
      </c>
      <c r="P27" s="58">
        <v>1</v>
      </c>
      <c r="Q27" s="84">
        <v>2</v>
      </c>
      <c r="R27" s="58" t="s">
        <v>68</v>
      </c>
      <c r="S27" s="58">
        <v>12</v>
      </c>
      <c r="T27" s="58">
        <v>1</v>
      </c>
      <c r="U27" s="58">
        <v>1</v>
      </c>
      <c r="V27" s="287">
        <v>845</v>
      </c>
    </row>
    <row r="28" spans="1:22" ht="30" x14ac:dyDescent="0.25">
      <c r="A28" s="277" t="s">
        <v>555</v>
      </c>
      <c r="B28" s="119">
        <v>4</v>
      </c>
      <c r="C28" s="95">
        <v>1</v>
      </c>
      <c r="D28" s="94">
        <f t="shared" si="8"/>
        <v>4</v>
      </c>
      <c r="E28" s="120">
        <f>11/3</f>
        <v>3.6666666666666665</v>
      </c>
      <c r="F28" s="98">
        <f>D28*E28</f>
        <v>14.666666666666666</v>
      </c>
      <c r="G28" s="120">
        <f t="shared" ref="G28:G29" si="10">F28*0.05</f>
        <v>0.73333333333333339</v>
      </c>
      <c r="H28" s="120">
        <f t="shared" ref="H28:H29" si="11">F28*0.1</f>
        <v>1.4666666666666668</v>
      </c>
      <c r="I28" s="97">
        <f>F28*$F$2+G28*$G$2+H28*$H$2</f>
        <v>1939.8918000000001</v>
      </c>
      <c r="J28" s="102"/>
      <c r="K28" s="103"/>
      <c r="L28" s="104">
        <f t="shared" si="9"/>
        <v>1939.8918000000001</v>
      </c>
      <c r="M28" s="303">
        <f t="shared" si="0"/>
        <v>1094.8918000000001</v>
      </c>
      <c r="N28" s="243" t="s">
        <v>92</v>
      </c>
      <c r="O28" s="56">
        <v>2</v>
      </c>
      <c r="P28" s="58">
        <v>1</v>
      </c>
      <c r="Q28" s="84">
        <v>2</v>
      </c>
      <c r="R28" s="58" t="s">
        <v>68</v>
      </c>
      <c r="S28" s="58">
        <v>12</v>
      </c>
      <c r="T28" s="58">
        <v>1</v>
      </c>
      <c r="U28" s="58">
        <v>1</v>
      </c>
      <c r="V28" s="287">
        <v>845</v>
      </c>
    </row>
    <row r="29" spans="1:22" ht="30" x14ac:dyDescent="0.25">
      <c r="A29" s="277" t="s">
        <v>556</v>
      </c>
      <c r="B29" s="119">
        <v>4</v>
      </c>
      <c r="C29" s="95">
        <v>1</v>
      </c>
      <c r="D29" s="94">
        <f t="shared" si="8"/>
        <v>4</v>
      </c>
      <c r="E29" s="120">
        <f>11/3</f>
        <v>3.6666666666666665</v>
      </c>
      <c r="F29" s="98">
        <f t="shared" ref="F29:F36" si="12">D29*E29</f>
        <v>14.666666666666666</v>
      </c>
      <c r="G29" s="120">
        <f t="shared" si="10"/>
        <v>0.73333333333333339</v>
      </c>
      <c r="H29" s="120">
        <f t="shared" si="11"/>
        <v>1.4666666666666668</v>
      </c>
      <c r="I29" s="97">
        <f t="shared" ref="I29" si="13">F29*$F$2+G29*$G$2+H29*$H$2</f>
        <v>1939.8918000000001</v>
      </c>
      <c r="J29" s="122"/>
      <c r="K29" s="123"/>
      <c r="L29" s="104">
        <f t="shared" si="9"/>
        <v>1939.8918000000001</v>
      </c>
      <c r="M29" s="303">
        <f t="shared" si="0"/>
        <v>1939.8918000000001</v>
      </c>
      <c r="N29" s="244"/>
      <c r="O29" s="66"/>
      <c r="P29" s="68"/>
      <c r="Q29" s="86"/>
      <c r="R29" s="68"/>
      <c r="S29" s="68"/>
      <c r="T29" s="68"/>
      <c r="U29" s="68"/>
      <c r="V29" s="289"/>
    </row>
    <row r="30" spans="1:22" x14ac:dyDescent="0.25">
      <c r="A30" s="276"/>
      <c r="B30" s="124"/>
      <c r="C30" s="125"/>
      <c r="D30" s="126"/>
      <c r="E30" s="127"/>
      <c r="F30" s="87"/>
      <c r="G30" s="127"/>
      <c r="H30" s="127"/>
      <c r="I30" s="128"/>
      <c r="J30" s="129"/>
      <c r="K30" s="130"/>
      <c r="L30" s="92"/>
      <c r="M30" s="303">
        <f t="shared" si="0"/>
        <v>-16350</v>
      </c>
      <c r="N30" s="256" t="s">
        <v>93</v>
      </c>
      <c r="O30" s="56">
        <v>40</v>
      </c>
      <c r="P30" s="58">
        <v>1</v>
      </c>
      <c r="Q30" s="84">
        <v>40</v>
      </c>
      <c r="R30" s="58" t="s">
        <v>68</v>
      </c>
      <c r="S30" s="58">
        <v>240</v>
      </c>
      <c r="T30" s="58">
        <v>12</v>
      </c>
      <c r="U30" s="58">
        <v>24</v>
      </c>
      <c r="V30" s="287">
        <v>16350</v>
      </c>
    </row>
    <row r="31" spans="1:22" x14ac:dyDescent="0.25">
      <c r="A31" s="276"/>
      <c r="B31" s="124"/>
      <c r="C31" s="125"/>
      <c r="D31" s="126"/>
      <c r="E31" s="127"/>
      <c r="F31" s="87"/>
      <c r="G31" s="127"/>
      <c r="H31" s="127"/>
      <c r="I31" s="128"/>
      <c r="J31" s="129"/>
      <c r="K31" s="130"/>
      <c r="L31" s="92"/>
      <c r="M31" s="303">
        <f t="shared" si="0"/>
        <v>-16350</v>
      </c>
      <c r="N31" s="256" t="s">
        <v>94</v>
      </c>
      <c r="O31" s="56">
        <v>40</v>
      </c>
      <c r="P31" s="58">
        <v>1</v>
      </c>
      <c r="Q31" s="84">
        <v>40</v>
      </c>
      <c r="R31" s="58" t="s">
        <v>68</v>
      </c>
      <c r="S31" s="58">
        <v>240</v>
      </c>
      <c r="T31" s="58">
        <v>12</v>
      </c>
      <c r="U31" s="58">
        <v>24</v>
      </c>
      <c r="V31" s="287">
        <v>16350</v>
      </c>
    </row>
    <row r="32" spans="1:22" x14ac:dyDescent="0.25">
      <c r="A32" s="276"/>
      <c r="B32" s="124"/>
      <c r="C32" s="125"/>
      <c r="D32" s="126"/>
      <c r="E32" s="127"/>
      <c r="F32" s="87"/>
      <c r="G32" s="127"/>
      <c r="H32" s="127"/>
      <c r="I32" s="128"/>
      <c r="J32" s="129"/>
      <c r="K32" s="130"/>
      <c r="L32" s="92"/>
      <c r="M32" s="303">
        <f t="shared" si="0"/>
        <v>-3242</v>
      </c>
      <c r="N32" s="256" t="s">
        <v>96</v>
      </c>
      <c r="O32" s="56">
        <v>8</v>
      </c>
      <c r="P32" s="58">
        <v>1</v>
      </c>
      <c r="Q32" s="84">
        <v>8</v>
      </c>
      <c r="R32" s="58" t="s">
        <v>68</v>
      </c>
      <c r="S32" s="58">
        <v>48</v>
      </c>
      <c r="T32" s="58">
        <v>2</v>
      </c>
      <c r="U32" s="58">
        <v>5</v>
      </c>
      <c r="V32" s="287">
        <v>3242</v>
      </c>
    </row>
    <row r="33" spans="1:22" x14ac:dyDescent="0.25">
      <c r="A33" s="276"/>
      <c r="B33" s="124"/>
      <c r="C33" s="125"/>
      <c r="D33" s="126"/>
      <c r="E33" s="127"/>
      <c r="F33" s="87"/>
      <c r="G33" s="127"/>
      <c r="H33" s="127"/>
      <c r="I33" s="128"/>
      <c r="J33" s="129"/>
      <c r="K33" s="130"/>
      <c r="L33" s="92"/>
      <c r="M33" s="303">
        <f t="shared" si="0"/>
        <v>0</v>
      </c>
      <c r="N33" s="256" t="s">
        <v>97</v>
      </c>
      <c r="O33" s="56" t="s">
        <v>1</v>
      </c>
      <c r="P33" s="58"/>
      <c r="Q33" s="84"/>
      <c r="R33" s="58"/>
      <c r="S33" s="58"/>
      <c r="T33" s="58"/>
      <c r="U33" s="58"/>
      <c r="V33" s="287"/>
    </row>
    <row r="34" spans="1:22" ht="48" x14ac:dyDescent="0.25">
      <c r="A34" s="278" t="s">
        <v>604</v>
      </c>
      <c r="B34" s="49">
        <v>8</v>
      </c>
      <c r="C34" s="51">
        <v>1</v>
      </c>
      <c r="D34" s="83">
        <f t="shared" si="8"/>
        <v>8</v>
      </c>
      <c r="E34" s="69">
        <f>11/3</f>
        <v>3.6666666666666665</v>
      </c>
      <c r="F34" s="74">
        <f t="shared" si="12"/>
        <v>29.333333333333332</v>
      </c>
      <c r="G34" s="80">
        <f>F34*0.05</f>
        <v>1.4666666666666668</v>
      </c>
      <c r="H34" s="80">
        <f>F34*0.1</f>
        <v>2.9333333333333336</v>
      </c>
      <c r="I34" s="52">
        <f>F34*$F$2+G34*$G$2+H34*$H$2</f>
        <v>3879.7836000000002</v>
      </c>
      <c r="J34" s="131"/>
      <c r="K34" s="132">
        <f>I34</f>
        <v>3879.7836000000002</v>
      </c>
      <c r="L34" s="133"/>
      <c r="M34" s="303">
        <f t="shared" si="0"/>
        <v>3879.7836000000002</v>
      </c>
      <c r="N34" s="256" t="s">
        <v>98</v>
      </c>
      <c r="O34" s="56" t="s">
        <v>82</v>
      </c>
      <c r="P34" s="58"/>
      <c r="Q34" s="84"/>
      <c r="R34" s="58"/>
      <c r="S34" s="58"/>
      <c r="T34" s="58"/>
      <c r="U34" s="58"/>
      <c r="V34" s="287"/>
    </row>
    <row r="35" spans="1:22" ht="30" x14ac:dyDescent="0.25">
      <c r="A35" s="272" t="s">
        <v>557</v>
      </c>
      <c r="B35" s="56">
        <v>2</v>
      </c>
      <c r="C35" s="58">
        <v>1</v>
      </c>
      <c r="D35" s="84">
        <f t="shared" si="8"/>
        <v>2</v>
      </c>
      <c r="E35" s="69">
        <f>11/3</f>
        <v>3.6666666666666665</v>
      </c>
      <c r="F35" s="134">
        <f t="shared" si="12"/>
        <v>7.333333333333333</v>
      </c>
      <c r="G35" s="134">
        <f t="shared" ref="G35" si="14">F35*0.05</f>
        <v>0.3666666666666667</v>
      </c>
      <c r="H35" s="134">
        <f t="shared" ref="H35" si="15">F35*0.1</f>
        <v>0.73333333333333339</v>
      </c>
      <c r="I35" s="101">
        <f t="shared" ref="I35" si="16">F35*$F$2+G35*$G$2+H35*$H$2</f>
        <v>969.94590000000005</v>
      </c>
      <c r="J35" s="131">
        <f>I35*$J$3/100</f>
        <v>312.73956588785046</v>
      </c>
      <c r="K35" s="132"/>
      <c r="L35" s="133">
        <f>I35*(100-$J$3)/100</f>
        <v>657.20633411214953</v>
      </c>
      <c r="M35" s="303">
        <f t="shared" si="0"/>
        <v>969.94590000000005</v>
      </c>
      <c r="N35" s="257"/>
      <c r="O35" s="66"/>
      <c r="P35" s="68"/>
      <c r="Q35" s="86"/>
      <c r="R35" s="68"/>
      <c r="S35" s="68"/>
      <c r="T35" s="68"/>
      <c r="U35" s="68"/>
      <c r="V35" s="289"/>
    </row>
    <row r="36" spans="1:22" ht="33" x14ac:dyDescent="0.25">
      <c r="A36" s="272" t="s">
        <v>606</v>
      </c>
      <c r="B36" s="56">
        <v>40</v>
      </c>
      <c r="C36" s="58">
        <v>2</v>
      </c>
      <c r="D36" s="84">
        <f t="shared" si="8"/>
        <v>80</v>
      </c>
      <c r="E36" s="51">
        <v>11</v>
      </c>
      <c r="F36" s="77">
        <f t="shared" si="12"/>
        <v>880</v>
      </c>
      <c r="G36" s="77">
        <f>F36*0.05</f>
        <v>44</v>
      </c>
      <c r="H36" s="77">
        <f>F36*0.1</f>
        <v>88</v>
      </c>
      <c r="I36" s="101">
        <f>F36*$F$2+G36*$G$2+H36*$H$2</f>
        <v>116393.508</v>
      </c>
      <c r="J36" s="131"/>
      <c r="K36" s="132">
        <f>I36</f>
        <v>116393.508</v>
      </c>
      <c r="L36" s="133"/>
      <c r="M36" s="303">
        <f t="shared" si="0"/>
        <v>116393.508</v>
      </c>
      <c r="N36" s="256" t="s">
        <v>607</v>
      </c>
      <c r="O36" s="56">
        <v>40</v>
      </c>
      <c r="P36" s="58" t="s">
        <v>100</v>
      </c>
      <c r="Q36" s="84">
        <v>80</v>
      </c>
      <c r="R36" s="58" t="s">
        <v>75</v>
      </c>
      <c r="S36" s="58">
        <v>0</v>
      </c>
      <c r="T36" s="58">
        <v>0</v>
      </c>
      <c r="U36" s="58">
        <v>0</v>
      </c>
      <c r="V36" s="287">
        <v>0</v>
      </c>
    </row>
    <row r="37" spans="1:22" ht="30.75" thickBot="1" x14ac:dyDescent="0.3">
      <c r="A37" s="273"/>
      <c r="B37" s="85"/>
      <c r="C37" s="86"/>
      <c r="D37" s="86"/>
      <c r="E37" s="126"/>
      <c r="F37" s="135"/>
      <c r="G37" s="136"/>
      <c r="H37" s="137"/>
      <c r="I37" s="138"/>
      <c r="J37" s="139"/>
      <c r="K37" s="140"/>
      <c r="L37" s="141"/>
      <c r="M37" s="303">
        <f t="shared" si="0"/>
        <v>0</v>
      </c>
      <c r="N37" s="258" t="s">
        <v>99</v>
      </c>
      <c r="O37" s="142">
        <v>4</v>
      </c>
      <c r="P37" s="84">
        <v>1</v>
      </c>
      <c r="Q37" s="84">
        <v>4</v>
      </c>
      <c r="R37" s="84" t="s">
        <v>75</v>
      </c>
      <c r="S37" s="84">
        <v>0</v>
      </c>
      <c r="T37" s="84">
        <v>0</v>
      </c>
      <c r="U37" s="84">
        <v>0</v>
      </c>
      <c r="V37" s="293">
        <v>0</v>
      </c>
    </row>
    <row r="38" spans="1:22" ht="29.25" thickBot="1" x14ac:dyDescent="0.3">
      <c r="A38" s="145" t="s">
        <v>24</v>
      </c>
      <c r="B38" s="146"/>
      <c r="C38" s="147"/>
      <c r="D38" s="148"/>
      <c r="E38" s="147"/>
      <c r="F38" s="455">
        <f>SUM(F9:H36)</f>
        <v>6470.743333333332</v>
      </c>
      <c r="G38" s="456"/>
      <c r="H38" s="457"/>
      <c r="I38" s="149">
        <f>SUM(I9:I36)</f>
        <v>744221.85369000002</v>
      </c>
      <c r="J38" s="150">
        <f>SUM(J9:J36)</f>
        <v>7539.7430123831773</v>
      </c>
      <c r="K38" s="151">
        <f>SUM(K9:K36)</f>
        <v>120273.2916</v>
      </c>
      <c r="L38" s="152">
        <f>SUM(L9:L36)</f>
        <v>616408.81907761679</v>
      </c>
      <c r="M38" s="303">
        <f t="shared" si="0"/>
        <v>535319.85369000002</v>
      </c>
      <c r="N38" s="259"/>
      <c r="O38" s="153"/>
      <c r="P38" s="148"/>
      <c r="Q38" s="148"/>
      <c r="R38" s="148"/>
      <c r="S38" s="148"/>
      <c r="T38" s="148"/>
      <c r="U38" s="148"/>
      <c r="V38" s="294">
        <f>SUM(V5:V37)</f>
        <v>208902</v>
      </c>
    </row>
    <row r="39" spans="1:22" x14ac:dyDescent="0.25">
      <c r="A39" s="247" t="s">
        <v>540</v>
      </c>
      <c r="B39" s="154"/>
      <c r="C39" s="155"/>
      <c r="D39" s="156"/>
      <c r="E39" s="155"/>
      <c r="F39" s="155"/>
      <c r="G39" s="155"/>
      <c r="H39" s="155"/>
      <c r="I39" s="157"/>
      <c r="J39" s="158"/>
      <c r="K39" s="159"/>
      <c r="L39" s="160"/>
      <c r="M39" s="303">
        <f t="shared" si="0"/>
        <v>0</v>
      </c>
      <c r="N39" s="247" t="s">
        <v>101</v>
      </c>
      <c r="O39" s="154"/>
      <c r="P39" s="155"/>
      <c r="Q39" s="156"/>
      <c r="R39" s="155"/>
      <c r="S39" s="155"/>
      <c r="T39" s="155"/>
      <c r="U39" s="155"/>
      <c r="V39" s="295"/>
    </row>
    <row r="40" spans="1:22" ht="30" x14ac:dyDescent="0.25">
      <c r="A40" s="256" t="s">
        <v>541</v>
      </c>
      <c r="B40" s="56" t="s">
        <v>26</v>
      </c>
      <c r="C40" s="58"/>
      <c r="D40" s="84"/>
      <c r="E40" s="58"/>
      <c r="F40" s="58"/>
      <c r="G40" s="58"/>
      <c r="H40" s="58"/>
      <c r="I40" s="101"/>
      <c r="J40" s="102"/>
      <c r="K40" s="103"/>
      <c r="L40" s="161"/>
      <c r="M40" s="303">
        <f t="shared" si="0"/>
        <v>0</v>
      </c>
      <c r="N40" s="243" t="s">
        <v>102</v>
      </c>
      <c r="O40" s="56" t="s">
        <v>103</v>
      </c>
      <c r="P40" s="58"/>
      <c r="Q40" s="84"/>
      <c r="R40" s="58"/>
      <c r="S40" s="58"/>
      <c r="T40" s="58"/>
      <c r="U40" s="58"/>
      <c r="V40" s="286"/>
    </row>
    <row r="41" spans="1:22" ht="18" x14ac:dyDescent="0.25">
      <c r="A41" s="256" t="s">
        <v>609</v>
      </c>
      <c r="B41" s="56">
        <v>10</v>
      </c>
      <c r="C41" s="58">
        <v>1</v>
      </c>
      <c r="D41" s="84">
        <f t="shared" si="8"/>
        <v>10</v>
      </c>
      <c r="E41" s="58">
        <v>0</v>
      </c>
      <c r="F41" s="58">
        <f>D41*E41</f>
        <v>0</v>
      </c>
      <c r="G41" s="58">
        <f>F41*0.05</f>
        <v>0</v>
      </c>
      <c r="H41" s="58">
        <f t="shared" ref="H41" si="17">F41*0.1</f>
        <v>0</v>
      </c>
      <c r="I41" s="101">
        <f>F41*$F$2+G41*$G$2+H41*$H$2</f>
        <v>0</v>
      </c>
      <c r="J41" s="102"/>
      <c r="K41" s="103"/>
      <c r="L41" s="104">
        <f>I41</f>
        <v>0</v>
      </c>
      <c r="M41" s="303">
        <f t="shared" si="0"/>
        <v>-1243</v>
      </c>
      <c r="N41" s="243" t="s">
        <v>27</v>
      </c>
      <c r="O41" s="56">
        <v>3</v>
      </c>
      <c r="P41" s="58">
        <v>1</v>
      </c>
      <c r="Q41" s="84">
        <v>3</v>
      </c>
      <c r="R41" s="58" t="s">
        <v>68</v>
      </c>
      <c r="S41" s="58">
        <v>18</v>
      </c>
      <c r="T41" s="58">
        <v>1</v>
      </c>
      <c r="U41" s="58">
        <v>2</v>
      </c>
      <c r="V41" s="287">
        <v>1243</v>
      </c>
    </row>
    <row r="42" spans="1:22" x14ac:dyDescent="0.25">
      <c r="A42" s="256" t="s">
        <v>544</v>
      </c>
      <c r="B42" s="56" t="s">
        <v>29</v>
      </c>
      <c r="C42" s="58"/>
      <c r="D42" s="84"/>
      <c r="E42" s="58"/>
      <c r="F42" s="58"/>
      <c r="G42" s="58"/>
      <c r="H42" s="58"/>
      <c r="I42" s="101"/>
      <c r="J42" s="102"/>
      <c r="K42" s="103"/>
      <c r="L42" s="161"/>
      <c r="M42" s="303">
        <f t="shared" si="0"/>
        <v>-4933</v>
      </c>
      <c r="N42" s="243" t="s">
        <v>28</v>
      </c>
      <c r="O42" s="56">
        <v>12</v>
      </c>
      <c r="P42" s="58">
        <v>1</v>
      </c>
      <c r="Q42" s="84">
        <v>12</v>
      </c>
      <c r="R42" s="58" t="s">
        <v>68</v>
      </c>
      <c r="S42" s="58">
        <v>72</v>
      </c>
      <c r="T42" s="58">
        <v>4</v>
      </c>
      <c r="U42" s="58">
        <v>7</v>
      </c>
      <c r="V42" s="287">
        <v>4933</v>
      </c>
    </row>
    <row r="43" spans="1:22" ht="33" x14ac:dyDescent="0.25">
      <c r="A43" s="279" t="s">
        <v>611</v>
      </c>
      <c r="B43" s="51">
        <v>4</v>
      </c>
      <c r="C43" s="51">
        <v>1</v>
      </c>
      <c r="D43" s="51">
        <f>B43*C43</f>
        <v>4</v>
      </c>
      <c r="E43" s="51">
        <v>11</v>
      </c>
      <c r="F43" s="74">
        <f>D43*E43</f>
        <v>44</v>
      </c>
      <c r="G43" s="80">
        <f>F43*0.05</f>
        <v>2.2000000000000002</v>
      </c>
      <c r="H43" s="80">
        <f>F43*0.1</f>
        <v>4.4000000000000004</v>
      </c>
      <c r="I43" s="52">
        <f>F43*$F$2+G43*$G$2+H43*$H$2</f>
        <v>5819.6754000000001</v>
      </c>
      <c r="J43" s="131">
        <f>I43</f>
        <v>5819.6754000000001</v>
      </c>
      <c r="K43" s="132"/>
      <c r="L43" s="133"/>
      <c r="M43" s="303">
        <f t="shared" si="0"/>
        <v>4576.6754000000001</v>
      </c>
      <c r="N43" s="243" t="s">
        <v>30</v>
      </c>
      <c r="O43" s="56">
        <v>3</v>
      </c>
      <c r="P43" s="58">
        <v>1</v>
      </c>
      <c r="Q43" s="84">
        <v>3</v>
      </c>
      <c r="R43" s="58" t="s">
        <v>68</v>
      </c>
      <c r="S43" s="58">
        <v>18</v>
      </c>
      <c r="T43" s="58">
        <v>1</v>
      </c>
      <c r="U43" s="58">
        <v>2</v>
      </c>
      <c r="V43" s="287">
        <v>1243</v>
      </c>
    </row>
    <row r="44" spans="1:22" ht="45" x14ac:dyDescent="0.25">
      <c r="A44" s="279" t="s">
        <v>547</v>
      </c>
      <c r="B44" s="54"/>
      <c r="C44" s="54"/>
      <c r="D44" s="54"/>
      <c r="E44" s="54"/>
      <c r="F44" s="54"/>
      <c r="G44" s="54"/>
      <c r="H44" s="54"/>
      <c r="I44" s="225"/>
      <c r="J44" s="102"/>
      <c r="K44" s="103"/>
      <c r="L44" s="161"/>
      <c r="M44" s="303">
        <f t="shared" si="0"/>
        <v>-63800</v>
      </c>
      <c r="N44" s="243" t="s">
        <v>104</v>
      </c>
      <c r="O44" s="56" t="s">
        <v>105</v>
      </c>
      <c r="P44" s="58" t="s">
        <v>106</v>
      </c>
      <c r="Q44" s="162">
        <v>156</v>
      </c>
      <c r="R44" s="58" t="s">
        <v>68</v>
      </c>
      <c r="S44" s="77">
        <v>936</v>
      </c>
      <c r="T44" s="78">
        <v>47</v>
      </c>
      <c r="U44" s="78">
        <v>94</v>
      </c>
      <c r="V44" s="287">
        <v>63800</v>
      </c>
    </row>
    <row r="45" spans="1:22" ht="48" x14ac:dyDescent="0.25">
      <c r="A45" s="280" t="s">
        <v>613</v>
      </c>
      <c r="B45" s="51">
        <v>2</v>
      </c>
      <c r="C45" s="51">
        <v>12</v>
      </c>
      <c r="D45" s="51">
        <f t="shared" si="8"/>
        <v>24</v>
      </c>
      <c r="E45" s="73">
        <v>1</v>
      </c>
      <c r="F45" s="74">
        <f t="shared" ref="F45" si="18">D45*E45</f>
        <v>24</v>
      </c>
      <c r="G45" s="80">
        <f t="shared" ref="G45" si="19">F45*0.05</f>
        <v>1.2000000000000002</v>
      </c>
      <c r="H45" s="74">
        <f t="shared" ref="H45" si="20">F45*0.1</f>
        <v>2.4000000000000004</v>
      </c>
      <c r="I45" s="52">
        <f>F45*$F$2+G45*$G$2+H45*$H$2</f>
        <v>3174.3684000000003</v>
      </c>
      <c r="J45" s="131"/>
      <c r="K45" s="132"/>
      <c r="L45" s="133">
        <f>I45</f>
        <v>3174.3684000000003</v>
      </c>
      <c r="M45" s="303">
        <f t="shared" si="0"/>
        <v>3174.3684000000003</v>
      </c>
      <c r="N45" s="244"/>
      <c r="O45" s="66"/>
      <c r="P45" s="68"/>
      <c r="Q45" s="163"/>
      <c r="R45" s="68"/>
      <c r="S45" s="88"/>
      <c r="T45" s="115"/>
      <c r="U45" s="115"/>
      <c r="V45" s="289"/>
    </row>
    <row r="46" spans="1:22" ht="18" x14ac:dyDescent="0.25">
      <c r="A46" s="280" t="s">
        <v>614</v>
      </c>
      <c r="B46" s="49">
        <v>3.25</v>
      </c>
      <c r="C46" s="51">
        <v>52</v>
      </c>
      <c r="D46" s="164">
        <f>B46*C46</f>
        <v>169</v>
      </c>
      <c r="E46" s="51">
        <v>11</v>
      </c>
      <c r="F46" s="74">
        <f>D46*E46</f>
        <v>1859</v>
      </c>
      <c r="G46" s="74">
        <f>F46*0.05</f>
        <v>92.95</v>
      </c>
      <c r="H46" s="74">
        <f>F46*0.1</f>
        <v>185.9</v>
      </c>
      <c r="I46" s="52">
        <f>F46*$F$2+G46*$G$2+H46*$H$2</f>
        <v>245881.28565000003</v>
      </c>
      <c r="J46" s="102"/>
      <c r="K46" s="103"/>
      <c r="L46" s="104">
        <f>I46</f>
        <v>245881.28565000003</v>
      </c>
      <c r="M46" s="303">
        <f t="shared" si="0"/>
        <v>245881.28565000003</v>
      </c>
      <c r="N46" s="244"/>
      <c r="O46" s="66"/>
      <c r="P46" s="68"/>
      <c r="Q46" s="163"/>
      <c r="R46" s="68"/>
      <c r="S46" s="88"/>
      <c r="T46" s="115"/>
      <c r="U46" s="115"/>
      <c r="V46" s="289"/>
    </row>
    <row r="47" spans="1:22" x14ac:dyDescent="0.25">
      <c r="A47" s="254" t="s">
        <v>545</v>
      </c>
      <c r="B47" s="49"/>
      <c r="C47" s="51"/>
      <c r="D47" s="83"/>
      <c r="E47" s="51"/>
      <c r="F47" s="51"/>
      <c r="G47" s="51"/>
      <c r="H47" s="51"/>
      <c r="I47" s="52"/>
      <c r="J47" s="102"/>
      <c r="K47" s="103"/>
      <c r="L47" s="161"/>
      <c r="M47" s="303">
        <f t="shared" si="0"/>
        <v>-1243</v>
      </c>
      <c r="N47" s="243" t="s">
        <v>31</v>
      </c>
      <c r="O47" s="56">
        <v>3</v>
      </c>
      <c r="P47" s="58">
        <v>1</v>
      </c>
      <c r="Q47" s="84">
        <v>3</v>
      </c>
      <c r="R47" s="58" t="s">
        <v>68</v>
      </c>
      <c r="S47" s="58">
        <v>18</v>
      </c>
      <c r="T47" s="58">
        <v>1</v>
      </c>
      <c r="U47" s="58">
        <v>2</v>
      </c>
      <c r="V47" s="287">
        <v>1243</v>
      </c>
    </row>
    <row r="48" spans="1:22" ht="18" x14ac:dyDescent="0.25">
      <c r="A48" s="281" t="s">
        <v>616</v>
      </c>
      <c r="B48" s="51">
        <v>3</v>
      </c>
      <c r="C48" s="51">
        <v>1</v>
      </c>
      <c r="D48" s="51">
        <f>B48*C48</f>
        <v>3</v>
      </c>
      <c r="E48" s="51">
        <v>0</v>
      </c>
      <c r="F48" s="74">
        <f>D48*E48</f>
        <v>0</v>
      </c>
      <c r="G48" s="74">
        <f>F48*0.05</f>
        <v>0</v>
      </c>
      <c r="H48" s="74">
        <f>F48*0.1</f>
        <v>0</v>
      </c>
      <c r="I48" s="52">
        <f>F48*$F$2+G48*$G$2+H48*$H$2</f>
        <v>0</v>
      </c>
      <c r="J48" s="102"/>
      <c r="K48" s="103"/>
      <c r="L48" s="104">
        <f>I48</f>
        <v>0</v>
      </c>
      <c r="M48" s="303">
        <f t="shared" si="0"/>
        <v>0</v>
      </c>
      <c r="N48" s="244"/>
      <c r="O48" s="66"/>
      <c r="P48" s="68"/>
      <c r="Q48" s="86"/>
      <c r="R48" s="68"/>
      <c r="S48" s="68"/>
      <c r="T48" s="68"/>
      <c r="U48" s="68"/>
      <c r="V48" s="289"/>
    </row>
    <row r="49" spans="1:22" ht="18" x14ac:dyDescent="0.25">
      <c r="A49" s="281" t="s">
        <v>617</v>
      </c>
      <c r="B49" s="51">
        <v>1</v>
      </c>
      <c r="C49" s="51">
        <v>1</v>
      </c>
      <c r="D49" s="51">
        <f t="shared" ref="D49" si="21">B49*C49</f>
        <v>1</v>
      </c>
      <c r="E49" s="51">
        <v>11</v>
      </c>
      <c r="F49" s="74">
        <f t="shared" ref="F49:F51" si="22">D49*E49</f>
        <v>11</v>
      </c>
      <c r="G49" s="80">
        <f t="shared" ref="G49:G50" si="23">F49*0.05</f>
        <v>0.55000000000000004</v>
      </c>
      <c r="H49" s="80">
        <f t="shared" ref="H49:H50" si="24">F49*0.1</f>
        <v>1.1000000000000001</v>
      </c>
      <c r="I49" s="52">
        <f>F49*$F$2+G49*$G$2+H49*$H$2</f>
        <v>1454.91885</v>
      </c>
      <c r="J49" s="131"/>
      <c r="K49" s="132">
        <f>I49</f>
        <v>1454.91885</v>
      </c>
      <c r="L49" s="133"/>
      <c r="M49" s="303">
        <f t="shared" si="0"/>
        <v>1454.91885</v>
      </c>
      <c r="N49" s="244"/>
      <c r="O49" s="66"/>
      <c r="P49" s="68"/>
      <c r="Q49" s="86"/>
      <c r="R49" s="68"/>
      <c r="S49" s="68"/>
      <c r="T49" s="68"/>
      <c r="U49" s="68"/>
      <c r="V49" s="289"/>
    </row>
    <row r="50" spans="1:22" ht="45" x14ac:dyDescent="0.25">
      <c r="A50" s="282" t="s">
        <v>618</v>
      </c>
      <c r="B50" s="51">
        <v>20</v>
      </c>
      <c r="C50" s="51">
        <v>1</v>
      </c>
      <c r="D50" s="51">
        <f>B50*C50</f>
        <v>20</v>
      </c>
      <c r="E50" s="69">
        <f>11/3</f>
        <v>3.6666666666666665</v>
      </c>
      <c r="F50" s="74">
        <f t="shared" si="22"/>
        <v>73.333333333333329</v>
      </c>
      <c r="G50" s="80">
        <f t="shared" si="23"/>
        <v>3.6666666666666665</v>
      </c>
      <c r="H50" s="80">
        <f t="shared" si="24"/>
        <v>7.333333333333333</v>
      </c>
      <c r="I50" s="52">
        <f>F50*$F$2+G50*$G$2+H50*$H$2</f>
        <v>9699.4589999999989</v>
      </c>
      <c r="J50" s="131"/>
      <c r="K50" s="132">
        <f>I50</f>
        <v>9699.4589999999989</v>
      </c>
      <c r="L50" s="133"/>
      <c r="M50" s="303">
        <f t="shared" si="0"/>
        <v>8456.4589999999989</v>
      </c>
      <c r="N50" s="243" t="s">
        <v>107</v>
      </c>
      <c r="O50" s="56">
        <v>3</v>
      </c>
      <c r="P50" s="58">
        <v>1</v>
      </c>
      <c r="Q50" s="84">
        <v>3</v>
      </c>
      <c r="R50" s="58" t="s">
        <v>68</v>
      </c>
      <c r="S50" s="58">
        <v>18</v>
      </c>
      <c r="T50" s="58">
        <v>1</v>
      </c>
      <c r="U50" s="58">
        <v>2</v>
      </c>
      <c r="V50" s="287">
        <v>1243</v>
      </c>
    </row>
    <row r="51" spans="1:22" ht="33" x14ac:dyDescent="0.25">
      <c r="A51" s="282" t="s">
        <v>619</v>
      </c>
      <c r="B51" s="49">
        <v>8</v>
      </c>
      <c r="C51" s="51">
        <v>2</v>
      </c>
      <c r="D51" s="83">
        <f t="shared" ref="D51" si="25">B51*C51</f>
        <v>16</v>
      </c>
      <c r="E51" s="73">
        <v>11</v>
      </c>
      <c r="F51" s="74">
        <f t="shared" si="22"/>
        <v>176</v>
      </c>
      <c r="G51" s="80">
        <f>F51*0.05</f>
        <v>8.8000000000000007</v>
      </c>
      <c r="H51" s="74">
        <f>F51*0.1</f>
        <v>17.600000000000001</v>
      </c>
      <c r="I51" s="52">
        <f>F51*$F$2+G51*$G$2+H51*$H$2</f>
        <v>23278.7016</v>
      </c>
      <c r="J51" s="131"/>
      <c r="K51" s="132">
        <f>I51</f>
        <v>23278.7016</v>
      </c>
      <c r="L51" s="133"/>
      <c r="M51" s="303">
        <f t="shared" si="0"/>
        <v>23074.7016</v>
      </c>
      <c r="N51" s="243" t="s">
        <v>109</v>
      </c>
      <c r="O51" s="56" t="s">
        <v>108</v>
      </c>
      <c r="P51" s="58">
        <v>2</v>
      </c>
      <c r="Q51" s="84">
        <v>0.5</v>
      </c>
      <c r="R51" s="58" t="s">
        <v>68</v>
      </c>
      <c r="S51" s="58">
        <v>3</v>
      </c>
      <c r="T51" s="58">
        <v>0.15</v>
      </c>
      <c r="U51" s="58">
        <v>0.3</v>
      </c>
      <c r="V51" s="287">
        <v>204</v>
      </c>
    </row>
    <row r="52" spans="1:22" ht="15.75" thickBot="1" x14ac:dyDescent="0.3">
      <c r="A52" s="258" t="s">
        <v>546</v>
      </c>
      <c r="B52" s="165" t="s">
        <v>1</v>
      </c>
      <c r="C52" s="166"/>
      <c r="D52" s="84"/>
      <c r="E52" s="166"/>
      <c r="F52" s="170"/>
      <c r="G52" s="170"/>
      <c r="H52" s="170"/>
      <c r="I52" s="226"/>
      <c r="J52" s="167"/>
      <c r="K52" s="168"/>
      <c r="L52" s="169"/>
      <c r="M52" s="303">
        <f t="shared" si="0"/>
        <v>0</v>
      </c>
      <c r="N52" s="246" t="s">
        <v>110</v>
      </c>
      <c r="O52" s="165" t="s">
        <v>1</v>
      </c>
      <c r="P52" s="166"/>
      <c r="Q52" s="84"/>
      <c r="R52" s="166"/>
      <c r="S52" s="170"/>
      <c r="T52" s="170"/>
      <c r="U52" s="170"/>
      <c r="V52" s="296"/>
    </row>
    <row r="53" spans="1:22" ht="29.25" thickBot="1" x14ac:dyDescent="0.3">
      <c r="A53" s="145" t="s">
        <v>32</v>
      </c>
      <c r="B53" s="153"/>
      <c r="C53" s="148"/>
      <c r="D53" s="148"/>
      <c r="E53" s="148"/>
      <c r="F53" s="455">
        <f>SUM(F40:H52)</f>
        <v>2515.4333333333338</v>
      </c>
      <c r="G53" s="456"/>
      <c r="H53" s="457"/>
      <c r="I53" s="149">
        <f>SUM(I40:I52)</f>
        <v>289308.40890000004</v>
      </c>
      <c r="J53" s="150">
        <f>SUM(J40:J52)</f>
        <v>5819.6754000000001</v>
      </c>
      <c r="K53" s="151">
        <f>SUM(K40:K52)</f>
        <v>34433.079449999997</v>
      </c>
      <c r="L53" s="152">
        <f>SUM(L40:L52)</f>
        <v>249055.65405000004</v>
      </c>
      <c r="M53" s="303">
        <f t="shared" si="0"/>
        <v>215399.40890000004</v>
      </c>
      <c r="N53" s="260"/>
      <c r="O53" s="171"/>
      <c r="P53" s="172"/>
      <c r="Q53" s="148"/>
      <c r="R53" s="172"/>
      <c r="S53" s="210"/>
      <c r="T53" s="210"/>
      <c r="U53" s="210"/>
      <c r="V53" s="294">
        <f>SUM(V39:V52)</f>
        <v>73909</v>
      </c>
    </row>
    <row r="54" spans="1:22" ht="31.5" thickBot="1" x14ac:dyDescent="0.3">
      <c r="A54" s="145" t="s">
        <v>620</v>
      </c>
      <c r="B54" s="146"/>
      <c r="C54" s="147"/>
      <c r="D54" s="147"/>
      <c r="E54" s="147"/>
      <c r="F54" s="455">
        <f>ROUND(F53+F38,-2)</f>
        <v>9000</v>
      </c>
      <c r="G54" s="458"/>
      <c r="H54" s="459"/>
      <c r="I54" s="149">
        <f>ROUND(I38+I53,-4)</f>
        <v>1030000</v>
      </c>
      <c r="J54" s="150">
        <f>ROUND(J38+J53,-4)</f>
        <v>10000</v>
      </c>
      <c r="K54" s="151">
        <f>ROUND(K38+K53,-4)</f>
        <v>150000</v>
      </c>
      <c r="L54" s="152">
        <f>ROUND(L38+L53,-4)</f>
        <v>870000</v>
      </c>
      <c r="M54" s="303">
        <f t="shared" si="0"/>
        <v>747185</v>
      </c>
      <c r="N54" s="261" t="s">
        <v>111</v>
      </c>
      <c r="O54" s="147"/>
      <c r="P54" s="147"/>
      <c r="Q54" s="147"/>
      <c r="R54" s="147"/>
      <c r="S54" s="173">
        <v>4148</v>
      </c>
      <c r="T54" s="227">
        <v>210</v>
      </c>
      <c r="U54" s="227">
        <v>414</v>
      </c>
      <c r="V54" s="294">
        <v>282815</v>
      </c>
    </row>
    <row r="55" spans="1:22" x14ac:dyDescent="0.25">
      <c r="A55" s="174"/>
      <c r="B55" s="175"/>
      <c r="C55" s="176"/>
      <c r="D55" s="176"/>
      <c r="E55" s="176"/>
      <c r="F55" s="177"/>
      <c r="G55" s="228"/>
      <c r="H55" s="175"/>
      <c r="I55" s="178"/>
      <c r="J55" s="179"/>
      <c r="K55" s="180"/>
      <c r="L55" s="181"/>
      <c r="M55" s="303"/>
      <c r="N55" s="262" t="s">
        <v>112</v>
      </c>
      <c r="O55" s="182"/>
      <c r="P55" s="182"/>
      <c r="Q55" s="182"/>
      <c r="R55" s="182"/>
      <c r="S55" s="183"/>
      <c r="T55" s="229"/>
      <c r="U55" s="229"/>
      <c r="V55" s="297">
        <v>42000</v>
      </c>
    </row>
    <row r="56" spans="1:22" ht="28.5" x14ac:dyDescent="0.25">
      <c r="A56" s="188"/>
      <c r="B56" s="189"/>
      <c r="C56" s="190"/>
      <c r="D56" s="190"/>
      <c r="E56" s="190"/>
      <c r="F56" s="191"/>
      <c r="G56" s="231"/>
      <c r="H56" s="189"/>
      <c r="I56" s="192"/>
      <c r="J56" s="193"/>
      <c r="K56" s="194"/>
      <c r="L56" s="195"/>
      <c r="M56" s="303"/>
      <c r="N56" s="263" t="s">
        <v>113</v>
      </c>
      <c r="O56" s="58"/>
      <c r="P56" s="58"/>
      <c r="Q56" s="58"/>
      <c r="R56" s="58"/>
      <c r="S56" s="77"/>
      <c r="T56" s="58"/>
      <c r="U56" s="58"/>
      <c r="V56" s="298">
        <v>22300</v>
      </c>
    </row>
    <row r="57" spans="1:22" ht="31.5" thickBot="1" x14ac:dyDescent="0.3">
      <c r="A57" s="200" t="s">
        <v>622</v>
      </c>
      <c r="B57" s="201"/>
      <c r="C57" s="201"/>
      <c r="D57" s="201"/>
      <c r="E57" s="201"/>
      <c r="F57" s="202"/>
      <c r="G57" s="201"/>
      <c r="H57" s="201"/>
      <c r="I57" s="203" t="e">
        <f>#REF!</f>
        <v>#REF!</v>
      </c>
      <c r="J57" s="204">
        <v>0</v>
      </c>
      <c r="K57" s="205">
        <v>0</v>
      </c>
      <c r="L57" s="206" t="e">
        <f>I57</f>
        <v>#REF!</v>
      </c>
      <c r="M57" s="303" t="e">
        <f t="shared" si="0"/>
        <v>#REF!</v>
      </c>
      <c r="N57" s="200" t="s">
        <v>114</v>
      </c>
      <c r="O57" s="207"/>
      <c r="P57" s="207"/>
      <c r="Q57" s="207"/>
      <c r="R57" s="207"/>
      <c r="S57" s="208"/>
      <c r="T57" s="207"/>
      <c r="U57" s="207"/>
      <c r="V57" s="299">
        <v>64300</v>
      </c>
    </row>
    <row r="58" spans="1:22" ht="17.25" thickBot="1" x14ac:dyDescent="0.3">
      <c r="A58" s="209" t="s">
        <v>624</v>
      </c>
      <c r="B58" s="210"/>
      <c r="C58" s="210"/>
      <c r="D58" s="210"/>
      <c r="E58" s="210"/>
      <c r="F58" s="211"/>
      <c r="G58" s="210"/>
      <c r="H58" s="210"/>
      <c r="I58" s="212" t="e">
        <f>ROUND(I54+I57, -4)</f>
        <v>#REF!</v>
      </c>
      <c r="J58" s="213">
        <f>ROUND(J54+J57, -4)</f>
        <v>10000</v>
      </c>
      <c r="K58" s="214">
        <f>ROUND(K54+K57, -4)</f>
        <v>150000</v>
      </c>
      <c r="L58" s="215" t="e">
        <f>ROUND(L54+L57, -4)</f>
        <v>#REF!</v>
      </c>
      <c r="M58" s="304" t="e">
        <f t="shared" si="0"/>
        <v>#REF!</v>
      </c>
      <c r="N58" s="264"/>
      <c r="O58" s="233"/>
      <c r="P58" s="233"/>
      <c r="Q58" s="233"/>
      <c r="R58" s="233"/>
      <c r="S58" s="234"/>
      <c r="T58" s="233"/>
      <c r="U58" s="233"/>
      <c r="V58" s="294">
        <f>V54+V57</f>
        <v>347115</v>
      </c>
    </row>
    <row r="59" spans="1:22" x14ac:dyDescent="0.25">
      <c r="A59" s="217"/>
      <c r="F59" s="235"/>
      <c r="N59" s="217"/>
    </row>
    <row r="60" spans="1:22" x14ac:dyDescent="0.25">
      <c r="A60" s="219" t="s">
        <v>33</v>
      </c>
      <c r="N60" s="217"/>
    </row>
    <row r="61" spans="1:22" ht="18" x14ac:dyDescent="0.25">
      <c r="A61" s="220" t="s">
        <v>626</v>
      </c>
      <c r="J61" s="221"/>
      <c r="K61" s="221"/>
      <c r="L61" s="221"/>
      <c r="N61" s="10" t="s">
        <v>115</v>
      </c>
    </row>
    <row r="62" spans="1:22" ht="18" x14ac:dyDescent="0.25">
      <c r="A62" s="461" t="s">
        <v>628</v>
      </c>
      <c r="B62" s="461"/>
      <c r="C62" s="461"/>
      <c r="D62" s="461"/>
      <c r="E62" s="461"/>
      <c r="F62" s="461"/>
      <c r="G62" s="461"/>
      <c r="H62" s="461"/>
      <c r="I62" s="461"/>
      <c r="N62" s="10" t="s">
        <v>116</v>
      </c>
    </row>
    <row r="63" spans="1:22" x14ac:dyDescent="0.25">
      <c r="A63" s="464" t="s">
        <v>630</v>
      </c>
      <c r="B63" s="465"/>
      <c r="C63" s="465"/>
      <c r="D63" s="465"/>
      <c r="E63" s="465"/>
      <c r="F63" s="465"/>
      <c r="G63" s="465"/>
      <c r="H63" s="465"/>
      <c r="I63" s="465"/>
      <c r="J63" s="221"/>
      <c r="K63" s="221"/>
      <c r="L63" s="221"/>
      <c r="N63" s="10" t="s">
        <v>117</v>
      </c>
    </row>
    <row r="64" spans="1:22" x14ac:dyDescent="0.25">
      <c r="A64" s="464" t="s">
        <v>647</v>
      </c>
      <c r="B64" s="465"/>
      <c r="C64" s="465"/>
      <c r="D64" s="465"/>
      <c r="E64" s="465"/>
      <c r="F64" s="465"/>
      <c r="G64" s="465"/>
      <c r="H64" s="465"/>
      <c r="I64" s="465"/>
      <c r="J64" s="221"/>
      <c r="K64" s="221"/>
      <c r="L64" s="221"/>
      <c r="N64" s="10" t="s">
        <v>118</v>
      </c>
    </row>
    <row r="65" spans="1:14" x14ac:dyDescent="0.25">
      <c r="A65" s="466" t="s">
        <v>633</v>
      </c>
      <c r="B65" s="467"/>
      <c r="C65" s="467"/>
      <c r="D65" s="467"/>
      <c r="E65" s="467"/>
      <c r="F65" s="467"/>
      <c r="G65" s="467"/>
      <c r="H65" s="467"/>
      <c r="I65" s="467"/>
      <c r="N65" s="10" t="s">
        <v>119</v>
      </c>
    </row>
    <row r="66" spans="1:14" x14ac:dyDescent="0.25">
      <c r="A66" s="468" t="s">
        <v>635</v>
      </c>
      <c r="B66" s="468"/>
      <c r="C66" s="468"/>
      <c r="D66" s="468"/>
      <c r="E66" s="468"/>
      <c r="F66" s="468"/>
      <c r="G66" s="468"/>
      <c r="H66" s="468"/>
      <c r="I66" s="468"/>
      <c r="N66" s="10" t="s">
        <v>120</v>
      </c>
    </row>
    <row r="67" spans="1:14" ht="18" x14ac:dyDescent="0.25">
      <c r="A67" s="461" t="s">
        <v>637</v>
      </c>
      <c r="B67" s="461"/>
      <c r="C67" s="461"/>
      <c r="D67" s="461"/>
      <c r="E67" s="461"/>
      <c r="F67" s="461"/>
      <c r="G67" s="461"/>
      <c r="H67" s="461"/>
      <c r="I67" s="461"/>
      <c r="N67" s="10" t="s">
        <v>121</v>
      </c>
    </row>
    <row r="68" spans="1:14" ht="18" x14ac:dyDescent="0.25">
      <c r="A68" s="461" t="s">
        <v>639</v>
      </c>
      <c r="B68" s="461"/>
      <c r="C68" s="461"/>
      <c r="D68" s="461"/>
      <c r="E68" s="461"/>
      <c r="F68" s="461"/>
      <c r="G68" s="461"/>
      <c r="H68" s="461"/>
      <c r="I68" s="461"/>
      <c r="N68" s="10" t="s">
        <v>122</v>
      </c>
    </row>
    <row r="69" spans="1:14" ht="18" x14ac:dyDescent="0.25">
      <c r="A69" s="460" t="s">
        <v>641</v>
      </c>
      <c r="B69" s="460"/>
      <c r="C69" s="460"/>
      <c r="D69" s="460"/>
      <c r="E69" s="460"/>
      <c r="F69" s="460"/>
      <c r="G69" s="460"/>
      <c r="H69" s="460"/>
      <c r="I69" s="460"/>
      <c r="N69" s="10" t="s">
        <v>123</v>
      </c>
    </row>
    <row r="70" spans="1:14" ht="18" x14ac:dyDescent="0.25">
      <c r="A70" s="220" t="s">
        <v>642</v>
      </c>
      <c r="G70" s="9"/>
      <c r="N70" s="10" t="s">
        <v>124</v>
      </c>
    </row>
    <row r="71" spans="1:14" ht="18" x14ac:dyDescent="0.25">
      <c r="A71" s="220" t="s">
        <v>643</v>
      </c>
      <c r="N71" s="10" t="s">
        <v>125</v>
      </c>
    </row>
    <row r="72" spans="1:14" ht="18" x14ac:dyDescent="0.25">
      <c r="A72" s="461" t="s">
        <v>644</v>
      </c>
      <c r="B72" s="461"/>
      <c r="C72" s="461"/>
      <c r="D72" s="461"/>
      <c r="E72" s="461"/>
      <c r="F72" s="461"/>
      <c r="G72" s="461"/>
      <c r="H72" s="461"/>
      <c r="I72" s="461"/>
      <c r="N72" s="10" t="s">
        <v>126</v>
      </c>
    </row>
    <row r="73" spans="1:14" ht="18" x14ac:dyDescent="0.25">
      <c r="A73" s="223" t="s">
        <v>645</v>
      </c>
      <c r="N73" s="10" t="s">
        <v>127</v>
      </c>
    </row>
    <row r="74" spans="1:14" ht="18" x14ac:dyDescent="0.25">
      <c r="A74" s="222" t="s">
        <v>646</v>
      </c>
    </row>
  </sheetData>
  <mergeCells count="15">
    <mergeCell ref="A69:I69"/>
    <mergeCell ref="A72:I72"/>
    <mergeCell ref="N3:N4"/>
    <mergeCell ref="A63:I63"/>
    <mergeCell ref="A64:I64"/>
    <mergeCell ref="A65:I65"/>
    <mergeCell ref="A66:I66"/>
    <mergeCell ref="A67:I67"/>
    <mergeCell ref="A68:I68"/>
    <mergeCell ref="A62:I62"/>
    <mergeCell ref="A1:I1"/>
    <mergeCell ref="A3:A4"/>
    <mergeCell ref="F38:H38"/>
    <mergeCell ref="F53:H53"/>
    <mergeCell ref="F54:H54"/>
  </mergeCells>
  <pageMargins left="0.7" right="0.7" top="0.75" bottom="0.75" header="0.3" footer="0.3"/>
  <pageSetup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8F91-E62C-4CB4-9301-6391F4F1DFC4}">
  <sheetPr codeName="Sheet3">
    <tabColor rgb="FF7030A0"/>
  </sheetPr>
  <dimension ref="A1:Y74"/>
  <sheetViews>
    <sheetView zoomScale="90" zoomScaleNormal="90" workbookViewId="0">
      <pane xSplit="1" ySplit="4" topLeftCell="B50" activePane="bottomRight" state="frozen"/>
      <selection activeCell="L19" sqref="L19"/>
      <selection pane="topRight" activeCell="L19" sqref="L19"/>
      <selection pane="bottomLeft" activeCell="L19" sqref="L19"/>
      <selection pane="bottomRight" activeCell="L19" sqref="L19"/>
    </sheetView>
  </sheetViews>
  <sheetFormatPr defaultColWidth="9.140625" defaultRowHeight="15" x14ac:dyDescent="0.25"/>
  <cols>
    <col min="1" max="1" width="35.7109375" style="10" customWidth="1"/>
    <col min="2" max="9" width="10.7109375" style="10" customWidth="1"/>
    <col min="10" max="12" width="10.7109375" style="218" customWidth="1"/>
    <col min="13" max="13" width="12" style="283" customWidth="1"/>
    <col min="14" max="14" width="35.7109375" style="10" customWidth="1"/>
    <col min="15" max="21" width="10.7109375" style="10" customWidth="1"/>
    <col min="22" max="22" width="10.7109375" style="235" customWidth="1"/>
    <col min="23" max="16384" width="9.140625" style="10"/>
  </cols>
  <sheetData>
    <row r="1" spans="1:25" x14ac:dyDescent="0.25">
      <c r="A1" s="451" t="s">
        <v>569</v>
      </c>
      <c r="B1" s="452"/>
      <c r="C1" s="452"/>
      <c r="D1" s="452"/>
      <c r="E1" s="452"/>
      <c r="F1" s="452"/>
      <c r="G1" s="452"/>
      <c r="H1" s="452"/>
      <c r="I1" s="452"/>
      <c r="J1" s="265"/>
      <c r="K1" s="265"/>
      <c r="L1" s="266"/>
      <c r="M1" s="300"/>
      <c r="N1" s="236" t="s">
        <v>578</v>
      </c>
      <c r="O1" s="237"/>
      <c r="P1" s="237"/>
      <c r="Q1" s="237"/>
      <c r="R1" s="237"/>
      <c r="S1" s="237"/>
      <c r="T1" s="237"/>
      <c r="U1" s="237"/>
      <c r="V1" s="238"/>
    </row>
    <row r="2" spans="1:25" x14ac:dyDescent="0.25">
      <c r="A2" s="317" t="s">
        <v>651</v>
      </c>
      <c r="B2" s="267"/>
      <c r="C2" s="267"/>
      <c r="D2" s="267"/>
      <c r="E2" s="267"/>
      <c r="F2" s="39">
        <v>119.46900000000001</v>
      </c>
      <c r="G2" s="39">
        <v>139.62899999999999</v>
      </c>
      <c r="H2" s="39">
        <v>58.149000000000001</v>
      </c>
      <c r="I2" s="40" t="s">
        <v>34</v>
      </c>
      <c r="J2" s="268" t="s">
        <v>573</v>
      </c>
      <c r="K2" s="269"/>
      <c r="L2" s="270"/>
      <c r="M2" s="305"/>
      <c r="N2" s="239"/>
      <c r="O2" s="240"/>
      <c r="P2" s="240"/>
      <c r="Q2" s="240"/>
      <c r="R2" s="240"/>
      <c r="S2" s="41">
        <v>117.92</v>
      </c>
      <c r="T2" s="41">
        <v>147.4</v>
      </c>
      <c r="U2" s="41">
        <v>57.02</v>
      </c>
      <c r="V2" s="241" t="s">
        <v>34</v>
      </c>
    </row>
    <row r="3" spans="1:25" ht="15.75" thickBot="1" x14ac:dyDescent="0.3">
      <c r="A3" s="453" t="s">
        <v>0</v>
      </c>
      <c r="B3" s="42" t="s">
        <v>2</v>
      </c>
      <c r="C3" s="42" t="s">
        <v>3</v>
      </c>
      <c r="D3" s="42" t="s">
        <v>4</v>
      </c>
      <c r="E3" s="42" t="s">
        <v>5</v>
      </c>
      <c r="F3" s="42" t="s">
        <v>6</v>
      </c>
      <c r="G3" s="42" t="s">
        <v>7</v>
      </c>
      <c r="H3" s="42" t="s">
        <v>8</v>
      </c>
      <c r="I3" s="42" t="s">
        <v>9</v>
      </c>
      <c r="J3" s="271">
        <f>69/(98+43+4+69)*100</f>
        <v>32.242990654205606</v>
      </c>
      <c r="K3" s="269"/>
      <c r="L3" s="270"/>
      <c r="M3" s="306"/>
      <c r="N3" s="469" t="s">
        <v>0</v>
      </c>
      <c r="O3" s="44" t="s">
        <v>2</v>
      </c>
      <c r="P3" s="44" t="s">
        <v>3</v>
      </c>
      <c r="Q3" s="44" t="s">
        <v>4</v>
      </c>
      <c r="R3" s="44" t="s">
        <v>5</v>
      </c>
      <c r="S3" s="44" t="s">
        <v>6</v>
      </c>
      <c r="T3" s="44" t="s">
        <v>7</v>
      </c>
      <c r="U3" s="44" t="s">
        <v>8</v>
      </c>
      <c r="V3" s="242" t="s">
        <v>9</v>
      </c>
    </row>
    <row r="4" spans="1:25" ht="114" x14ac:dyDescent="0.25">
      <c r="A4" s="454"/>
      <c r="B4" s="42" t="s">
        <v>10</v>
      </c>
      <c r="C4" s="42" t="s">
        <v>11</v>
      </c>
      <c r="D4" s="42" t="s">
        <v>12</v>
      </c>
      <c r="E4" s="42" t="s">
        <v>579</v>
      </c>
      <c r="F4" s="42" t="s">
        <v>13</v>
      </c>
      <c r="G4" s="42" t="s">
        <v>14</v>
      </c>
      <c r="H4" s="42" t="s">
        <v>15</v>
      </c>
      <c r="I4" s="45" t="s">
        <v>580</v>
      </c>
      <c r="J4" s="46" t="s">
        <v>574</v>
      </c>
      <c r="K4" s="47" t="s">
        <v>577</v>
      </c>
      <c r="L4" s="48" t="s">
        <v>576</v>
      </c>
      <c r="M4" s="302" t="s">
        <v>649</v>
      </c>
      <c r="N4" s="470"/>
      <c r="O4" s="44" t="s">
        <v>10</v>
      </c>
      <c r="P4" s="44" t="s">
        <v>11</v>
      </c>
      <c r="Q4" s="44" t="s">
        <v>12</v>
      </c>
      <c r="R4" s="44" t="s">
        <v>581</v>
      </c>
      <c r="S4" s="44" t="s">
        <v>13</v>
      </c>
      <c r="T4" s="44" t="s">
        <v>14</v>
      </c>
      <c r="U4" s="44" t="s">
        <v>15</v>
      </c>
      <c r="V4" s="242" t="s">
        <v>582</v>
      </c>
      <c r="W4" s="46" t="s">
        <v>574</v>
      </c>
      <c r="X4" s="47" t="s">
        <v>577</v>
      </c>
      <c r="Y4" s="48" t="s">
        <v>576</v>
      </c>
    </row>
    <row r="5" spans="1:25" x14ac:dyDescent="0.25">
      <c r="A5" s="243" t="s">
        <v>537</v>
      </c>
      <c r="B5" s="49" t="s">
        <v>1</v>
      </c>
      <c r="C5" s="50"/>
      <c r="D5" s="51"/>
      <c r="E5" s="51"/>
      <c r="F5" s="51"/>
      <c r="G5" s="51"/>
      <c r="H5" s="51"/>
      <c r="I5" s="52"/>
      <c r="J5" s="53"/>
      <c r="K5" s="54"/>
      <c r="L5" s="55"/>
      <c r="M5" s="307">
        <f t="shared" ref="M5:M36" si="0">I5-V5</f>
        <v>0</v>
      </c>
      <c r="N5" s="243" t="s">
        <v>16</v>
      </c>
      <c r="O5" s="56" t="s">
        <v>1</v>
      </c>
      <c r="P5" s="57"/>
      <c r="Q5" s="58"/>
      <c r="R5" s="58"/>
      <c r="S5" s="58"/>
      <c r="T5" s="58"/>
      <c r="U5" s="58"/>
      <c r="V5" s="253"/>
    </row>
    <row r="6" spans="1:25" x14ac:dyDescent="0.25">
      <c r="A6" s="243" t="s">
        <v>538</v>
      </c>
      <c r="B6" s="49" t="s">
        <v>1</v>
      </c>
      <c r="C6" s="50"/>
      <c r="D6" s="51"/>
      <c r="E6" s="51"/>
      <c r="F6" s="51"/>
      <c r="G6" s="51"/>
      <c r="H6" s="51"/>
      <c r="I6" s="52"/>
      <c r="J6" s="53"/>
      <c r="K6" s="54"/>
      <c r="L6" s="55"/>
      <c r="M6" s="307">
        <f t="shared" si="0"/>
        <v>0</v>
      </c>
      <c r="N6" s="243" t="s">
        <v>17</v>
      </c>
      <c r="O6" s="56" t="s">
        <v>1</v>
      </c>
      <c r="P6" s="57"/>
      <c r="Q6" s="58"/>
      <c r="R6" s="58"/>
      <c r="S6" s="58"/>
      <c r="T6" s="58"/>
      <c r="U6" s="58"/>
      <c r="V6" s="253"/>
    </row>
    <row r="7" spans="1:25" x14ac:dyDescent="0.25">
      <c r="A7" s="244"/>
      <c r="B7" s="59"/>
      <c r="C7" s="60"/>
      <c r="D7" s="61"/>
      <c r="E7" s="61"/>
      <c r="F7" s="61"/>
      <c r="G7" s="61"/>
      <c r="H7" s="61"/>
      <c r="I7" s="62"/>
      <c r="J7" s="63"/>
      <c r="K7" s="64"/>
      <c r="L7" s="65"/>
      <c r="M7" s="307">
        <f t="shared" si="0"/>
        <v>0</v>
      </c>
      <c r="N7" s="244"/>
      <c r="O7" s="66"/>
      <c r="P7" s="67"/>
      <c r="Q7" s="68"/>
      <c r="R7" s="68"/>
      <c r="S7" s="68"/>
      <c r="T7" s="68"/>
      <c r="U7" s="68"/>
      <c r="V7" s="309"/>
    </row>
    <row r="8" spans="1:25" x14ac:dyDescent="0.25">
      <c r="A8" s="243" t="s">
        <v>539</v>
      </c>
      <c r="B8" s="49"/>
      <c r="C8" s="51"/>
      <c r="D8" s="51"/>
      <c r="E8" s="51"/>
      <c r="F8" s="51"/>
      <c r="G8" s="51"/>
      <c r="H8" s="51"/>
      <c r="I8" s="52"/>
      <c r="J8" s="53"/>
      <c r="K8" s="54"/>
      <c r="L8" s="55"/>
      <c r="M8" s="307">
        <f t="shared" si="0"/>
        <v>0</v>
      </c>
      <c r="N8" s="243" t="s">
        <v>18</v>
      </c>
      <c r="O8" s="56"/>
      <c r="P8" s="58"/>
      <c r="Q8" s="58"/>
      <c r="R8" s="58"/>
      <c r="S8" s="58"/>
      <c r="T8" s="58"/>
      <c r="U8" s="58"/>
      <c r="V8" s="253"/>
    </row>
    <row r="9" spans="1:25" ht="30" x14ac:dyDescent="0.25">
      <c r="A9" s="256" t="s">
        <v>568</v>
      </c>
      <c r="B9" s="49">
        <v>9</v>
      </c>
      <c r="C9" s="51">
        <v>1</v>
      </c>
      <c r="D9" s="51">
        <f>B9*C9</f>
        <v>9</v>
      </c>
      <c r="E9" s="69">
        <f>11/3</f>
        <v>3.6666666666666665</v>
      </c>
      <c r="F9" s="51">
        <f>D9*E9</f>
        <v>33</v>
      </c>
      <c r="G9" s="51">
        <f>F9*0.05</f>
        <v>1.6500000000000001</v>
      </c>
      <c r="H9" s="51">
        <f>F9*0.1</f>
        <v>3.3000000000000003</v>
      </c>
      <c r="I9" s="52">
        <f>F9*$F$2+G9*$G$2+H9*$H$2</f>
        <v>4364.7565500000001</v>
      </c>
      <c r="J9" s="70">
        <f>I9*$J$3/100</f>
        <v>1407.328046495327</v>
      </c>
      <c r="K9" s="71"/>
      <c r="L9" s="72">
        <f>I9*(100-$J$3)/100</f>
        <v>2957.4285035046723</v>
      </c>
      <c r="M9" s="307">
        <f t="shared" si="0"/>
        <v>1190.3881499999998</v>
      </c>
      <c r="N9" s="243" t="s">
        <v>35</v>
      </c>
      <c r="O9" s="56">
        <v>2</v>
      </c>
      <c r="P9" s="58">
        <v>1</v>
      </c>
      <c r="Q9" s="58">
        <f>O9*P9</f>
        <v>2</v>
      </c>
      <c r="R9" s="356">
        <v>12</v>
      </c>
      <c r="S9" s="58">
        <f>Q9*R9</f>
        <v>24</v>
      </c>
      <c r="T9" s="58">
        <f>S9*0.05</f>
        <v>1.2000000000000002</v>
      </c>
      <c r="U9" s="58">
        <f>S9*0.1</f>
        <v>2.4000000000000004</v>
      </c>
      <c r="V9" s="253">
        <f>S9*$F$2+T9*$G$2+U9*$H$2</f>
        <v>3174.3684000000003</v>
      </c>
      <c r="Y9" s="20">
        <f>V9</f>
        <v>3174.3684000000003</v>
      </c>
    </row>
    <row r="10" spans="1:25" ht="18" x14ac:dyDescent="0.25">
      <c r="A10" s="256" t="s">
        <v>583</v>
      </c>
      <c r="B10" s="49"/>
      <c r="C10" s="51"/>
      <c r="D10" s="51"/>
      <c r="E10" s="51"/>
      <c r="F10" s="51"/>
      <c r="G10" s="51"/>
      <c r="H10" s="51"/>
      <c r="I10" s="52"/>
      <c r="J10" s="53"/>
      <c r="K10" s="54"/>
      <c r="L10" s="55"/>
      <c r="M10" s="307">
        <f t="shared" si="0"/>
        <v>0</v>
      </c>
      <c r="N10" s="243" t="s">
        <v>584</v>
      </c>
      <c r="O10" s="56"/>
      <c r="P10" s="58"/>
      <c r="Q10" s="58"/>
      <c r="R10" s="58"/>
      <c r="S10" s="58"/>
      <c r="T10" s="58"/>
      <c r="U10" s="58"/>
      <c r="V10" s="253"/>
    </row>
    <row r="11" spans="1:25" ht="18" x14ac:dyDescent="0.25">
      <c r="A11" s="272" t="s">
        <v>585</v>
      </c>
      <c r="B11" s="49">
        <v>40</v>
      </c>
      <c r="C11" s="51">
        <v>8.9</v>
      </c>
      <c r="D11" s="73">
        <f t="shared" ref="D11" si="1">B11*C11</f>
        <v>356</v>
      </c>
      <c r="E11" s="69">
        <f>11/3</f>
        <v>3.6666666666666665</v>
      </c>
      <c r="F11" s="74">
        <f>D11*E11</f>
        <v>1305.3333333333333</v>
      </c>
      <c r="G11" s="74">
        <f>F11*0.05</f>
        <v>65.266666666666666</v>
      </c>
      <c r="H11" s="74">
        <f>F11*0.1</f>
        <v>130.53333333333333</v>
      </c>
      <c r="I11" s="52">
        <f t="shared" ref="I11:I17" si="2">F11*$F$2+G11*$G$2+H11*$H$2</f>
        <v>172650.37019999998</v>
      </c>
      <c r="J11" s="53"/>
      <c r="K11" s="54"/>
      <c r="L11" s="75">
        <f>I11</f>
        <v>172650.37019999998</v>
      </c>
      <c r="M11" s="307">
        <f t="shared" si="0"/>
        <v>-309853.62660000008</v>
      </c>
      <c r="N11" s="243" t="s">
        <v>586</v>
      </c>
      <c r="O11" s="56">
        <v>40</v>
      </c>
      <c r="P11" s="356">
        <v>7.6</v>
      </c>
      <c r="Q11" s="76">
        <f t="shared" ref="Q11" si="3">O11*P11</f>
        <v>304</v>
      </c>
      <c r="R11" s="356">
        <v>12</v>
      </c>
      <c r="S11" s="77">
        <f>Q11*R11</f>
        <v>3648</v>
      </c>
      <c r="T11" s="78">
        <f>S11*0.05</f>
        <v>182.4</v>
      </c>
      <c r="U11" s="78">
        <f>S11*0.1</f>
        <v>364.8</v>
      </c>
      <c r="V11" s="253">
        <f>S11*$F$2+T11*$G$2+U11*$H$2</f>
        <v>482503.99680000002</v>
      </c>
      <c r="Y11" s="20">
        <f>V11</f>
        <v>482503.99680000002</v>
      </c>
    </row>
    <row r="12" spans="1:25" ht="18" x14ac:dyDescent="0.25">
      <c r="A12" s="272" t="s">
        <v>587</v>
      </c>
      <c r="B12" s="49">
        <v>8</v>
      </c>
      <c r="C12" s="51">
        <v>3.9</v>
      </c>
      <c r="D12" s="79">
        <f>B12*C12</f>
        <v>31.2</v>
      </c>
      <c r="E12" s="69">
        <f>11/3</f>
        <v>3.6666666666666665</v>
      </c>
      <c r="F12" s="74">
        <f t="shared" ref="F12:F17" si="4">D12*E12</f>
        <v>114.39999999999999</v>
      </c>
      <c r="G12" s="80">
        <f>F12*0.05</f>
        <v>5.72</v>
      </c>
      <c r="H12" s="74">
        <f>F12*0.1</f>
        <v>11.44</v>
      </c>
      <c r="I12" s="52">
        <f t="shared" si="2"/>
        <v>15131.15604</v>
      </c>
      <c r="J12" s="53"/>
      <c r="K12" s="54"/>
      <c r="L12" s="75">
        <f>I12</f>
        <v>15131.15604</v>
      </c>
      <c r="M12" s="307">
        <f t="shared" si="0"/>
        <v>-30579.748920000005</v>
      </c>
      <c r="N12" s="243" t="s">
        <v>588</v>
      </c>
      <c r="O12" s="56">
        <v>8</v>
      </c>
      <c r="P12" s="356">
        <v>3.6</v>
      </c>
      <c r="Q12" s="81">
        <f>O12*P12</f>
        <v>28.8</v>
      </c>
      <c r="R12" s="356">
        <v>12</v>
      </c>
      <c r="S12" s="78">
        <f t="shared" ref="S12:S17" si="5">Q12*R12</f>
        <v>345.6</v>
      </c>
      <c r="T12" s="82">
        <f>S12*0.05</f>
        <v>17.28</v>
      </c>
      <c r="U12" s="82">
        <f>S12*0.1</f>
        <v>34.56</v>
      </c>
      <c r="V12" s="253">
        <f t="shared" ref="V12:V14" si="6">S12*$F$2+T12*$G$2+U12*$H$2</f>
        <v>45710.904960000007</v>
      </c>
      <c r="Y12" s="20">
        <f>V12</f>
        <v>45710.904960000007</v>
      </c>
    </row>
    <row r="13" spans="1:25" ht="33" x14ac:dyDescent="0.25">
      <c r="A13" s="272" t="s">
        <v>589</v>
      </c>
      <c r="B13" s="49">
        <v>2</v>
      </c>
      <c r="C13" s="51">
        <v>365</v>
      </c>
      <c r="D13" s="83">
        <f>B13*C13</f>
        <v>730</v>
      </c>
      <c r="E13" s="73">
        <v>4</v>
      </c>
      <c r="F13" s="74">
        <f t="shared" si="4"/>
        <v>2920</v>
      </c>
      <c r="G13" s="74">
        <f>F13*0.05</f>
        <v>146</v>
      </c>
      <c r="H13" s="74">
        <f>F13*0.1</f>
        <v>292</v>
      </c>
      <c r="I13" s="52">
        <f t="shared" si="2"/>
        <v>386214.82200000004</v>
      </c>
      <c r="J13" s="53"/>
      <c r="K13" s="54"/>
      <c r="L13" s="75">
        <f>I13</f>
        <v>386214.82200000004</v>
      </c>
      <c r="M13" s="307">
        <f t="shared" si="0"/>
        <v>0</v>
      </c>
      <c r="N13" s="243" t="s">
        <v>36</v>
      </c>
      <c r="O13" s="56">
        <v>2</v>
      </c>
      <c r="P13" s="58">
        <v>365</v>
      </c>
      <c r="Q13" s="84">
        <f>O13*P13</f>
        <v>730</v>
      </c>
      <c r="R13" s="58">
        <v>4</v>
      </c>
      <c r="S13" s="77">
        <f t="shared" si="5"/>
        <v>2920</v>
      </c>
      <c r="T13" s="78">
        <f>S13*0.05</f>
        <v>146</v>
      </c>
      <c r="U13" s="77">
        <f>S13*0.1</f>
        <v>292</v>
      </c>
      <c r="V13" s="253">
        <f t="shared" si="6"/>
        <v>386214.82200000004</v>
      </c>
      <c r="Y13" s="20">
        <f>V13</f>
        <v>386214.82200000004</v>
      </c>
    </row>
    <row r="14" spans="1:25" ht="33" x14ac:dyDescent="0.25">
      <c r="A14" s="273"/>
      <c r="B14" s="85"/>
      <c r="C14" s="86"/>
      <c r="D14" s="86"/>
      <c r="E14" s="87"/>
      <c r="F14" s="88"/>
      <c r="G14" s="88"/>
      <c r="H14" s="88"/>
      <c r="I14" s="89"/>
      <c r="J14" s="90"/>
      <c r="K14" s="91"/>
      <c r="L14" s="92"/>
      <c r="M14" s="307">
        <f t="shared" si="0"/>
        <v>0</v>
      </c>
      <c r="N14" s="243" t="s">
        <v>590</v>
      </c>
      <c r="O14" s="56">
        <v>40</v>
      </c>
      <c r="P14" s="58">
        <v>1</v>
      </c>
      <c r="Q14" s="84">
        <f>O14*P14</f>
        <v>40</v>
      </c>
      <c r="R14" s="58">
        <v>0</v>
      </c>
      <c r="S14" s="58">
        <f t="shared" si="5"/>
        <v>0</v>
      </c>
      <c r="T14" s="58">
        <f t="shared" ref="T14" si="7">S14*0.05</f>
        <v>0</v>
      </c>
      <c r="U14" s="58">
        <f t="shared" ref="U14" si="8">S14*0.1</f>
        <v>0</v>
      </c>
      <c r="V14" s="253">
        <f t="shared" si="6"/>
        <v>0</v>
      </c>
      <c r="Y14" s="20">
        <f>V14</f>
        <v>0</v>
      </c>
    </row>
    <row r="15" spans="1:25" ht="18" x14ac:dyDescent="0.25">
      <c r="A15" s="274" t="s">
        <v>591</v>
      </c>
      <c r="B15" s="93">
        <v>40</v>
      </c>
      <c r="C15" s="94">
        <v>6.3</v>
      </c>
      <c r="D15" s="94">
        <f t="shared" ref="D15:D16" si="9">B15*C15</f>
        <v>252</v>
      </c>
      <c r="E15" s="95">
        <v>0</v>
      </c>
      <c r="F15" s="96">
        <f>D15*E15</f>
        <v>0</v>
      </c>
      <c r="G15" s="96">
        <f t="shared" ref="G15:G16" si="10">F15*0.05</f>
        <v>0</v>
      </c>
      <c r="H15" s="96">
        <f t="shared" ref="H15:H16" si="11">F15*0.1</f>
        <v>0</v>
      </c>
      <c r="I15" s="97">
        <f t="shared" si="2"/>
        <v>0</v>
      </c>
      <c r="J15" s="70">
        <f>I15</f>
        <v>0</v>
      </c>
      <c r="K15" s="71"/>
      <c r="L15" s="72"/>
      <c r="M15" s="307">
        <f t="shared" si="0"/>
        <v>0</v>
      </c>
      <c r="N15" s="245"/>
      <c r="O15" s="85"/>
      <c r="P15" s="86"/>
      <c r="Q15" s="86"/>
      <c r="R15" s="86"/>
      <c r="S15" s="68"/>
      <c r="T15" s="68"/>
      <c r="U15" s="68"/>
      <c r="V15" s="309"/>
    </row>
    <row r="16" spans="1:25" ht="33" x14ac:dyDescent="0.25">
      <c r="A16" s="274" t="s">
        <v>592</v>
      </c>
      <c r="B16" s="93">
        <v>4</v>
      </c>
      <c r="C16" s="94">
        <v>1</v>
      </c>
      <c r="D16" s="94">
        <f t="shared" si="9"/>
        <v>4</v>
      </c>
      <c r="E16" s="98">
        <v>11</v>
      </c>
      <c r="F16" s="96">
        <f t="shared" ref="F16" si="12">D16*E16</f>
        <v>44</v>
      </c>
      <c r="G16" s="99">
        <f t="shared" si="10"/>
        <v>2.2000000000000002</v>
      </c>
      <c r="H16" s="99">
        <f t="shared" si="11"/>
        <v>4.4000000000000004</v>
      </c>
      <c r="I16" s="97">
        <f t="shared" si="2"/>
        <v>5819.6754000000001</v>
      </c>
      <c r="J16" s="70">
        <f>I16</f>
        <v>5819.6754000000001</v>
      </c>
      <c r="K16" s="71"/>
      <c r="L16" s="72"/>
      <c r="M16" s="307">
        <f t="shared" si="0"/>
        <v>5819.6754000000001</v>
      </c>
      <c r="N16" s="245"/>
      <c r="O16" s="85"/>
      <c r="P16" s="86"/>
      <c r="Q16" s="86"/>
      <c r="R16" s="86"/>
      <c r="S16" s="68"/>
      <c r="T16" s="68"/>
      <c r="U16" s="68"/>
      <c r="V16" s="309"/>
    </row>
    <row r="17" spans="1:25" ht="45" x14ac:dyDescent="0.25">
      <c r="A17" s="275" t="s">
        <v>542</v>
      </c>
      <c r="B17" s="100">
        <v>2</v>
      </c>
      <c r="C17" s="84">
        <v>12</v>
      </c>
      <c r="D17" s="84">
        <f>B17*C17</f>
        <v>24</v>
      </c>
      <c r="E17" s="51">
        <v>11</v>
      </c>
      <c r="F17" s="77">
        <f t="shared" si="4"/>
        <v>264</v>
      </c>
      <c r="G17" s="77">
        <f>F17*0.05</f>
        <v>13.200000000000001</v>
      </c>
      <c r="H17" s="77">
        <f>F17*0.1</f>
        <v>26.400000000000002</v>
      </c>
      <c r="I17" s="101">
        <f t="shared" si="2"/>
        <v>34918.0524</v>
      </c>
      <c r="J17" s="102"/>
      <c r="K17" s="103"/>
      <c r="L17" s="104">
        <f>I17</f>
        <v>34918.0524</v>
      </c>
      <c r="M17" s="307">
        <f t="shared" si="0"/>
        <v>-3174.3683999999994</v>
      </c>
      <c r="N17" s="246" t="s">
        <v>19</v>
      </c>
      <c r="O17" s="100">
        <v>2</v>
      </c>
      <c r="P17" s="84">
        <v>12</v>
      </c>
      <c r="Q17" s="84">
        <f>O17*P17</f>
        <v>24</v>
      </c>
      <c r="R17" s="356">
        <v>12</v>
      </c>
      <c r="S17" s="77">
        <f t="shared" si="5"/>
        <v>288</v>
      </c>
      <c r="T17" s="78">
        <f>S17*0.05</f>
        <v>14.4</v>
      </c>
      <c r="U17" s="78">
        <f>S17*0.1</f>
        <v>28.8</v>
      </c>
      <c r="V17" s="253">
        <f>S17*$F$2+T17*$G$2+U17*$H$2</f>
        <v>38092.4208</v>
      </c>
      <c r="Y17" s="20">
        <f>V17</f>
        <v>38092.4208</v>
      </c>
    </row>
    <row r="18" spans="1:25" s="224" customFormat="1" x14ac:dyDescent="0.25">
      <c r="A18" s="254" t="s">
        <v>81</v>
      </c>
      <c r="B18" s="105" t="s">
        <v>29</v>
      </c>
      <c r="C18" s="106"/>
      <c r="D18" s="106"/>
      <c r="E18" s="107"/>
      <c r="F18" s="108"/>
      <c r="G18" s="109"/>
      <c r="H18" s="109"/>
      <c r="I18" s="110"/>
      <c r="J18" s="111"/>
      <c r="K18" s="112"/>
      <c r="L18" s="113"/>
      <c r="M18" s="307">
        <f t="shared" si="0"/>
        <v>0</v>
      </c>
      <c r="N18" s="245"/>
      <c r="O18" s="85"/>
      <c r="P18" s="86"/>
      <c r="Q18" s="86"/>
      <c r="R18" s="86"/>
      <c r="S18" s="88"/>
      <c r="T18" s="115"/>
      <c r="U18" s="115"/>
      <c r="V18" s="309"/>
    </row>
    <row r="19" spans="1:25" s="224" customFormat="1" x14ac:dyDescent="0.25">
      <c r="A19" s="254" t="s">
        <v>543</v>
      </c>
      <c r="B19" s="105" t="s">
        <v>29</v>
      </c>
      <c r="C19" s="116"/>
      <c r="D19" s="116"/>
      <c r="E19" s="116"/>
      <c r="F19" s="116"/>
      <c r="G19" s="116"/>
      <c r="H19" s="116"/>
      <c r="I19" s="110"/>
      <c r="J19" s="111"/>
      <c r="K19" s="112"/>
      <c r="L19" s="113"/>
      <c r="M19" s="307">
        <f t="shared" si="0"/>
        <v>0</v>
      </c>
      <c r="N19" s="243" t="s">
        <v>20</v>
      </c>
      <c r="O19" s="56" t="s">
        <v>21</v>
      </c>
      <c r="P19" s="58"/>
      <c r="Q19" s="58"/>
      <c r="R19" s="58"/>
      <c r="S19" s="58"/>
      <c r="T19" s="58"/>
      <c r="U19" s="58"/>
      <c r="V19" s="253"/>
    </row>
    <row r="20" spans="1:25" s="224" customFormat="1" ht="18" x14ac:dyDescent="0.25">
      <c r="A20" s="254" t="s">
        <v>593</v>
      </c>
      <c r="B20" s="116"/>
      <c r="C20" s="106"/>
      <c r="D20" s="106"/>
      <c r="E20" s="106"/>
      <c r="F20" s="116"/>
      <c r="G20" s="116"/>
      <c r="H20" s="116"/>
      <c r="I20" s="110"/>
      <c r="J20" s="111"/>
      <c r="K20" s="112"/>
      <c r="L20" s="113"/>
      <c r="M20" s="307">
        <f t="shared" si="0"/>
        <v>0</v>
      </c>
      <c r="N20" s="243" t="s">
        <v>594</v>
      </c>
      <c r="O20" s="56"/>
      <c r="P20" s="58"/>
      <c r="Q20" s="84"/>
      <c r="R20" s="58"/>
      <c r="S20" s="58"/>
      <c r="T20" s="58"/>
      <c r="U20" s="58"/>
      <c r="V20" s="253"/>
    </row>
    <row r="21" spans="1:25" ht="33" x14ac:dyDescent="0.25">
      <c r="A21" s="272" t="s">
        <v>595</v>
      </c>
      <c r="B21" s="56">
        <v>4</v>
      </c>
      <c r="C21" s="117">
        <v>1</v>
      </c>
      <c r="D21" s="117">
        <f t="shared" ref="D21:D45" si="13">B21*C21</f>
        <v>4</v>
      </c>
      <c r="E21" s="117">
        <v>0</v>
      </c>
      <c r="F21" s="58">
        <f>D21*E21</f>
        <v>0</v>
      </c>
      <c r="G21" s="58">
        <f>F21*0.05</f>
        <v>0</v>
      </c>
      <c r="H21" s="58">
        <f>F21*0.1</f>
        <v>0</v>
      </c>
      <c r="I21" s="101">
        <f>F21*$F$2+G21*$G$2+H21*$H$2</f>
        <v>0</v>
      </c>
      <c r="J21" s="102"/>
      <c r="K21" s="103"/>
      <c r="L21" s="104">
        <f t="shared" ref="L21:L29" si="14">I21</f>
        <v>0</v>
      </c>
      <c r="M21" s="307">
        <f t="shared" si="0"/>
        <v>0</v>
      </c>
      <c r="N21" s="243" t="s">
        <v>596</v>
      </c>
      <c r="O21" s="56">
        <v>4</v>
      </c>
      <c r="P21" s="58">
        <v>1</v>
      </c>
      <c r="Q21" s="84">
        <f>O21*P21</f>
        <v>4</v>
      </c>
      <c r="R21" s="58">
        <v>0</v>
      </c>
      <c r="S21" s="58">
        <f>Q21*R21</f>
        <v>0</v>
      </c>
      <c r="T21" s="58"/>
      <c r="U21" s="58"/>
      <c r="V21" s="253">
        <f>S21*$F$2+T21*$G$2+U21*$H$2</f>
        <v>0</v>
      </c>
      <c r="Y21" s="20">
        <f>V21</f>
        <v>0</v>
      </c>
    </row>
    <row r="22" spans="1:25" ht="48" x14ac:dyDescent="0.25">
      <c r="A22" s="272" t="s">
        <v>597</v>
      </c>
      <c r="B22" s="56">
        <v>4</v>
      </c>
      <c r="C22" s="58">
        <v>1</v>
      </c>
      <c r="D22" s="84">
        <f t="shared" si="13"/>
        <v>4</v>
      </c>
      <c r="E22" s="58">
        <v>0</v>
      </c>
      <c r="F22" s="58">
        <f>D22*E22</f>
        <v>0</v>
      </c>
      <c r="G22" s="58">
        <f>F22*0.05</f>
        <v>0</v>
      </c>
      <c r="H22" s="58">
        <f>F22*0.1</f>
        <v>0</v>
      </c>
      <c r="I22" s="101">
        <f>F22*$F$2+G22*$G$2+H22*$H$2</f>
        <v>0</v>
      </c>
      <c r="J22" s="102"/>
      <c r="K22" s="103"/>
      <c r="L22" s="104">
        <f t="shared" si="14"/>
        <v>0</v>
      </c>
      <c r="M22" s="307">
        <f t="shared" si="0"/>
        <v>0</v>
      </c>
      <c r="N22" s="243" t="s">
        <v>598</v>
      </c>
      <c r="O22" s="56">
        <v>4</v>
      </c>
      <c r="P22" s="58">
        <v>1</v>
      </c>
      <c r="Q22" s="84">
        <f>O22*P22</f>
        <v>4</v>
      </c>
      <c r="R22" s="58">
        <v>0</v>
      </c>
      <c r="S22" s="58">
        <f>Q22*R22</f>
        <v>0</v>
      </c>
      <c r="T22" s="58">
        <f>S22*0.05</f>
        <v>0</v>
      </c>
      <c r="U22" s="58">
        <f>S22*0.1</f>
        <v>0</v>
      </c>
      <c r="V22" s="253">
        <f>S22*$F$2+T22*$G$2+U22*$H$2</f>
        <v>0</v>
      </c>
      <c r="Y22" s="20">
        <f>V22</f>
        <v>0</v>
      </c>
    </row>
    <row r="23" spans="1:25" ht="18" x14ac:dyDescent="0.25">
      <c r="A23" s="272" t="s">
        <v>599</v>
      </c>
      <c r="B23" s="56">
        <v>2</v>
      </c>
      <c r="C23" s="58">
        <v>1</v>
      </c>
      <c r="D23" s="84">
        <f t="shared" si="13"/>
        <v>2</v>
      </c>
      <c r="E23" s="58">
        <v>0</v>
      </c>
      <c r="F23" s="58">
        <f>D23*E23</f>
        <v>0</v>
      </c>
      <c r="G23" s="58">
        <f>F23*0.05</f>
        <v>0</v>
      </c>
      <c r="H23" s="58">
        <f>F23*0.1</f>
        <v>0</v>
      </c>
      <c r="I23" s="101">
        <f>F23*$F$2+G23*$G$2+H23*$H$2</f>
        <v>0</v>
      </c>
      <c r="J23" s="102"/>
      <c r="K23" s="103"/>
      <c r="L23" s="104">
        <f t="shared" si="14"/>
        <v>0</v>
      </c>
      <c r="M23" s="307">
        <f t="shared" si="0"/>
        <v>0</v>
      </c>
      <c r="N23" s="243" t="s">
        <v>600</v>
      </c>
      <c r="O23" s="56">
        <v>2</v>
      </c>
      <c r="P23" s="58">
        <v>1</v>
      </c>
      <c r="Q23" s="84">
        <f t="shared" ref="Q23:Q47" si="15">O23*P23</f>
        <v>2</v>
      </c>
      <c r="R23" s="58">
        <v>0</v>
      </c>
      <c r="S23" s="58">
        <f t="shared" ref="S23:S28" si="16">Q23*R23</f>
        <v>0</v>
      </c>
      <c r="T23" s="58">
        <f t="shared" ref="T23" si="17">S23*0.05</f>
        <v>0</v>
      </c>
      <c r="U23" s="58">
        <f t="shared" ref="U23" si="18">S23*0.1</f>
        <v>0</v>
      </c>
      <c r="V23" s="253">
        <f t="shared" ref="V23:V28" si="19">S23*$F$2+T23*$G$2+U23*$H$2</f>
        <v>0</v>
      </c>
      <c r="Y23" s="20">
        <f>V23</f>
        <v>0</v>
      </c>
    </row>
    <row r="24" spans="1:25" ht="33" x14ac:dyDescent="0.25">
      <c r="A24" s="272" t="s">
        <v>601</v>
      </c>
      <c r="B24" s="56">
        <v>4</v>
      </c>
      <c r="C24" s="58">
        <v>1</v>
      </c>
      <c r="D24" s="84">
        <f t="shared" si="13"/>
        <v>4</v>
      </c>
      <c r="E24" s="58">
        <v>0</v>
      </c>
      <c r="F24" s="58">
        <f>D24*E24</f>
        <v>0</v>
      </c>
      <c r="G24" s="58">
        <f>F24*0.05</f>
        <v>0</v>
      </c>
      <c r="H24" s="58">
        <f>F24*0.1</f>
        <v>0</v>
      </c>
      <c r="I24" s="101">
        <f>F24*$F$2+G24*$G$2+H24*$H$2</f>
        <v>0</v>
      </c>
      <c r="J24" s="102"/>
      <c r="K24" s="103"/>
      <c r="L24" s="104">
        <f t="shared" si="14"/>
        <v>0</v>
      </c>
      <c r="M24" s="307">
        <f t="shared" si="0"/>
        <v>0</v>
      </c>
      <c r="N24" s="243" t="s">
        <v>602</v>
      </c>
      <c r="O24" s="56">
        <v>4</v>
      </c>
      <c r="P24" s="58">
        <v>1</v>
      </c>
      <c r="Q24" s="84">
        <f>O24*P24</f>
        <v>4</v>
      </c>
      <c r="R24" s="58">
        <v>0</v>
      </c>
      <c r="S24" s="58">
        <f>Q24*R24</f>
        <v>0</v>
      </c>
      <c r="T24" s="58">
        <f>S24*0.05</f>
        <v>0</v>
      </c>
      <c r="U24" s="58">
        <f>S24*0.1</f>
        <v>0</v>
      </c>
      <c r="V24" s="253">
        <f>S24*$F$2+T24*$G$2+U24*$H$2</f>
        <v>0</v>
      </c>
      <c r="Y24" s="20">
        <f>V24</f>
        <v>0</v>
      </c>
    </row>
    <row r="25" spans="1:25" x14ac:dyDescent="0.25">
      <c r="A25" s="276"/>
      <c r="B25" s="66"/>
      <c r="C25" s="68"/>
      <c r="D25" s="86"/>
      <c r="E25" s="68"/>
      <c r="F25" s="68"/>
      <c r="G25" s="68"/>
      <c r="H25" s="68"/>
      <c r="I25" s="89"/>
      <c r="J25" s="90"/>
      <c r="K25" s="91"/>
      <c r="L25" s="92"/>
      <c r="M25" s="307">
        <f t="shared" si="0"/>
        <v>0</v>
      </c>
      <c r="N25" s="244"/>
      <c r="O25" s="118"/>
      <c r="P25" s="68"/>
      <c r="Q25" s="86"/>
      <c r="R25" s="68"/>
      <c r="S25" s="68"/>
      <c r="T25" s="68"/>
      <c r="U25" s="68"/>
      <c r="V25" s="309"/>
    </row>
    <row r="26" spans="1:25" x14ac:dyDescent="0.25">
      <c r="A26" s="276"/>
      <c r="B26" s="66"/>
      <c r="C26" s="68"/>
      <c r="D26" s="86"/>
      <c r="E26" s="68"/>
      <c r="F26" s="68"/>
      <c r="G26" s="68"/>
      <c r="H26" s="68"/>
      <c r="I26" s="89"/>
      <c r="J26" s="90"/>
      <c r="K26" s="91"/>
      <c r="L26" s="92"/>
      <c r="M26" s="307">
        <f t="shared" si="0"/>
        <v>0</v>
      </c>
      <c r="N26" s="244"/>
      <c r="O26" s="118"/>
      <c r="P26" s="68"/>
      <c r="Q26" s="86"/>
      <c r="R26" s="68"/>
      <c r="S26" s="68"/>
      <c r="T26" s="68"/>
      <c r="U26" s="68"/>
      <c r="V26" s="309"/>
    </row>
    <row r="27" spans="1:25" x14ac:dyDescent="0.25">
      <c r="A27" s="276"/>
      <c r="B27" s="66"/>
      <c r="C27" s="68"/>
      <c r="D27" s="86"/>
      <c r="E27" s="68"/>
      <c r="F27" s="68"/>
      <c r="G27" s="68"/>
      <c r="H27" s="68"/>
      <c r="I27" s="89"/>
      <c r="J27" s="90"/>
      <c r="K27" s="91"/>
      <c r="L27" s="92"/>
      <c r="M27" s="307">
        <f t="shared" si="0"/>
        <v>0</v>
      </c>
      <c r="N27" s="244"/>
      <c r="O27" s="118"/>
      <c r="P27" s="68"/>
      <c r="Q27" s="86"/>
      <c r="R27" s="68"/>
      <c r="S27" s="68"/>
      <c r="T27" s="68"/>
      <c r="U27" s="68"/>
      <c r="V27" s="309"/>
    </row>
    <row r="28" spans="1:25" ht="33" x14ac:dyDescent="0.25">
      <c r="A28" s="277" t="s">
        <v>555</v>
      </c>
      <c r="B28" s="119">
        <v>4</v>
      </c>
      <c r="C28" s="95">
        <v>1</v>
      </c>
      <c r="D28" s="94">
        <f t="shared" si="13"/>
        <v>4</v>
      </c>
      <c r="E28" s="120">
        <f>11/3</f>
        <v>3.6666666666666665</v>
      </c>
      <c r="F28" s="98">
        <f>D28*E28</f>
        <v>14.666666666666666</v>
      </c>
      <c r="G28" s="120">
        <f t="shared" ref="G28:G29" si="20">F28*0.05</f>
        <v>0.73333333333333339</v>
      </c>
      <c r="H28" s="120">
        <f t="shared" ref="H28:H29" si="21">F28*0.1</f>
        <v>1.4666666666666668</v>
      </c>
      <c r="I28" s="97">
        <f>F28*$F$2+G28*$G$2+H28*$H$2</f>
        <v>1939.8918000000001</v>
      </c>
      <c r="J28" s="102"/>
      <c r="K28" s="103"/>
      <c r="L28" s="104">
        <f t="shared" si="14"/>
        <v>1939.8918000000001</v>
      </c>
      <c r="M28" s="307">
        <f t="shared" si="0"/>
        <v>1939.8918000000001</v>
      </c>
      <c r="N28" s="243" t="s">
        <v>603</v>
      </c>
      <c r="O28" s="121">
        <v>4</v>
      </c>
      <c r="P28" s="58">
        <v>1</v>
      </c>
      <c r="Q28" s="84">
        <f>O28*P28</f>
        <v>4</v>
      </c>
      <c r="R28" s="58">
        <v>0</v>
      </c>
      <c r="S28" s="58">
        <f t="shared" si="16"/>
        <v>0</v>
      </c>
      <c r="T28" s="58">
        <f t="shared" ref="T28" si="22">S28*0.05</f>
        <v>0</v>
      </c>
      <c r="U28" s="58">
        <f t="shared" ref="U28" si="23">S28*0.1</f>
        <v>0</v>
      </c>
      <c r="V28" s="253">
        <f t="shared" si="19"/>
        <v>0</v>
      </c>
      <c r="Y28" s="20">
        <f>V28</f>
        <v>0</v>
      </c>
    </row>
    <row r="29" spans="1:25" ht="30" x14ac:dyDescent="0.25">
      <c r="A29" s="277" t="s">
        <v>556</v>
      </c>
      <c r="B29" s="119">
        <v>4</v>
      </c>
      <c r="C29" s="95">
        <v>1</v>
      </c>
      <c r="D29" s="94">
        <f t="shared" si="13"/>
        <v>4</v>
      </c>
      <c r="E29" s="120">
        <f>11/3</f>
        <v>3.6666666666666665</v>
      </c>
      <c r="F29" s="98">
        <f t="shared" ref="F29:F36" si="24">D29*E29</f>
        <v>14.666666666666666</v>
      </c>
      <c r="G29" s="120">
        <f t="shared" si="20"/>
        <v>0.73333333333333339</v>
      </c>
      <c r="H29" s="120">
        <f t="shared" si="21"/>
        <v>1.4666666666666668</v>
      </c>
      <c r="I29" s="97">
        <f t="shared" ref="I29" si="25">F29*$F$2+G29*$G$2+H29*$H$2</f>
        <v>1939.8918000000001</v>
      </c>
      <c r="J29" s="122"/>
      <c r="K29" s="123"/>
      <c r="L29" s="104">
        <f t="shared" si="14"/>
        <v>1939.8918000000001</v>
      </c>
      <c r="M29" s="307">
        <f t="shared" si="0"/>
        <v>1939.8918000000001</v>
      </c>
      <c r="N29" s="244"/>
      <c r="O29" s="118"/>
      <c r="P29" s="68"/>
      <c r="Q29" s="86"/>
      <c r="R29" s="68"/>
      <c r="S29" s="68"/>
      <c r="T29" s="68"/>
      <c r="U29" s="68"/>
      <c r="V29" s="309"/>
    </row>
    <row r="30" spans="1:25" x14ac:dyDescent="0.25">
      <c r="A30" s="276"/>
      <c r="B30" s="124"/>
      <c r="C30" s="125"/>
      <c r="D30" s="126"/>
      <c r="E30" s="127"/>
      <c r="F30" s="87"/>
      <c r="G30" s="127"/>
      <c r="H30" s="127"/>
      <c r="I30" s="128"/>
      <c r="J30" s="129"/>
      <c r="K30" s="130"/>
      <c r="L30" s="92"/>
      <c r="M30" s="307">
        <f t="shared" si="0"/>
        <v>0</v>
      </c>
      <c r="N30" s="244"/>
      <c r="O30" s="118"/>
      <c r="P30" s="68"/>
      <c r="Q30" s="86"/>
      <c r="R30" s="68"/>
      <c r="S30" s="68"/>
      <c r="T30" s="68"/>
      <c r="U30" s="68"/>
      <c r="V30" s="309"/>
    </row>
    <row r="31" spans="1:25" x14ac:dyDescent="0.25">
      <c r="A31" s="276"/>
      <c r="B31" s="124"/>
      <c r="C31" s="125"/>
      <c r="D31" s="126"/>
      <c r="E31" s="127"/>
      <c r="F31" s="87"/>
      <c r="G31" s="127"/>
      <c r="H31" s="127"/>
      <c r="I31" s="128"/>
      <c r="J31" s="129"/>
      <c r="K31" s="130"/>
      <c r="L31" s="92"/>
      <c r="M31" s="307">
        <f t="shared" si="0"/>
        <v>0</v>
      </c>
      <c r="N31" s="244"/>
      <c r="O31" s="118"/>
      <c r="P31" s="68"/>
      <c r="Q31" s="86"/>
      <c r="R31" s="68"/>
      <c r="S31" s="68"/>
      <c r="T31" s="68"/>
      <c r="U31" s="68"/>
      <c r="V31" s="309"/>
    </row>
    <row r="32" spans="1:25" x14ac:dyDescent="0.25">
      <c r="A32" s="276"/>
      <c r="B32" s="124"/>
      <c r="C32" s="125"/>
      <c r="D32" s="126"/>
      <c r="E32" s="127"/>
      <c r="F32" s="87"/>
      <c r="G32" s="127"/>
      <c r="H32" s="127"/>
      <c r="I32" s="128"/>
      <c r="J32" s="129"/>
      <c r="K32" s="130"/>
      <c r="L32" s="92"/>
      <c r="M32" s="307">
        <f t="shared" si="0"/>
        <v>0</v>
      </c>
      <c r="N32" s="244"/>
      <c r="O32" s="118"/>
      <c r="P32" s="68"/>
      <c r="Q32" s="86"/>
      <c r="R32" s="68"/>
      <c r="S32" s="68"/>
      <c r="T32" s="68"/>
      <c r="U32" s="68"/>
      <c r="V32" s="309"/>
    </row>
    <row r="33" spans="1:25" x14ac:dyDescent="0.25">
      <c r="A33" s="276"/>
      <c r="B33" s="124"/>
      <c r="C33" s="125"/>
      <c r="D33" s="126"/>
      <c r="E33" s="127"/>
      <c r="F33" s="87"/>
      <c r="G33" s="127"/>
      <c r="H33" s="127"/>
      <c r="I33" s="128"/>
      <c r="J33" s="129"/>
      <c r="K33" s="130"/>
      <c r="L33" s="92"/>
      <c r="M33" s="307">
        <f t="shared" si="0"/>
        <v>0</v>
      </c>
      <c r="N33" s="244"/>
      <c r="O33" s="118"/>
      <c r="P33" s="68"/>
      <c r="Q33" s="86"/>
      <c r="R33" s="68"/>
      <c r="S33" s="68"/>
      <c r="T33" s="68"/>
      <c r="U33" s="68"/>
      <c r="V33" s="309"/>
    </row>
    <row r="34" spans="1:25" ht="48" x14ac:dyDescent="0.25">
      <c r="A34" s="278" t="s">
        <v>604</v>
      </c>
      <c r="B34" s="49">
        <v>8</v>
      </c>
      <c r="C34" s="51">
        <v>1</v>
      </c>
      <c r="D34" s="83">
        <f t="shared" si="13"/>
        <v>8</v>
      </c>
      <c r="E34" s="69">
        <f>11/3</f>
        <v>3.6666666666666665</v>
      </c>
      <c r="F34" s="74">
        <f t="shared" si="24"/>
        <v>29.333333333333332</v>
      </c>
      <c r="G34" s="80">
        <f>F34*0.05</f>
        <v>1.4666666666666668</v>
      </c>
      <c r="H34" s="80">
        <f>F34*0.1</f>
        <v>2.9333333333333336</v>
      </c>
      <c r="I34" s="52">
        <f>F34*$F$2+G34*$G$2+H34*$H$2</f>
        <v>3879.7836000000002</v>
      </c>
      <c r="J34" s="131"/>
      <c r="K34" s="132">
        <f>I34</f>
        <v>3879.7836000000002</v>
      </c>
      <c r="L34" s="133"/>
      <c r="M34" s="307">
        <f t="shared" si="0"/>
        <v>3879.7836000000002</v>
      </c>
      <c r="N34" s="243" t="s">
        <v>22</v>
      </c>
      <c r="O34" s="56" t="s">
        <v>23</v>
      </c>
      <c r="P34" s="58"/>
      <c r="Q34" s="84"/>
      <c r="R34" s="58"/>
      <c r="S34" s="58"/>
      <c r="T34" s="58"/>
      <c r="U34" s="58"/>
      <c r="V34" s="253"/>
    </row>
    <row r="35" spans="1:25" ht="33" x14ac:dyDescent="0.25">
      <c r="A35" s="272" t="s">
        <v>557</v>
      </c>
      <c r="B35" s="56">
        <v>2</v>
      </c>
      <c r="C35" s="58">
        <v>1</v>
      </c>
      <c r="D35" s="84">
        <f t="shared" si="13"/>
        <v>2</v>
      </c>
      <c r="E35" s="69">
        <f>11/3</f>
        <v>3.6666666666666665</v>
      </c>
      <c r="F35" s="134">
        <f t="shared" si="24"/>
        <v>7.333333333333333</v>
      </c>
      <c r="G35" s="134">
        <f t="shared" ref="G35" si="26">F35*0.05</f>
        <v>0.3666666666666667</v>
      </c>
      <c r="H35" s="134">
        <f t="shared" ref="H35" si="27">F35*0.1</f>
        <v>0.73333333333333339</v>
      </c>
      <c r="I35" s="101">
        <f t="shared" ref="I35" si="28">F35*$F$2+G35*$G$2+H35*$H$2</f>
        <v>969.94590000000005</v>
      </c>
      <c r="J35" s="131">
        <f>I35*$J$3/100</f>
        <v>312.73956588785046</v>
      </c>
      <c r="K35" s="132"/>
      <c r="L35" s="133">
        <f>I35*(100-$J$3)/100</f>
        <v>657.20633411214953</v>
      </c>
      <c r="M35" s="307">
        <f t="shared" si="0"/>
        <v>969.94590000000005</v>
      </c>
      <c r="N35" s="243" t="s">
        <v>605</v>
      </c>
      <c r="O35" s="56">
        <v>2</v>
      </c>
      <c r="P35" s="58">
        <v>1</v>
      </c>
      <c r="Q35" s="84">
        <f>O35*P35</f>
        <v>2</v>
      </c>
      <c r="R35" s="58">
        <v>0</v>
      </c>
      <c r="S35" s="58">
        <f>Q35*R35</f>
        <v>0</v>
      </c>
      <c r="T35" s="58">
        <f>S35*0.05</f>
        <v>0</v>
      </c>
      <c r="U35" s="58">
        <f>S35*0.1</f>
        <v>0</v>
      </c>
      <c r="V35" s="253">
        <f>S35*$F$2+T35*$G$2+U35*$H$2</f>
        <v>0</v>
      </c>
      <c r="Y35" s="20">
        <f>V35</f>
        <v>0</v>
      </c>
    </row>
    <row r="36" spans="1:25" ht="33" x14ac:dyDescent="0.25">
      <c r="A36" s="272" t="s">
        <v>606</v>
      </c>
      <c r="B36" s="56">
        <v>40</v>
      </c>
      <c r="C36" s="58">
        <v>2</v>
      </c>
      <c r="D36" s="84">
        <f t="shared" si="13"/>
        <v>80</v>
      </c>
      <c r="E36" s="51">
        <v>11</v>
      </c>
      <c r="F36" s="77">
        <f t="shared" si="24"/>
        <v>880</v>
      </c>
      <c r="G36" s="77">
        <f>F36*0.05</f>
        <v>44</v>
      </c>
      <c r="H36" s="77">
        <f>F36*0.1</f>
        <v>88</v>
      </c>
      <c r="I36" s="101">
        <f>F36*$F$2+G36*$G$2+H36*$H$2</f>
        <v>116393.508</v>
      </c>
      <c r="J36" s="131"/>
      <c r="K36" s="132">
        <f>I36</f>
        <v>116393.508</v>
      </c>
      <c r="L36" s="133"/>
      <c r="M36" s="307">
        <f t="shared" si="0"/>
        <v>-10581.228000000003</v>
      </c>
      <c r="N36" s="243" t="s">
        <v>37</v>
      </c>
      <c r="O36" s="56">
        <v>40</v>
      </c>
      <c r="P36" s="58">
        <v>2</v>
      </c>
      <c r="Q36" s="84">
        <f t="shared" si="15"/>
        <v>80</v>
      </c>
      <c r="R36" s="356">
        <v>12</v>
      </c>
      <c r="S36" s="77">
        <f t="shared" ref="S36:S37" si="29">Q36*R36</f>
        <v>960</v>
      </c>
      <c r="T36" s="77">
        <f>S36*0.05</f>
        <v>48</v>
      </c>
      <c r="U36" s="77">
        <f>S36*0.1</f>
        <v>96</v>
      </c>
      <c r="V36" s="253">
        <f>S36*$F$2+T36*$G$2+U36*$H$2</f>
        <v>126974.736</v>
      </c>
      <c r="Y36" s="20">
        <f>V36</f>
        <v>126974.736</v>
      </c>
    </row>
    <row r="37" spans="1:25" ht="33.75" thickBot="1" x14ac:dyDescent="0.3">
      <c r="A37" s="273"/>
      <c r="B37" s="85"/>
      <c r="C37" s="86"/>
      <c r="D37" s="86"/>
      <c r="E37" s="126"/>
      <c r="F37" s="135"/>
      <c r="G37" s="136"/>
      <c r="H37" s="137"/>
      <c r="I37" s="138"/>
      <c r="J37" s="139"/>
      <c r="K37" s="140"/>
      <c r="L37" s="141"/>
      <c r="M37" s="307">
        <f t="shared" ref="M37:M54" si="30">I37-V37</f>
        <v>-529.06140000000005</v>
      </c>
      <c r="N37" s="246" t="s">
        <v>608</v>
      </c>
      <c r="O37" s="142">
        <v>4</v>
      </c>
      <c r="P37" s="84">
        <v>1</v>
      </c>
      <c r="Q37" s="84">
        <f t="shared" si="15"/>
        <v>4</v>
      </c>
      <c r="R37" s="84">
        <v>1</v>
      </c>
      <c r="S37" s="143">
        <f t="shared" si="29"/>
        <v>4</v>
      </c>
      <c r="T37" s="144">
        <f>S37*0.05</f>
        <v>0.2</v>
      </c>
      <c r="U37" s="144">
        <f>S37*0.1</f>
        <v>0.4</v>
      </c>
      <c r="V37" s="310">
        <f>S37*$F$2+T37*$G$2+U37*$H$2</f>
        <v>529.06140000000005</v>
      </c>
      <c r="Y37" s="20">
        <f>V37</f>
        <v>529.06140000000005</v>
      </c>
    </row>
    <row r="38" spans="1:25" ht="29.25" thickBot="1" x14ac:dyDescent="0.3">
      <c r="A38" s="145" t="s">
        <v>24</v>
      </c>
      <c r="B38" s="146"/>
      <c r="C38" s="147"/>
      <c r="D38" s="148"/>
      <c r="E38" s="147"/>
      <c r="F38" s="455">
        <f>SUM(F9:H36)</f>
        <v>6470.743333333332</v>
      </c>
      <c r="G38" s="456"/>
      <c r="H38" s="457"/>
      <c r="I38" s="149">
        <f>SUM(I9:I36)</f>
        <v>744221.85369000002</v>
      </c>
      <c r="J38" s="150">
        <f>SUM(J9:J36)</f>
        <v>7539.7430123831773</v>
      </c>
      <c r="K38" s="151">
        <f>SUM(K9:K36)</f>
        <v>120273.2916</v>
      </c>
      <c r="L38" s="152">
        <f>SUM(L9:L36)</f>
        <v>616408.81907761679</v>
      </c>
      <c r="M38" s="307">
        <f t="shared" si="30"/>
        <v>-338978.45666999999</v>
      </c>
      <c r="N38" s="145" t="s">
        <v>24</v>
      </c>
      <c r="O38" s="146"/>
      <c r="P38" s="147"/>
      <c r="Q38" s="148"/>
      <c r="R38" s="147"/>
      <c r="S38" s="455">
        <f>SUM(S9:U37)</f>
        <v>9418.0400000000009</v>
      </c>
      <c r="T38" s="456"/>
      <c r="U38" s="457"/>
      <c r="V38" s="311">
        <f>SUM(V9:V37)</f>
        <v>1083200.31036</v>
      </c>
      <c r="W38" s="311">
        <f>SUM(W9:W37)</f>
        <v>0</v>
      </c>
      <c r="X38" s="311">
        <f>SUM(X9:X37)</f>
        <v>0</v>
      </c>
      <c r="Y38" s="311">
        <f>SUM(Y9:Y37)</f>
        <v>1083200.31036</v>
      </c>
    </row>
    <row r="39" spans="1:25" x14ac:dyDescent="0.25">
      <c r="A39" s="247" t="s">
        <v>540</v>
      </c>
      <c r="B39" s="154"/>
      <c r="C39" s="155"/>
      <c r="D39" s="156"/>
      <c r="E39" s="155"/>
      <c r="F39" s="155"/>
      <c r="G39" s="155"/>
      <c r="H39" s="155"/>
      <c r="I39" s="157"/>
      <c r="J39" s="158"/>
      <c r="K39" s="159"/>
      <c r="L39" s="160"/>
      <c r="M39" s="307">
        <f t="shared" si="30"/>
        <v>0</v>
      </c>
      <c r="N39" s="247" t="s">
        <v>25</v>
      </c>
      <c r="O39" s="154"/>
      <c r="P39" s="155"/>
      <c r="Q39" s="156"/>
      <c r="R39" s="155"/>
      <c r="S39" s="155"/>
      <c r="T39" s="155"/>
      <c r="U39" s="155"/>
      <c r="V39" s="312"/>
    </row>
    <row r="40" spans="1:25" ht="30" x14ac:dyDescent="0.25">
      <c r="A40" s="256" t="s">
        <v>541</v>
      </c>
      <c r="B40" s="56" t="s">
        <v>26</v>
      </c>
      <c r="C40" s="58"/>
      <c r="D40" s="84"/>
      <c r="E40" s="58"/>
      <c r="F40" s="58"/>
      <c r="G40" s="58"/>
      <c r="H40" s="58"/>
      <c r="I40" s="101"/>
      <c r="J40" s="102"/>
      <c r="K40" s="103"/>
      <c r="L40" s="161"/>
      <c r="M40" s="307">
        <f t="shared" si="30"/>
        <v>0</v>
      </c>
      <c r="N40" s="243" t="s">
        <v>35</v>
      </c>
      <c r="O40" s="56" t="s">
        <v>26</v>
      </c>
      <c r="P40" s="58"/>
      <c r="Q40" s="84"/>
      <c r="R40" s="58"/>
      <c r="S40" s="58"/>
      <c r="T40" s="58"/>
      <c r="U40" s="58"/>
      <c r="V40" s="253"/>
    </row>
    <row r="41" spans="1:25" ht="18" x14ac:dyDescent="0.25">
      <c r="A41" s="256" t="s">
        <v>609</v>
      </c>
      <c r="B41" s="56">
        <v>10</v>
      </c>
      <c r="C41" s="58">
        <v>1</v>
      </c>
      <c r="D41" s="84">
        <f t="shared" si="13"/>
        <v>10</v>
      </c>
      <c r="E41" s="58">
        <v>0</v>
      </c>
      <c r="F41" s="58">
        <f>D41*E41</f>
        <v>0</v>
      </c>
      <c r="G41" s="58">
        <f>F41*0.05</f>
        <v>0</v>
      </c>
      <c r="H41" s="58">
        <f t="shared" ref="H41" si="31">F41*0.1</f>
        <v>0</v>
      </c>
      <c r="I41" s="101">
        <f>F41*$F$2+G41*$G$2+H41*$H$2</f>
        <v>0</v>
      </c>
      <c r="J41" s="102"/>
      <c r="K41" s="103"/>
      <c r="L41" s="104">
        <f>I41</f>
        <v>0</v>
      </c>
      <c r="M41" s="307">
        <f t="shared" si="30"/>
        <v>0</v>
      </c>
      <c r="N41" s="243" t="s">
        <v>610</v>
      </c>
      <c r="O41" s="56">
        <v>10</v>
      </c>
      <c r="P41" s="58">
        <v>1</v>
      </c>
      <c r="Q41" s="84">
        <f t="shared" si="15"/>
        <v>10</v>
      </c>
      <c r="R41" s="58">
        <v>0</v>
      </c>
      <c r="S41" s="58">
        <f>Q41*R41</f>
        <v>0</v>
      </c>
      <c r="T41" s="58">
        <f>S41*0.05</f>
        <v>0</v>
      </c>
      <c r="U41" s="58">
        <f t="shared" ref="U41" si="32">S41*0.1</f>
        <v>0</v>
      </c>
      <c r="V41" s="253">
        <f t="shared" ref="V41" si="33">S41*$F$2+T41*$G$2+U41*$H$2</f>
        <v>0</v>
      </c>
    </row>
    <row r="42" spans="1:25" x14ac:dyDescent="0.25">
      <c r="A42" s="256" t="s">
        <v>544</v>
      </c>
      <c r="B42" s="56" t="s">
        <v>29</v>
      </c>
      <c r="C42" s="58"/>
      <c r="D42" s="84"/>
      <c r="E42" s="58"/>
      <c r="F42" s="58"/>
      <c r="G42" s="58"/>
      <c r="H42" s="58"/>
      <c r="I42" s="101"/>
      <c r="J42" s="102"/>
      <c r="K42" s="103"/>
      <c r="L42" s="161"/>
      <c r="M42" s="307">
        <f t="shared" si="30"/>
        <v>0</v>
      </c>
      <c r="N42" s="243" t="s">
        <v>28</v>
      </c>
      <c r="O42" s="56" t="s">
        <v>29</v>
      </c>
      <c r="P42" s="58"/>
      <c r="Q42" s="84"/>
      <c r="R42" s="58"/>
      <c r="S42" s="58"/>
      <c r="T42" s="58"/>
      <c r="U42" s="58"/>
      <c r="V42" s="253"/>
    </row>
    <row r="43" spans="1:25" ht="33" x14ac:dyDescent="0.25">
      <c r="A43" s="279" t="s">
        <v>611</v>
      </c>
      <c r="B43" s="51">
        <v>4</v>
      </c>
      <c r="C43" s="51">
        <v>1</v>
      </c>
      <c r="D43" s="51">
        <f>B43*C43</f>
        <v>4</v>
      </c>
      <c r="E43" s="51">
        <v>11</v>
      </c>
      <c r="F43" s="74">
        <f>D43*E43</f>
        <v>44</v>
      </c>
      <c r="G43" s="80">
        <f>F43*0.05</f>
        <v>2.2000000000000002</v>
      </c>
      <c r="H43" s="80">
        <f>F43*0.1</f>
        <v>4.4000000000000004</v>
      </c>
      <c r="I43" s="52">
        <f>F43*$F$2+G43*$G$2+H43*$H$2</f>
        <v>5819.6754000000001</v>
      </c>
      <c r="J43" s="131">
        <f>I43</f>
        <v>5819.6754000000001</v>
      </c>
      <c r="K43" s="132"/>
      <c r="L43" s="133"/>
      <c r="M43" s="307">
        <f t="shared" si="30"/>
        <v>5819.6754000000001</v>
      </c>
      <c r="N43" s="243" t="s">
        <v>30</v>
      </c>
      <c r="O43" s="56" t="s">
        <v>1</v>
      </c>
      <c r="P43" s="58"/>
      <c r="Q43" s="84"/>
      <c r="R43" s="58"/>
      <c r="S43" s="58"/>
      <c r="T43" s="58"/>
      <c r="U43" s="58"/>
      <c r="V43" s="253"/>
    </row>
    <row r="44" spans="1:25" ht="33" x14ac:dyDescent="0.25">
      <c r="A44" s="279" t="s">
        <v>547</v>
      </c>
      <c r="B44" s="54"/>
      <c r="C44" s="54"/>
      <c r="D44" s="54"/>
      <c r="E44" s="54"/>
      <c r="F44" s="54"/>
      <c r="G44" s="54"/>
      <c r="H44" s="54"/>
      <c r="I44" s="225"/>
      <c r="J44" s="102"/>
      <c r="K44" s="103"/>
      <c r="L44" s="161"/>
      <c r="M44" s="307">
        <f t="shared" si="30"/>
        <v>-268234.1298</v>
      </c>
      <c r="N44" s="243" t="s">
        <v>612</v>
      </c>
      <c r="O44" s="56">
        <v>3.25</v>
      </c>
      <c r="P44" s="58">
        <v>52</v>
      </c>
      <c r="Q44" s="162">
        <f t="shared" si="15"/>
        <v>169</v>
      </c>
      <c r="R44" s="356">
        <v>12</v>
      </c>
      <c r="S44" s="77">
        <f t="shared" ref="S44:S47" si="34">Q44*R44</f>
        <v>2028</v>
      </c>
      <c r="T44" s="78">
        <f>S44*0.05</f>
        <v>101.4</v>
      </c>
      <c r="U44" s="78">
        <f>S44*0.1</f>
        <v>202.8</v>
      </c>
      <c r="V44" s="253">
        <f>S44*$F$2+T44*$G$2+U44*$H$2</f>
        <v>268234.1298</v>
      </c>
    </row>
    <row r="45" spans="1:25" ht="48" x14ac:dyDescent="0.25">
      <c r="A45" s="280" t="s">
        <v>613</v>
      </c>
      <c r="B45" s="51">
        <v>2</v>
      </c>
      <c r="C45" s="51">
        <v>12</v>
      </c>
      <c r="D45" s="51">
        <f t="shared" si="13"/>
        <v>24</v>
      </c>
      <c r="E45" s="73">
        <v>1</v>
      </c>
      <c r="F45" s="74">
        <f t="shared" ref="F45" si="35">D45*E45</f>
        <v>24</v>
      </c>
      <c r="G45" s="80">
        <f t="shared" ref="G45" si="36">F45*0.05</f>
        <v>1.2000000000000002</v>
      </c>
      <c r="H45" s="74">
        <f t="shared" ref="H45" si="37">F45*0.1</f>
        <v>2.4000000000000004</v>
      </c>
      <c r="I45" s="52">
        <f>F45*$F$2+G45*$G$2+H45*$H$2</f>
        <v>3174.3684000000003</v>
      </c>
      <c r="J45" s="131"/>
      <c r="K45" s="132"/>
      <c r="L45" s="133">
        <f>I45</f>
        <v>3174.3684000000003</v>
      </c>
      <c r="M45" s="307">
        <f t="shared" si="30"/>
        <v>3174.3684000000003</v>
      </c>
      <c r="N45" s="244"/>
      <c r="O45" s="66"/>
      <c r="P45" s="68"/>
      <c r="Q45" s="163"/>
      <c r="R45" s="68"/>
      <c r="S45" s="88"/>
      <c r="T45" s="115"/>
      <c r="U45" s="115"/>
      <c r="V45" s="309"/>
    </row>
    <row r="46" spans="1:25" ht="18" x14ac:dyDescent="0.25">
      <c r="A46" s="280" t="s">
        <v>614</v>
      </c>
      <c r="B46" s="49">
        <v>3.25</v>
      </c>
      <c r="C46" s="51">
        <v>52</v>
      </c>
      <c r="D46" s="164">
        <f>B46*C46</f>
        <v>169</v>
      </c>
      <c r="E46" s="51">
        <v>11</v>
      </c>
      <c r="F46" s="74">
        <f>D46*E46</f>
        <v>1859</v>
      </c>
      <c r="G46" s="74">
        <f>F46*0.05</f>
        <v>92.95</v>
      </c>
      <c r="H46" s="74">
        <f>F46*0.1</f>
        <v>185.9</v>
      </c>
      <c r="I46" s="52">
        <f>F46*$F$2+G46*$G$2+H46*$H$2</f>
        <v>245881.28565000003</v>
      </c>
      <c r="J46" s="102"/>
      <c r="K46" s="103"/>
      <c r="L46" s="104">
        <f>I46</f>
        <v>245881.28565000003</v>
      </c>
      <c r="M46" s="307">
        <f t="shared" si="30"/>
        <v>245881.28565000003</v>
      </c>
      <c r="N46" s="244"/>
      <c r="O46" s="66"/>
      <c r="P46" s="68"/>
      <c r="Q46" s="163"/>
      <c r="R46" s="68"/>
      <c r="S46" s="88"/>
      <c r="T46" s="115"/>
      <c r="U46" s="115"/>
      <c r="V46" s="309"/>
    </row>
    <row r="47" spans="1:25" ht="18" x14ac:dyDescent="0.25">
      <c r="A47" s="254" t="s">
        <v>545</v>
      </c>
      <c r="B47" s="49"/>
      <c r="C47" s="51"/>
      <c r="D47" s="83"/>
      <c r="E47" s="51"/>
      <c r="F47" s="51"/>
      <c r="G47" s="51"/>
      <c r="H47" s="51"/>
      <c r="I47" s="52"/>
      <c r="J47" s="102"/>
      <c r="K47" s="103"/>
      <c r="L47" s="161"/>
      <c r="M47" s="307">
        <f t="shared" si="30"/>
        <v>0</v>
      </c>
      <c r="N47" s="243" t="s">
        <v>615</v>
      </c>
      <c r="O47" s="56">
        <v>3</v>
      </c>
      <c r="P47" s="58">
        <v>1</v>
      </c>
      <c r="Q47" s="84">
        <f t="shared" si="15"/>
        <v>3</v>
      </c>
      <c r="R47" s="58">
        <v>0</v>
      </c>
      <c r="S47" s="58">
        <f t="shared" si="34"/>
        <v>0</v>
      </c>
      <c r="T47" s="58">
        <f t="shared" ref="T47" si="38">S47*0.05</f>
        <v>0</v>
      </c>
      <c r="U47" s="58">
        <f t="shared" ref="U47" si="39">S47*0.1</f>
        <v>0</v>
      </c>
      <c r="V47" s="253">
        <f>S47*$F$2+T47*$G$2+U47*$H$2</f>
        <v>0</v>
      </c>
    </row>
    <row r="48" spans="1:25" ht="18" x14ac:dyDescent="0.25">
      <c r="A48" s="281" t="s">
        <v>616</v>
      </c>
      <c r="B48" s="51">
        <v>3</v>
      </c>
      <c r="C48" s="51">
        <v>1</v>
      </c>
      <c r="D48" s="51">
        <f>B48*C48</f>
        <v>3</v>
      </c>
      <c r="E48" s="51">
        <v>0</v>
      </c>
      <c r="F48" s="74">
        <f>D48*E48</f>
        <v>0</v>
      </c>
      <c r="G48" s="74">
        <f>F48*0.05</f>
        <v>0</v>
      </c>
      <c r="H48" s="74">
        <f>F48*0.1</f>
        <v>0</v>
      </c>
      <c r="I48" s="52">
        <f>F48*$F$2+G48*$G$2+H48*$H$2</f>
        <v>0</v>
      </c>
      <c r="J48" s="102"/>
      <c r="K48" s="103"/>
      <c r="L48" s="104">
        <f>I48</f>
        <v>0</v>
      </c>
      <c r="M48" s="307">
        <f t="shared" si="30"/>
        <v>0</v>
      </c>
      <c r="N48" s="244"/>
      <c r="O48" s="66"/>
      <c r="P48" s="68"/>
      <c r="Q48" s="86"/>
      <c r="R48" s="68"/>
      <c r="S48" s="68"/>
      <c r="T48" s="68"/>
      <c r="U48" s="68"/>
      <c r="V48" s="309"/>
    </row>
    <row r="49" spans="1:22" ht="18" x14ac:dyDescent="0.25">
      <c r="A49" s="281" t="s">
        <v>617</v>
      </c>
      <c r="B49" s="51">
        <v>1</v>
      </c>
      <c r="C49" s="51">
        <v>1</v>
      </c>
      <c r="D49" s="51">
        <f t="shared" ref="D49" si="40">B49*C49</f>
        <v>1</v>
      </c>
      <c r="E49" s="51">
        <v>11</v>
      </c>
      <c r="F49" s="74">
        <f t="shared" ref="F49:F51" si="41">D49*E49</f>
        <v>11</v>
      </c>
      <c r="G49" s="80">
        <f t="shared" ref="G49:G50" si="42">F49*0.05</f>
        <v>0.55000000000000004</v>
      </c>
      <c r="H49" s="80">
        <f t="shared" ref="H49:H50" si="43">F49*0.1</f>
        <v>1.1000000000000001</v>
      </c>
      <c r="I49" s="52">
        <f>F49*$F$2+G49*$G$2+H49*$H$2</f>
        <v>1454.91885</v>
      </c>
      <c r="J49" s="131"/>
      <c r="K49" s="132">
        <f>I49</f>
        <v>1454.91885</v>
      </c>
      <c r="L49" s="133"/>
      <c r="M49" s="307">
        <f t="shared" si="30"/>
        <v>1454.91885</v>
      </c>
      <c r="N49" s="244"/>
      <c r="O49" s="66"/>
      <c r="P49" s="68"/>
      <c r="Q49" s="86"/>
      <c r="R49" s="68"/>
      <c r="S49" s="68"/>
      <c r="T49" s="68"/>
      <c r="U49" s="68"/>
      <c r="V49" s="309"/>
    </row>
    <row r="50" spans="1:22" ht="33" x14ac:dyDescent="0.25">
      <c r="A50" s="282" t="s">
        <v>618</v>
      </c>
      <c r="B50" s="51">
        <v>20</v>
      </c>
      <c r="C50" s="51">
        <v>1</v>
      </c>
      <c r="D50" s="51">
        <f>B50*C50</f>
        <v>20</v>
      </c>
      <c r="E50" s="69">
        <f>11/3</f>
        <v>3.6666666666666665</v>
      </c>
      <c r="F50" s="74">
        <f t="shared" si="41"/>
        <v>73.333333333333329</v>
      </c>
      <c r="G50" s="80">
        <f t="shared" si="42"/>
        <v>3.6666666666666665</v>
      </c>
      <c r="H50" s="80">
        <f t="shared" si="43"/>
        <v>7.333333333333333</v>
      </c>
      <c r="I50" s="52">
        <f>F50*$F$2+G50*$G$2+H50*$H$2</f>
        <v>9699.4589999999989</v>
      </c>
      <c r="J50" s="131"/>
      <c r="K50" s="132">
        <f>I50</f>
        <v>9699.4589999999989</v>
      </c>
      <c r="L50" s="133"/>
      <c r="M50" s="307">
        <f t="shared" si="30"/>
        <v>9699.4589999999989</v>
      </c>
      <c r="N50" s="244"/>
      <c r="O50" s="66"/>
      <c r="P50" s="68"/>
      <c r="Q50" s="86"/>
      <c r="R50" s="68"/>
      <c r="S50" s="68"/>
      <c r="T50" s="68"/>
      <c r="U50" s="68"/>
      <c r="V50" s="309"/>
    </row>
    <row r="51" spans="1:22" ht="33" x14ac:dyDescent="0.25">
      <c r="A51" s="282" t="s">
        <v>619</v>
      </c>
      <c r="B51" s="49">
        <v>8</v>
      </c>
      <c r="C51" s="51">
        <v>2</v>
      </c>
      <c r="D51" s="83">
        <f t="shared" ref="D51" si="44">B51*C51</f>
        <v>16</v>
      </c>
      <c r="E51" s="73">
        <v>11</v>
      </c>
      <c r="F51" s="74">
        <f t="shared" si="41"/>
        <v>176</v>
      </c>
      <c r="G51" s="80">
        <f>F51*0.05</f>
        <v>8.8000000000000007</v>
      </c>
      <c r="H51" s="74">
        <f>F51*0.1</f>
        <v>17.600000000000001</v>
      </c>
      <c r="I51" s="52">
        <f>F51*$F$2+G51*$G$2+H51*$H$2</f>
        <v>23278.7016</v>
      </c>
      <c r="J51" s="131"/>
      <c r="K51" s="132">
        <f>I51</f>
        <v>23278.7016</v>
      </c>
      <c r="L51" s="133"/>
      <c r="M51" s="307">
        <f t="shared" si="30"/>
        <v>23278.7016</v>
      </c>
      <c r="N51" s="244"/>
      <c r="O51" s="66"/>
      <c r="P51" s="68"/>
      <c r="Q51" s="86"/>
      <c r="R51" s="68"/>
      <c r="S51" s="68"/>
      <c r="T51" s="68"/>
      <c r="U51" s="68"/>
      <c r="V51" s="309"/>
    </row>
    <row r="52" spans="1:22" ht="15.75" thickBot="1" x14ac:dyDescent="0.3">
      <c r="A52" s="258" t="s">
        <v>546</v>
      </c>
      <c r="B52" s="165" t="s">
        <v>1</v>
      </c>
      <c r="C52" s="166"/>
      <c r="D52" s="84"/>
      <c r="E52" s="166"/>
      <c r="F52" s="170"/>
      <c r="G52" s="170"/>
      <c r="H52" s="170"/>
      <c r="I52" s="226"/>
      <c r="J52" s="167"/>
      <c r="K52" s="168"/>
      <c r="L52" s="169"/>
      <c r="M52" s="307">
        <f t="shared" si="30"/>
        <v>0</v>
      </c>
      <c r="N52" s="246" t="s">
        <v>38</v>
      </c>
      <c r="O52" s="165" t="s">
        <v>1</v>
      </c>
      <c r="P52" s="166"/>
      <c r="Q52" s="84"/>
      <c r="R52" s="166"/>
      <c r="S52" s="170"/>
      <c r="T52" s="170"/>
      <c r="U52" s="170"/>
      <c r="V52" s="313"/>
    </row>
    <row r="53" spans="1:22" ht="29.25" thickBot="1" x14ac:dyDescent="0.3">
      <c r="A53" s="145" t="s">
        <v>32</v>
      </c>
      <c r="B53" s="153"/>
      <c r="C53" s="148"/>
      <c r="D53" s="148"/>
      <c r="E53" s="148"/>
      <c r="F53" s="455">
        <f>SUM(F40:H52)</f>
        <v>2515.4333333333338</v>
      </c>
      <c r="G53" s="456"/>
      <c r="H53" s="457"/>
      <c r="I53" s="149">
        <f>SUM(I40:I52)</f>
        <v>289308.40890000004</v>
      </c>
      <c r="J53" s="150">
        <f>SUM(J40:J52)</f>
        <v>5819.6754000000001</v>
      </c>
      <c r="K53" s="151">
        <f>SUM(K40:K52)</f>
        <v>34433.079449999997</v>
      </c>
      <c r="L53" s="152">
        <f>SUM(L40:L52)</f>
        <v>249055.65405000004</v>
      </c>
      <c r="M53" s="307">
        <f t="shared" si="30"/>
        <v>21074.279100000043</v>
      </c>
      <c r="N53" s="145" t="s">
        <v>32</v>
      </c>
      <c r="O53" s="153"/>
      <c r="P53" s="148"/>
      <c r="Q53" s="148"/>
      <c r="R53" s="148"/>
      <c r="S53" s="455">
        <f>SUM(S40:U52)</f>
        <v>2332.2000000000003</v>
      </c>
      <c r="T53" s="456"/>
      <c r="U53" s="457"/>
      <c r="V53" s="311">
        <f>SUM(V40:V52)</f>
        <v>268234.1298</v>
      </c>
    </row>
    <row r="54" spans="1:22" ht="31.5" thickBot="1" x14ac:dyDescent="0.3">
      <c r="A54" s="145" t="s">
        <v>620</v>
      </c>
      <c r="B54" s="146"/>
      <c r="C54" s="147"/>
      <c r="D54" s="147"/>
      <c r="E54" s="147"/>
      <c r="F54" s="455">
        <f>ROUND(F53+F38,-2)</f>
        <v>9000</v>
      </c>
      <c r="G54" s="458"/>
      <c r="H54" s="459"/>
      <c r="I54" s="149">
        <f>ROUND(I38+I53,-4)</f>
        <v>1030000</v>
      </c>
      <c r="J54" s="150">
        <f>ROUND(J38+J53,-4)</f>
        <v>10000</v>
      </c>
      <c r="K54" s="151">
        <f>ROUND(K38+K53,-4)</f>
        <v>150000</v>
      </c>
      <c r="L54" s="152">
        <f>ROUND(L38+L53,-4)</f>
        <v>870000</v>
      </c>
      <c r="M54" s="307">
        <f t="shared" si="30"/>
        <v>-320000</v>
      </c>
      <c r="N54" s="145" t="s">
        <v>621</v>
      </c>
      <c r="O54" s="146"/>
      <c r="P54" s="147"/>
      <c r="Q54" s="147"/>
      <c r="R54" s="147"/>
      <c r="S54" s="455">
        <f>ROUND(S53+S38,-2)</f>
        <v>11800</v>
      </c>
      <c r="T54" s="458"/>
      <c r="U54" s="459"/>
      <c r="V54" s="311">
        <f>ROUND(V38+V53,-4)</f>
        <v>1350000</v>
      </c>
    </row>
    <row r="55" spans="1:22" x14ac:dyDescent="0.25">
      <c r="A55" s="174"/>
      <c r="B55" s="175"/>
      <c r="C55" s="176"/>
      <c r="D55" s="176"/>
      <c r="E55" s="176"/>
      <c r="F55" s="177"/>
      <c r="G55" s="228"/>
      <c r="H55" s="175"/>
      <c r="I55" s="178"/>
      <c r="J55" s="179"/>
      <c r="K55" s="180"/>
      <c r="L55" s="181"/>
      <c r="M55" s="307"/>
      <c r="N55" s="184"/>
      <c r="O55" s="185"/>
      <c r="P55" s="186"/>
      <c r="Q55" s="186"/>
      <c r="R55" s="186"/>
      <c r="S55" s="187"/>
      <c r="T55" s="230"/>
      <c r="U55" s="185"/>
      <c r="V55" s="314"/>
    </row>
    <row r="56" spans="1:22" x14ac:dyDescent="0.25">
      <c r="A56" s="188"/>
      <c r="B56" s="189"/>
      <c r="C56" s="190"/>
      <c r="D56" s="190"/>
      <c r="E56" s="190"/>
      <c r="F56" s="191"/>
      <c r="G56" s="231"/>
      <c r="H56" s="189"/>
      <c r="I56" s="192"/>
      <c r="J56" s="193"/>
      <c r="K56" s="194"/>
      <c r="L56" s="195"/>
      <c r="M56" s="307"/>
      <c r="N56" s="196"/>
      <c r="O56" s="197"/>
      <c r="P56" s="198"/>
      <c r="Q56" s="198"/>
      <c r="R56" s="198"/>
      <c r="S56" s="199"/>
      <c r="T56" s="232"/>
      <c r="U56" s="197"/>
      <c r="V56" s="315"/>
    </row>
    <row r="57" spans="1:22" ht="31.5" thickBot="1" x14ac:dyDescent="0.3">
      <c r="A57" s="200" t="s">
        <v>622</v>
      </c>
      <c r="B57" s="201"/>
      <c r="C57" s="201"/>
      <c r="D57" s="201"/>
      <c r="E57" s="201"/>
      <c r="F57" s="202"/>
      <c r="G57" s="201"/>
      <c r="H57" s="201"/>
      <c r="I57" s="203" t="e">
        <f>#REF!</f>
        <v>#REF!</v>
      </c>
      <c r="J57" s="204">
        <v>0</v>
      </c>
      <c r="K57" s="205">
        <v>0</v>
      </c>
      <c r="L57" s="206">
        <v>0</v>
      </c>
      <c r="M57" s="307" t="e">
        <f>I57-V57</f>
        <v>#REF!</v>
      </c>
      <c r="N57" s="200" t="s">
        <v>623</v>
      </c>
      <c r="O57" s="201"/>
      <c r="P57" s="201"/>
      <c r="Q57" s="201"/>
      <c r="R57" s="201"/>
      <c r="S57" s="202"/>
      <c r="T57" s="201"/>
      <c r="U57" s="201"/>
      <c r="V57" s="316" t="e">
        <f>#REF!</f>
        <v>#REF!</v>
      </c>
    </row>
    <row r="58" spans="1:22" ht="17.25" thickBot="1" x14ac:dyDescent="0.3">
      <c r="A58" s="209" t="s">
        <v>624</v>
      </c>
      <c r="B58" s="210"/>
      <c r="C58" s="210"/>
      <c r="D58" s="210"/>
      <c r="E58" s="210"/>
      <c r="F58" s="211"/>
      <c r="G58" s="210"/>
      <c r="H58" s="210"/>
      <c r="I58" s="212" t="e">
        <f>ROUND(I54+I57, -4)</f>
        <v>#REF!</v>
      </c>
      <c r="J58" s="213">
        <f>ROUND(J54+J57, -4)</f>
        <v>10000</v>
      </c>
      <c r="K58" s="214">
        <f>ROUND(K54+K57, -4)</f>
        <v>150000</v>
      </c>
      <c r="L58" s="215">
        <f>ROUND(L54+L57, -4)</f>
        <v>870000</v>
      </c>
      <c r="M58" s="308" t="e">
        <f>I58-V58</f>
        <v>#REF!</v>
      </c>
      <c r="N58" s="209" t="s">
        <v>625</v>
      </c>
      <c r="O58" s="210"/>
      <c r="P58" s="210"/>
      <c r="Q58" s="210"/>
      <c r="R58" s="210"/>
      <c r="S58" s="211"/>
      <c r="T58" s="210"/>
      <c r="U58" s="210"/>
      <c r="V58" s="216" t="e">
        <f>ROUND(V54+V57, -4)</f>
        <v>#REF!</v>
      </c>
    </row>
    <row r="59" spans="1:22" x14ac:dyDescent="0.25">
      <c r="A59" s="217"/>
      <c r="F59" s="235"/>
      <c r="N59" s="217"/>
      <c r="S59" s="235"/>
    </row>
    <row r="60" spans="1:22" x14ac:dyDescent="0.25">
      <c r="A60" s="219" t="s">
        <v>33</v>
      </c>
      <c r="N60" s="219" t="s">
        <v>33</v>
      </c>
    </row>
    <row r="61" spans="1:22" ht="18" x14ac:dyDescent="0.25">
      <c r="A61" s="220" t="s">
        <v>626</v>
      </c>
      <c r="J61" s="221"/>
      <c r="K61" s="221"/>
      <c r="L61" s="221"/>
      <c r="N61" s="222" t="s">
        <v>627</v>
      </c>
    </row>
    <row r="62" spans="1:22" ht="18" x14ac:dyDescent="0.25">
      <c r="A62" s="461" t="s">
        <v>628</v>
      </c>
      <c r="B62" s="461"/>
      <c r="C62" s="461"/>
      <c r="D62" s="461"/>
      <c r="E62" s="461"/>
      <c r="F62" s="461"/>
      <c r="G62" s="461"/>
      <c r="H62" s="461"/>
      <c r="I62" s="461"/>
      <c r="N62" s="471" t="s">
        <v>629</v>
      </c>
      <c r="O62" s="471"/>
      <c r="P62" s="471"/>
      <c r="Q62" s="471"/>
      <c r="R62" s="471"/>
      <c r="S62" s="471"/>
      <c r="T62" s="471"/>
      <c r="U62" s="471"/>
      <c r="V62" s="471"/>
    </row>
    <row r="63" spans="1:22" x14ac:dyDescent="0.25">
      <c r="A63" s="464" t="s">
        <v>630</v>
      </c>
      <c r="B63" s="465"/>
      <c r="C63" s="465"/>
      <c r="D63" s="465"/>
      <c r="E63" s="465"/>
      <c r="F63" s="465"/>
      <c r="G63" s="465"/>
      <c r="H63" s="465"/>
      <c r="I63" s="465"/>
      <c r="J63" s="221"/>
      <c r="K63" s="221"/>
      <c r="L63" s="221"/>
      <c r="N63" s="466" t="s">
        <v>631</v>
      </c>
      <c r="O63" s="467"/>
      <c r="P63" s="467"/>
      <c r="Q63" s="467"/>
      <c r="R63" s="467"/>
      <c r="S63" s="467"/>
      <c r="T63" s="467"/>
      <c r="U63" s="467"/>
      <c r="V63" s="467"/>
    </row>
    <row r="64" spans="1:22" x14ac:dyDescent="0.25">
      <c r="A64" s="464" t="s">
        <v>647</v>
      </c>
      <c r="B64" s="465"/>
      <c r="C64" s="465"/>
      <c r="D64" s="465"/>
      <c r="E64" s="465"/>
      <c r="F64" s="465"/>
      <c r="G64" s="465"/>
      <c r="H64" s="465"/>
      <c r="I64" s="465"/>
      <c r="J64" s="221"/>
      <c r="K64" s="221"/>
      <c r="L64" s="221"/>
      <c r="N64" s="472" t="s">
        <v>632</v>
      </c>
      <c r="O64" s="473"/>
      <c r="P64" s="473"/>
      <c r="Q64" s="473"/>
      <c r="R64" s="473"/>
      <c r="S64" s="473"/>
      <c r="T64" s="473"/>
      <c r="U64" s="473"/>
      <c r="V64" s="473"/>
    </row>
    <row r="65" spans="1:22" x14ac:dyDescent="0.25">
      <c r="A65" s="466" t="s">
        <v>633</v>
      </c>
      <c r="B65" s="467"/>
      <c r="C65" s="467"/>
      <c r="D65" s="467"/>
      <c r="E65" s="467"/>
      <c r="F65" s="467"/>
      <c r="G65" s="467"/>
      <c r="H65" s="467"/>
      <c r="I65" s="467"/>
      <c r="N65" s="466" t="s">
        <v>634</v>
      </c>
      <c r="O65" s="467"/>
      <c r="P65" s="467"/>
      <c r="Q65" s="467"/>
      <c r="R65" s="467"/>
      <c r="S65" s="467"/>
      <c r="T65" s="467"/>
      <c r="U65" s="467"/>
      <c r="V65" s="467"/>
    </row>
    <row r="66" spans="1:22" ht="18" x14ac:dyDescent="0.25">
      <c r="A66" s="468" t="s">
        <v>635</v>
      </c>
      <c r="B66" s="468"/>
      <c r="C66" s="468"/>
      <c r="D66" s="468"/>
      <c r="E66" s="468"/>
      <c r="F66" s="468"/>
      <c r="G66" s="468"/>
      <c r="H66" s="468"/>
      <c r="I66" s="468"/>
      <c r="N66" s="222" t="s">
        <v>636</v>
      </c>
    </row>
    <row r="67" spans="1:22" ht="18" x14ac:dyDescent="0.25">
      <c r="A67" s="461" t="s">
        <v>637</v>
      </c>
      <c r="B67" s="461"/>
      <c r="C67" s="461"/>
      <c r="D67" s="461"/>
      <c r="E67" s="461"/>
      <c r="F67" s="461"/>
      <c r="G67" s="461"/>
      <c r="H67" s="461"/>
      <c r="I67" s="461"/>
      <c r="N67" s="460" t="s">
        <v>638</v>
      </c>
      <c r="O67" s="460"/>
      <c r="P67" s="460"/>
      <c r="Q67" s="460"/>
      <c r="R67" s="460"/>
      <c r="S67" s="460"/>
      <c r="T67" s="460"/>
      <c r="U67" s="460"/>
      <c r="V67" s="460"/>
    </row>
    <row r="68" spans="1:22" ht="18" x14ac:dyDescent="0.25">
      <c r="A68" s="461" t="s">
        <v>639</v>
      </c>
      <c r="B68" s="461"/>
      <c r="C68" s="461"/>
      <c r="D68" s="461"/>
      <c r="E68" s="461"/>
      <c r="F68" s="461"/>
      <c r="G68" s="461"/>
      <c r="H68" s="461"/>
      <c r="I68" s="461"/>
      <c r="N68" s="222" t="s">
        <v>640</v>
      </c>
    </row>
    <row r="69" spans="1:22" ht="18" x14ac:dyDescent="0.25">
      <c r="A69" s="460" t="s">
        <v>641</v>
      </c>
      <c r="B69" s="460"/>
      <c r="C69" s="460"/>
      <c r="D69" s="460"/>
      <c r="E69" s="460"/>
      <c r="F69" s="460"/>
      <c r="G69" s="460"/>
      <c r="H69" s="460"/>
      <c r="I69" s="460"/>
    </row>
    <row r="70" spans="1:22" ht="18" x14ac:dyDescent="0.25">
      <c r="A70" s="220" t="s">
        <v>642</v>
      </c>
      <c r="G70" s="9"/>
    </row>
    <row r="71" spans="1:22" ht="18" x14ac:dyDescent="0.25">
      <c r="A71" s="220" t="s">
        <v>643</v>
      </c>
    </row>
    <row r="72" spans="1:22" ht="18" x14ac:dyDescent="0.25">
      <c r="A72" s="461" t="s">
        <v>644</v>
      </c>
      <c r="B72" s="461"/>
      <c r="C72" s="461"/>
      <c r="D72" s="461"/>
      <c r="E72" s="461"/>
      <c r="F72" s="461"/>
      <c r="G72" s="461"/>
      <c r="H72" s="461"/>
      <c r="I72" s="461"/>
    </row>
    <row r="73" spans="1:22" ht="18" x14ac:dyDescent="0.25">
      <c r="A73" s="223" t="s">
        <v>645</v>
      </c>
    </row>
    <row r="74" spans="1:22" ht="18" x14ac:dyDescent="0.25">
      <c r="A74" s="222" t="s">
        <v>646</v>
      </c>
    </row>
  </sheetData>
  <mergeCells count="23">
    <mergeCell ref="A72:I72"/>
    <mergeCell ref="A63:I63"/>
    <mergeCell ref="N63:V63"/>
    <mergeCell ref="A64:I64"/>
    <mergeCell ref="N64:V64"/>
    <mergeCell ref="A65:I65"/>
    <mergeCell ref="N65:V65"/>
    <mergeCell ref="A66:I66"/>
    <mergeCell ref="A67:I67"/>
    <mergeCell ref="N67:V67"/>
    <mergeCell ref="A68:I68"/>
    <mergeCell ref="A69:I69"/>
    <mergeCell ref="F53:H53"/>
    <mergeCell ref="S53:U53"/>
    <mergeCell ref="F54:H54"/>
    <mergeCell ref="S54:U54"/>
    <mergeCell ref="A62:I62"/>
    <mergeCell ref="N62:V62"/>
    <mergeCell ref="A1:I1"/>
    <mergeCell ref="A3:A4"/>
    <mergeCell ref="N3:N4"/>
    <mergeCell ref="F38:H38"/>
    <mergeCell ref="S38:U38"/>
  </mergeCells>
  <pageMargins left="0.7" right="0.7" top="0.75" bottom="0.75" header="0.3" footer="0.3"/>
  <pageSetup orientation="portrait" horizontalDpi="4294967293"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AD060-50EE-4287-9ED8-A40C71F59713}">
  <sheetPr codeName="Sheet4">
    <tabColor rgb="FF7030A0"/>
  </sheetPr>
  <dimension ref="A1:Z38"/>
  <sheetViews>
    <sheetView zoomScale="95" zoomScaleNormal="95" workbookViewId="0">
      <pane xSplit="1" ySplit="4" topLeftCell="B5" activePane="bottomRight" state="frozen"/>
      <selection activeCell="L19" sqref="L19"/>
      <selection pane="topRight" activeCell="L19" sqref="L19"/>
      <selection pane="bottomLeft" activeCell="L19" sqref="L19"/>
      <selection pane="bottomRight" activeCell="L19" sqref="L19"/>
    </sheetView>
  </sheetViews>
  <sheetFormatPr defaultColWidth="9.140625" defaultRowHeight="15" x14ac:dyDescent="0.25"/>
  <cols>
    <col min="1" max="1" width="39" style="10" customWidth="1"/>
    <col min="2" max="6" width="12.140625" style="10" customWidth="1"/>
    <col min="7" max="7" width="13.140625" style="10" customWidth="1"/>
    <col min="8" max="8" width="12.140625" style="10" customWidth="1"/>
    <col min="9" max="9" width="17.5703125" style="10" bestFit="1" customWidth="1"/>
    <col min="10" max="10" width="9.140625" style="10"/>
    <col min="11" max="11" width="10.42578125" style="10" bestFit="1" customWidth="1"/>
    <col min="12" max="18" width="9.140625" style="10"/>
    <col min="19" max="19" width="28.28515625" style="10" customWidth="1"/>
    <col min="20" max="16384" width="9.140625" style="10"/>
  </cols>
  <sheetData>
    <row r="1" spans="1:26" ht="15.75" x14ac:dyDescent="0.25">
      <c r="A1" s="329" t="s">
        <v>570</v>
      </c>
      <c r="T1" s="332"/>
      <c r="U1" s="332"/>
      <c r="V1" s="332"/>
      <c r="W1" s="332"/>
      <c r="X1" s="332"/>
      <c r="Y1" s="332"/>
      <c r="Z1" s="332"/>
    </row>
    <row r="2" spans="1:26" x14ac:dyDescent="0.25">
      <c r="F2" s="34">
        <v>48.75</v>
      </c>
      <c r="G2" s="34">
        <v>65.709999999999994</v>
      </c>
      <c r="H2" s="34">
        <v>26.38</v>
      </c>
      <c r="I2" s="28" t="s">
        <v>39</v>
      </c>
      <c r="K2" s="11"/>
      <c r="T2" s="332"/>
      <c r="U2" s="332"/>
      <c r="V2" s="332"/>
      <c r="W2" s="332"/>
      <c r="X2" s="332"/>
      <c r="Y2" s="332"/>
      <c r="Z2" s="332"/>
    </row>
    <row r="3" spans="1:26" ht="15.75" thickBot="1" x14ac:dyDescent="0.3">
      <c r="A3" s="480" t="s">
        <v>40</v>
      </c>
      <c r="B3" s="328" t="s">
        <v>2</v>
      </c>
      <c r="C3" s="328" t="s">
        <v>3</v>
      </c>
      <c r="D3" s="328" t="s">
        <v>4</v>
      </c>
      <c r="E3" s="328" t="s">
        <v>5</v>
      </c>
      <c r="F3" s="328" t="s">
        <v>6</v>
      </c>
      <c r="G3" s="328" t="s">
        <v>7</v>
      </c>
      <c r="H3" s="328" t="s">
        <v>8</v>
      </c>
      <c r="I3" s="328" t="s">
        <v>9</v>
      </c>
      <c r="S3" s="480" t="s">
        <v>40</v>
      </c>
      <c r="T3" s="335" t="s">
        <v>2</v>
      </c>
      <c r="U3" s="335" t="s">
        <v>3</v>
      </c>
      <c r="V3" s="335" t="s">
        <v>4</v>
      </c>
      <c r="W3" s="335" t="s">
        <v>5</v>
      </c>
      <c r="X3" s="335" t="s">
        <v>6</v>
      </c>
      <c r="Y3" s="335" t="s">
        <v>7</v>
      </c>
      <c r="Z3" s="336" t="s">
        <v>8</v>
      </c>
    </row>
    <row r="4" spans="1:26" ht="69.75" customHeight="1" x14ac:dyDescent="0.25">
      <c r="A4" s="481"/>
      <c r="B4" s="328" t="s">
        <v>41</v>
      </c>
      <c r="C4" s="328" t="s">
        <v>42</v>
      </c>
      <c r="D4" s="328" t="s">
        <v>43</v>
      </c>
      <c r="E4" s="328" t="s">
        <v>44</v>
      </c>
      <c r="F4" s="328" t="s">
        <v>13</v>
      </c>
      <c r="G4" s="328" t="s">
        <v>45</v>
      </c>
      <c r="H4" s="328" t="s">
        <v>46</v>
      </c>
      <c r="I4" s="328" t="s">
        <v>47</v>
      </c>
      <c r="J4" s="36" t="s">
        <v>574</v>
      </c>
      <c r="K4" s="37" t="s">
        <v>577</v>
      </c>
      <c r="L4" s="38" t="s">
        <v>576</v>
      </c>
      <c r="M4" s="35" t="s">
        <v>575</v>
      </c>
      <c r="N4" s="318" t="s">
        <v>655</v>
      </c>
      <c r="O4" s="36" t="s">
        <v>652</v>
      </c>
      <c r="P4" s="37" t="s">
        <v>653</v>
      </c>
      <c r="Q4" s="38" t="s">
        <v>654</v>
      </c>
      <c r="R4" s="35" t="s">
        <v>575</v>
      </c>
      <c r="S4" s="481"/>
      <c r="T4" s="335" t="s">
        <v>130</v>
      </c>
      <c r="U4" s="335" t="s">
        <v>131</v>
      </c>
      <c r="V4" s="335" t="s">
        <v>132</v>
      </c>
      <c r="W4" s="335" t="s">
        <v>133</v>
      </c>
      <c r="X4" s="335" t="s">
        <v>134</v>
      </c>
      <c r="Y4" s="335" t="s">
        <v>135</v>
      </c>
      <c r="Z4" s="336" t="s">
        <v>136</v>
      </c>
    </row>
    <row r="5" spans="1:26" ht="19.5" customHeight="1" x14ac:dyDescent="0.25">
      <c r="A5" s="322" t="s">
        <v>48</v>
      </c>
      <c r="B5" s="331"/>
      <c r="C5" s="2"/>
      <c r="D5" s="2"/>
      <c r="E5" s="2"/>
      <c r="F5" s="2"/>
      <c r="G5" s="2"/>
      <c r="H5" s="2"/>
      <c r="I5" s="12"/>
      <c r="O5" s="323"/>
      <c r="P5" s="323"/>
      <c r="Q5" s="323"/>
      <c r="S5" s="1" t="s">
        <v>137</v>
      </c>
      <c r="T5" s="331">
        <v>40</v>
      </c>
      <c r="U5" s="2">
        <v>40</v>
      </c>
      <c r="V5" s="2" t="s">
        <v>142</v>
      </c>
      <c r="W5" s="2">
        <v>40</v>
      </c>
      <c r="X5" s="2">
        <v>2</v>
      </c>
      <c r="Y5" s="2">
        <v>4</v>
      </c>
      <c r="Z5" s="21">
        <v>2725</v>
      </c>
    </row>
    <row r="6" spans="1:26" ht="19.5" customHeight="1" x14ac:dyDescent="0.25">
      <c r="A6" s="30" t="s">
        <v>552</v>
      </c>
      <c r="B6" s="331">
        <v>2</v>
      </c>
      <c r="C6" s="2">
        <v>1</v>
      </c>
      <c r="D6" s="2">
        <f>B6*C6</f>
        <v>2</v>
      </c>
      <c r="E6" s="2">
        <v>0</v>
      </c>
      <c r="F6" s="2">
        <f>D6*E6</f>
        <v>0</v>
      </c>
      <c r="G6" s="2">
        <f>F6*0.05</f>
        <v>0</v>
      </c>
      <c r="H6" s="2">
        <f>F6*0.1</f>
        <v>0</v>
      </c>
      <c r="I6" s="3">
        <f>F6*$F$2+G6*$G$2+H6*$H$2</f>
        <v>0</v>
      </c>
      <c r="L6" s="319">
        <f>I6</f>
        <v>0</v>
      </c>
      <c r="N6" s="10">
        <f t="shared" ref="N6:N12" si="0">SUM(F6:H6)</f>
        <v>0</v>
      </c>
      <c r="O6" s="323"/>
      <c r="P6" s="323"/>
      <c r="Q6" s="323">
        <f>N6</f>
        <v>0</v>
      </c>
      <c r="S6" s="1" t="s">
        <v>138</v>
      </c>
      <c r="T6" s="331">
        <v>2</v>
      </c>
      <c r="U6" s="2">
        <v>2</v>
      </c>
      <c r="V6" s="2" t="s">
        <v>143</v>
      </c>
      <c r="W6" s="2">
        <v>0</v>
      </c>
      <c r="X6" s="2">
        <v>0</v>
      </c>
      <c r="Y6" s="2">
        <v>0</v>
      </c>
      <c r="Z6" s="21">
        <v>0</v>
      </c>
    </row>
    <row r="7" spans="1:26" ht="35.450000000000003" customHeight="1" x14ac:dyDescent="0.25">
      <c r="A7" s="30" t="s">
        <v>551</v>
      </c>
      <c r="B7" s="331">
        <v>4</v>
      </c>
      <c r="C7" s="2">
        <v>1</v>
      </c>
      <c r="D7" s="2">
        <f>B7*C7</f>
        <v>4</v>
      </c>
      <c r="E7" s="2">
        <v>0</v>
      </c>
      <c r="F7" s="2">
        <f>D7*E7</f>
        <v>0</v>
      </c>
      <c r="G7" s="2">
        <f>F7*0.05</f>
        <v>0</v>
      </c>
      <c r="H7" s="2">
        <f>F7*0.1</f>
        <v>0</v>
      </c>
      <c r="I7" s="3">
        <f>F7*$F$2+G7*$G$2+H7*$H$2</f>
        <v>0</v>
      </c>
      <c r="L7" s="319">
        <f t="shared" ref="L7:L11" si="1">I7</f>
        <v>0</v>
      </c>
      <c r="N7" s="10">
        <f t="shared" si="0"/>
        <v>0</v>
      </c>
      <c r="O7" s="323"/>
      <c r="P7" s="323"/>
      <c r="Q7" s="323">
        <f t="shared" ref="Q7:Q11" si="2">N7</f>
        <v>0</v>
      </c>
      <c r="S7" s="1" t="s">
        <v>139</v>
      </c>
      <c r="T7" s="331">
        <v>40</v>
      </c>
      <c r="U7" s="2">
        <v>40</v>
      </c>
      <c r="V7" s="2" t="s">
        <v>143</v>
      </c>
      <c r="W7" s="2">
        <v>0</v>
      </c>
      <c r="X7" s="2">
        <v>0</v>
      </c>
      <c r="Y7" s="2">
        <v>0</v>
      </c>
      <c r="Z7" s="21">
        <v>0</v>
      </c>
    </row>
    <row r="8" spans="1:26" ht="19.5" customHeight="1" x14ac:dyDescent="0.25">
      <c r="A8" s="30" t="s">
        <v>553</v>
      </c>
      <c r="B8" s="331">
        <v>2</v>
      </c>
      <c r="C8" s="2">
        <v>1</v>
      </c>
      <c r="D8" s="2">
        <f>B8*C8</f>
        <v>2</v>
      </c>
      <c r="E8" s="2">
        <v>0</v>
      </c>
      <c r="F8" s="2">
        <f>D8*E8</f>
        <v>0</v>
      </c>
      <c r="G8" s="2">
        <f>F8*0.05</f>
        <v>0</v>
      </c>
      <c r="H8" s="2">
        <f>F8*0.1</f>
        <v>0</v>
      </c>
      <c r="I8" s="3">
        <f>F8*$F$2+G8*$G$2+H8*$H$2</f>
        <v>0</v>
      </c>
      <c r="L8" s="319">
        <f t="shared" si="1"/>
        <v>0</v>
      </c>
      <c r="N8" s="10">
        <f t="shared" si="0"/>
        <v>0</v>
      </c>
      <c r="O8" s="323"/>
      <c r="P8" s="323"/>
      <c r="Q8" s="323">
        <f t="shared" si="2"/>
        <v>0</v>
      </c>
      <c r="S8" s="1" t="s">
        <v>140</v>
      </c>
      <c r="T8" s="331">
        <v>2080</v>
      </c>
      <c r="U8" s="2">
        <v>2080</v>
      </c>
      <c r="V8" s="2" t="s">
        <v>144</v>
      </c>
      <c r="W8" s="2">
        <v>0</v>
      </c>
      <c r="X8" s="2">
        <v>0</v>
      </c>
      <c r="Y8" s="2">
        <v>0</v>
      </c>
      <c r="Z8" s="21">
        <v>0</v>
      </c>
    </row>
    <row r="9" spans="1:26" ht="35.450000000000003" customHeight="1" x14ac:dyDescent="0.25">
      <c r="A9" s="30" t="s">
        <v>563</v>
      </c>
      <c r="B9" s="331">
        <v>4</v>
      </c>
      <c r="C9" s="2">
        <v>1</v>
      </c>
      <c r="D9" s="2">
        <f t="shared" ref="D9:D12" si="3">B9*C9</f>
        <v>4</v>
      </c>
      <c r="E9" s="27">
        <v>0</v>
      </c>
      <c r="F9" s="8">
        <f>D9*E9</f>
        <v>0</v>
      </c>
      <c r="G9" s="8">
        <f>F9*0.05</f>
        <v>0</v>
      </c>
      <c r="H9" s="8">
        <f>F9*0.1</f>
        <v>0</v>
      </c>
      <c r="I9" s="3">
        <f>F9*$F$2+G9*$G$2+H9*$H$2</f>
        <v>0</v>
      </c>
      <c r="L9" s="319">
        <f t="shared" si="1"/>
        <v>0</v>
      </c>
      <c r="N9" s="10">
        <f t="shared" si="0"/>
        <v>0</v>
      </c>
      <c r="O9" s="323"/>
      <c r="P9" s="323"/>
      <c r="Q9" s="323">
        <f t="shared" si="2"/>
        <v>0</v>
      </c>
      <c r="S9" s="1" t="s">
        <v>141</v>
      </c>
      <c r="T9" s="331">
        <v>120</v>
      </c>
      <c r="U9" s="2">
        <v>120</v>
      </c>
      <c r="V9" s="2" t="s">
        <v>144</v>
      </c>
      <c r="W9" s="2">
        <v>0</v>
      </c>
      <c r="X9" s="2">
        <v>0</v>
      </c>
      <c r="Y9" s="2">
        <v>0</v>
      </c>
      <c r="Z9" s="21">
        <v>0</v>
      </c>
    </row>
    <row r="10" spans="1:26" x14ac:dyDescent="0.25">
      <c r="A10" s="29" t="s">
        <v>564</v>
      </c>
      <c r="B10" s="26">
        <v>4</v>
      </c>
      <c r="C10" s="24">
        <v>1</v>
      </c>
      <c r="D10" s="24">
        <f t="shared" si="3"/>
        <v>4</v>
      </c>
      <c r="E10" s="27">
        <v>0</v>
      </c>
      <c r="F10" s="27">
        <f>D10*E10</f>
        <v>0</v>
      </c>
      <c r="G10" s="27">
        <f>F10*0.05</f>
        <v>0</v>
      </c>
      <c r="H10" s="27">
        <f>F10*0.1</f>
        <v>0</v>
      </c>
      <c r="I10" s="31">
        <f>F10*$F$2+G10*$G$2+H10*$H$2</f>
        <v>0</v>
      </c>
      <c r="L10" s="319">
        <f t="shared" si="1"/>
        <v>0</v>
      </c>
      <c r="N10" s="10">
        <f t="shared" si="0"/>
        <v>0</v>
      </c>
      <c r="O10" s="323"/>
      <c r="P10" s="323"/>
      <c r="Q10" s="323">
        <f t="shared" si="2"/>
        <v>0</v>
      </c>
      <c r="S10" s="1" t="s">
        <v>145</v>
      </c>
      <c r="T10" s="331"/>
      <c r="U10" s="2"/>
      <c r="V10" s="2"/>
      <c r="W10" s="2"/>
      <c r="X10" s="2"/>
      <c r="Y10" s="2"/>
      <c r="Z10" s="21"/>
    </row>
    <row r="11" spans="1:26" s="15" customFormat="1" ht="35.450000000000003" customHeight="1" x14ac:dyDescent="0.25">
      <c r="A11" s="30" t="s">
        <v>565</v>
      </c>
      <c r="B11" s="26">
        <v>30</v>
      </c>
      <c r="C11" s="2">
        <v>0.4</v>
      </c>
      <c r="D11" s="8">
        <f t="shared" si="3"/>
        <v>12</v>
      </c>
      <c r="E11" s="27">
        <v>0</v>
      </c>
      <c r="F11" s="8">
        <f t="shared" ref="F11:F12" si="4">D11*E11</f>
        <v>0</v>
      </c>
      <c r="G11" s="8">
        <f t="shared" ref="G11:G12" si="5">F11*0.05</f>
        <v>0</v>
      </c>
      <c r="H11" s="8">
        <f t="shared" ref="H11:H12" si="6">F11*0.1</f>
        <v>0</v>
      </c>
      <c r="I11" s="3">
        <f t="shared" ref="I11:I12" si="7">F11*$F$2+G11*$G$2+H11*$H$2</f>
        <v>0</v>
      </c>
      <c r="K11" s="16"/>
      <c r="L11" s="319">
        <f t="shared" si="1"/>
        <v>0</v>
      </c>
      <c r="N11" s="10">
        <f t="shared" si="0"/>
        <v>0</v>
      </c>
      <c r="O11" s="324"/>
      <c r="P11" s="325"/>
      <c r="Q11" s="323">
        <f t="shared" si="2"/>
        <v>0</v>
      </c>
      <c r="S11" s="22" t="s">
        <v>146</v>
      </c>
      <c r="T11" s="331" t="s">
        <v>1</v>
      </c>
      <c r="U11" s="2"/>
      <c r="V11" s="2"/>
      <c r="W11" s="2"/>
      <c r="X11" s="2"/>
      <c r="Y11" s="2"/>
      <c r="Z11" s="19"/>
    </row>
    <row r="12" spans="1:26" s="15" customFormat="1" ht="18.75" customHeight="1" x14ac:dyDescent="0.25">
      <c r="A12" s="33" t="s">
        <v>566</v>
      </c>
      <c r="B12" s="26">
        <v>2</v>
      </c>
      <c r="C12" s="24">
        <v>0.4</v>
      </c>
      <c r="D12" s="27">
        <f t="shared" si="3"/>
        <v>0.8</v>
      </c>
      <c r="E12" s="24">
        <v>0</v>
      </c>
      <c r="F12" s="27">
        <f t="shared" si="4"/>
        <v>0</v>
      </c>
      <c r="G12" s="27">
        <f t="shared" si="5"/>
        <v>0</v>
      </c>
      <c r="H12" s="27">
        <f t="shared" si="6"/>
        <v>0</v>
      </c>
      <c r="I12" s="31">
        <f t="shared" si="7"/>
        <v>0</v>
      </c>
      <c r="J12" s="320">
        <f>I12</f>
        <v>0</v>
      </c>
      <c r="K12" s="16"/>
      <c r="N12" s="10">
        <f t="shared" si="0"/>
        <v>0</v>
      </c>
      <c r="O12" s="324">
        <f>N12</f>
        <v>0</v>
      </c>
      <c r="P12" s="325"/>
      <c r="Q12" s="324"/>
      <c r="S12" s="23" t="s">
        <v>147</v>
      </c>
      <c r="T12" s="331" t="s">
        <v>1</v>
      </c>
      <c r="U12" s="2"/>
      <c r="V12" s="2"/>
      <c r="W12" s="2"/>
      <c r="X12" s="2"/>
      <c r="Y12" s="2"/>
      <c r="Z12" s="19"/>
    </row>
    <row r="13" spans="1:26" ht="19.5" customHeight="1" x14ac:dyDescent="0.25">
      <c r="A13" s="13" t="s">
        <v>54</v>
      </c>
      <c r="B13" s="331"/>
      <c r="C13" s="2"/>
      <c r="D13" s="2"/>
      <c r="E13" s="2"/>
      <c r="F13" s="2"/>
      <c r="G13" s="2"/>
      <c r="H13" s="2"/>
      <c r="I13" s="3"/>
      <c r="O13" s="323"/>
      <c r="P13" s="323"/>
      <c r="Q13" s="323"/>
      <c r="S13" s="23" t="s">
        <v>148</v>
      </c>
      <c r="T13" s="331" t="s">
        <v>1</v>
      </c>
      <c r="U13" s="2"/>
      <c r="V13" s="2"/>
      <c r="W13" s="2"/>
      <c r="X13" s="2"/>
      <c r="Y13" s="2"/>
      <c r="Z13" s="19"/>
    </row>
    <row r="14" spans="1:26" ht="35.450000000000003" customHeight="1" x14ac:dyDescent="0.25">
      <c r="A14" s="30" t="s">
        <v>558</v>
      </c>
      <c r="B14" s="331">
        <v>4</v>
      </c>
      <c r="C14" s="2">
        <v>1</v>
      </c>
      <c r="D14" s="2">
        <f t="shared" ref="D14:D19" si="8">B14*C14</f>
        <v>4</v>
      </c>
      <c r="E14" s="25">
        <f>11/3</f>
        <v>3.6666666666666665</v>
      </c>
      <c r="F14" s="8">
        <f>D14*E14</f>
        <v>14.666666666666666</v>
      </c>
      <c r="G14" s="14">
        <f>F14*0.05</f>
        <v>0.73333333333333339</v>
      </c>
      <c r="H14" s="14">
        <f>F14*0.1</f>
        <v>1.4666666666666668</v>
      </c>
      <c r="I14" s="3">
        <f>F14*$F$2+G14*$G$2+H14*$H$2</f>
        <v>801.87799999999993</v>
      </c>
      <c r="L14" s="319">
        <f>I14</f>
        <v>801.87799999999993</v>
      </c>
      <c r="N14" s="10">
        <f t="shared" ref="N14:N19" si="9">SUM(F14:H14)</f>
        <v>16.866666666666667</v>
      </c>
      <c r="O14" s="323"/>
      <c r="P14" s="323"/>
      <c r="Q14" s="323">
        <f>N14</f>
        <v>16.866666666666667</v>
      </c>
      <c r="S14" s="23" t="s">
        <v>149</v>
      </c>
      <c r="T14" s="331" t="s">
        <v>1</v>
      </c>
      <c r="U14" s="2"/>
      <c r="V14" s="2"/>
      <c r="W14" s="2"/>
      <c r="X14" s="2"/>
      <c r="Y14" s="2"/>
      <c r="Z14" s="19"/>
    </row>
    <row r="15" spans="1:26" ht="25.5" x14ac:dyDescent="0.25">
      <c r="A15" s="29" t="s">
        <v>559</v>
      </c>
      <c r="B15" s="26">
        <v>4</v>
      </c>
      <c r="C15" s="24">
        <v>1</v>
      </c>
      <c r="D15" s="24">
        <f t="shared" si="8"/>
        <v>4</v>
      </c>
      <c r="E15" s="25">
        <f>11/3</f>
        <v>3.6666666666666665</v>
      </c>
      <c r="F15" s="27">
        <f>D15*E15</f>
        <v>14.666666666666666</v>
      </c>
      <c r="G15" s="25">
        <f>F15*0.05</f>
        <v>0.73333333333333339</v>
      </c>
      <c r="H15" s="25">
        <f>F15*0.1</f>
        <v>1.4666666666666668</v>
      </c>
      <c r="I15" s="31">
        <f>F15*$F$2+G15*$G$2+H15*$H$2</f>
        <v>801.87799999999993</v>
      </c>
      <c r="L15" s="319">
        <f>I15</f>
        <v>801.87799999999993</v>
      </c>
      <c r="N15" s="10">
        <f t="shared" si="9"/>
        <v>16.866666666666667</v>
      </c>
      <c r="O15" s="323"/>
      <c r="P15" s="323"/>
      <c r="Q15" s="323">
        <f>N15</f>
        <v>16.866666666666667</v>
      </c>
      <c r="S15" s="23" t="s">
        <v>150</v>
      </c>
      <c r="T15" s="331">
        <v>2</v>
      </c>
      <c r="U15" s="2">
        <v>2</v>
      </c>
      <c r="V15" s="2" t="s">
        <v>155</v>
      </c>
      <c r="W15" s="2">
        <v>12</v>
      </c>
      <c r="X15" s="2">
        <v>0.6</v>
      </c>
      <c r="Y15" s="2">
        <v>1.2</v>
      </c>
      <c r="Z15" s="19">
        <v>818</v>
      </c>
    </row>
    <row r="16" spans="1:26" s="15" customFormat="1" ht="35.450000000000003" customHeight="1" x14ac:dyDescent="0.25">
      <c r="A16" s="30" t="s">
        <v>560</v>
      </c>
      <c r="B16" s="26">
        <v>30</v>
      </c>
      <c r="C16" s="2">
        <v>0.4</v>
      </c>
      <c r="D16" s="8">
        <f t="shared" si="8"/>
        <v>12</v>
      </c>
      <c r="E16" s="25">
        <f>11/3</f>
        <v>3.6666666666666665</v>
      </c>
      <c r="F16" s="8">
        <f t="shared" ref="F16:F19" si="10">D16*E16</f>
        <v>44</v>
      </c>
      <c r="G16" s="14">
        <f t="shared" ref="G16:G19" si="11">F16*0.05</f>
        <v>2.2000000000000002</v>
      </c>
      <c r="H16" s="14">
        <f t="shared" ref="H16:H19" si="12">F16*0.1</f>
        <v>4.4000000000000004</v>
      </c>
      <c r="I16" s="3">
        <f t="shared" ref="I16:I19" si="13">F16*$F$2+G16*$G$2+H16*$H$2</f>
        <v>2405.634</v>
      </c>
      <c r="K16" s="16"/>
      <c r="L16" s="320">
        <f>I16</f>
        <v>2405.634</v>
      </c>
      <c r="N16" s="10">
        <f t="shared" si="9"/>
        <v>50.6</v>
      </c>
      <c r="O16" s="324"/>
      <c r="P16" s="325"/>
      <c r="Q16" s="324">
        <f>N16</f>
        <v>50.6</v>
      </c>
      <c r="S16" s="23" t="s">
        <v>95</v>
      </c>
      <c r="T16" s="331">
        <v>2</v>
      </c>
      <c r="U16" s="2">
        <v>2</v>
      </c>
      <c r="V16" s="2" t="s">
        <v>155</v>
      </c>
      <c r="W16" s="2">
        <v>12</v>
      </c>
      <c r="X16" s="2">
        <v>0.6</v>
      </c>
      <c r="Y16" s="2">
        <v>1.2</v>
      </c>
      <c r="Z16" s="19">
        <v>818</v>
      </c>
    </row>
    <row r="17" spans="1:26" s="15" customFormat="1" ht="18.75" customHeight="1" x14ac:dyDescent="0.25">
      <c r="A17" s="33" t="s">
        <v>562</v>
      </c>
      <c r="B17" s="26">
        <v>2</v>
      </c>
      <c r="C17" s="24">
        <v>0.4</v>
      </c>
      <c r="D17" s="27">
        <f t="shared" si="8"/>
        <v>0.8</v>
      </c>
      <c r="E17" s="24">
        <v>11</v>
      </c>
      <c r="F17" s="25">
        <f t="shared" si="10"/>
        <v>8.8000000000000007</v>
      </c>
      <c r="G17" s="25">
        <f t="shared" si="11"/>
        <v>0.44000000000000006</v>
      </c>
      <c r="H17" s="25">
        <f t="shared" si="12"/>
        <v>0.88000000000000012</v>
      </c>
      <c r="I17" s="31">
        <f t="shared" si="13"/>
        <v>481.12680000000006</v>
      </c>
      <c r="J17" s="320">
        <f>I17</f>
        <v>481.12680000000006</v>
      </c>
      <c r="K17" s="16"/>
      <c r="N17" s="10">
        <f t="shared" si="9"/>
        <v>10.120000000000001</v>
      </c>
      <c r="O17" s="324">
        <f>N17</f>
        <v>10.120000000000001</v>
      </c>
      <c r="P17" s="325"/>
      <c r="Q17" s="324"/>
      <c r="S17" s="23" t="s">
        <v>151</v>
      </c>
      <c r="T17" s="331">
        <v>8</v>
      </c>
      <c r="U17" s="2">
        <v>8</v>
      </c>
      <c r="V17" s="2" t="s">
        <v>75</v>
      </c>
      <c r="W17" s="2">
        <v>0</v>
      </c>
      <c r="X17" s="2">
        <v>0</v>
      </c>
      <c r="Y17" s="2">
        <v>0</v>
      </c>
      <c r="Z17" s="19">
        <v>0</v>
      </c>
    </row>
    <row r="18" spans="1:26" ht="19.5" customHeight="1" x14ac:dyDescent="0.25">
      <c r="A18" s="32" t="s">
        <v>554</v>
      </c>
      <c r="B18" s="331">
        <v>4</v>
      </c>
      <c r="C18" s="2">
        <v>1</v>
      </c>
      <c r="D18" s="2">
        <f>B18*C18</f>
        <v>4</v>
      </c>
      <c r="E18" s="25">
        <f>11/3</f>
        <v>3.6666666666666665</v>
      </c>
      <c r="F18" s="8">
        <f>D18*E18</f>
        <v>14.666666666666666</v>
      </c>
      <c r="G18" s="14">
        <f>F18*0.05</f>
        <v>0.73333333333333339</v>
      </c>
      <c r="H18" s="14">
        <f>F18*0.1</f>
        <v>1.4666666666666668</v>
      </c>
      <c r="I18" s="3">
        <f>F18*$F$2+G18*$G$2+H18*$H$2</f>
        <v>801.87799999999993</v>
      </c>
      <c r="J18" s="321" t="e">
        <f>I18*#REF!/100</f>
        <v>#REF!</v>
      </c>
      <c r="L18" s="321" t="e">
        <f>I18-J18</f>
        <v>#REF!</v>
      </c>
      <c r="N18" s="10">
        <f t="shared" si="9"/>
        <v>16.866666666666667</v>
      </c>
      <c r="O18" s="323" t="e">
        <f>N18*#REF!/100</f>
        <v>#REF!</v>
      </c>
      <c r="P18" s="323"/>
      <c r="Q18" s="323" t="e">
        <f>N18-O18</f>
        <v>#REF!</v>
      </c>
      <c r="S18" s="23" t="s">
        <v>152</v>
      </c>
      <c r="T18" s="331">
        <v>8</v>
      </c>
      <c r="U18" s="2" t="s">
        <v>156</v>
      </c>
      <c r="V18" s="2" t="s">
        <v>75</v>
      </c>
      <c r="W18" s="2">
        <v>0</v>
      </c>
      <c r="X18" s="2">
        <v>0</v>
      </c>
      <c r="Y18" s="2">
        <v>0</v>
      </c>
      <c r="Z18" s="19">
        <v>0</v>
      </c>
    </row>
    <row r="19" spans="1:26" ht="19.5" customHeight="1" x14ac:dyDescent="0.25">
      <c r="A19" s="32" t="s">
        <v>561</v>
      </c>
      <c r="B19" s="331">
        <v>8</v>
      </c>
      <c r="C19" s="2">
        <v>2</v>
      </c>
      <c r="D19" s="2">
        <f t="shared" si="8"/>
        <v>16</v>
      </c>
      <c r="E19" s="24">
        <v>11</v>
      </c>
      <c r="F19" s="8">
        <f t="shared" si="10"/>
        <v>176</v>
      </c>
      <c r="G19" s="14">
        <f t="shared" si="11"/>
        <v>8.8000000000000007</v>
      </c>
      <c r="H19" s="8">
        <f t="shared" si="12"/>
        <v>17.600000000000001</v>
      </c>
      <c r="I19" s="3">
        <f t="shared" si="13"/>
        <v>9622.5360000000001</v>
      </c>
      <c r="K19" s="319">
        <f>I19</f>
        <v>9622.5360000000001</v>
      </c>
      <c r="N19" s="10">
        <f t="shared" si="9"/>
        <v>202.4</v>
      </c>
      <c r="O19" s="323"/>
      <c r="P19" s="323">
        <f>N19</f>
        <v>202.4</v>
      </c>
      <c r="Q19" s="323"/>
      <c r="S19" s="23" t="s">
        <v>153</v>
      </c>
      <c r="T19" s="331">
        <v>4</v>
      </c>
      <c r="U19" s="2">
        <v>4</v>
      </c>
      <c r="V19" s="2" t="s">
        <v>157</v>
      </c>
      <c r="W19" s="2">
        <v>0</v>
      </c>
      <c r="X19" s="2">
        <v>0</v>
      </c>
      <c r="Y19" s="2">
        <v>0</v>
      </c>
      <c r="Z19" s="19">
        <v>0</v>
      </c>
    </row>
    <row r="20" spans="1:26" ht="19.5" customHeight="1" x14ac:dyDescent="0.25">
      <c r="A20" s="13" t="s">
        <v>58</v>
      </c>
      <c r="B20" s="331"/>
      <c r="C20" s="2"/>
      <c r="D20" s="2"/>
      <c r="E20" s="2"/>
      <c r="F20" s="482">
        <f>SUM(F5:H19)</f>
        <v>313.72000000000003</v>
      </c>
      <c r="G20" s="483"/>
      <c r="H20" s="484"/>
      <c r="I20" s="3">
        <f>SUM(I5:I19)</f>
        <v>14914.9308</v>
      </c>
      <c r="J20" s="3" t="e">
        <f>SUM(J5:J19)</f>
        <v>#REF!</v>
      </c>
      <c r="K20" s="3">
        <f>SUM(K5:K19)</f>
        <v>9622.5360000000001</v>
      </c>
      <c r="L20" s="3" t="e">
        <f>SUM(L5:L19)</f>
        <v>#REF!</v>
      </c>
      <c r="M20" s="319" t="e">
        <f>SUM(J20:L20)</f>
        <v>#REF!</v>
      </c>
      <c r="O20" s="326" t="e">
        <f>SUM(O5:O19)</f>
        <v>#REF!</v>
      </c>
      <c r="P20" s="326">
        <f>SUM(P5:P19)</f>
        <v>202.4</v>
      </c>
      <c r="Q20" s="326" t="e">
        <f>SUM(Q5:Q19)</f>
        <v>#REF!</v>
      </c>
      <c r="S20" s="23" t="s">
        <v>154</v>
      </c>
      <c r="T20" s="331">
        <v>4</v>
      </c>
      <c r="U20" s="2">
        <v>4</v>
      </c>
      <c r="V20" s="2" t="s">
        <v>75</v>
      </c>
      <c r="W20" s="2">
        <v>0</v>
      </c>
      <c r="X20" s="2">
        <v>0</v>
      </c>
      <c r="Y20" s="2">
        <v>0</v>
      </c>
      <c r="Z20" s="19">
        <v>0</v>
      </c>
    </row>
    <row r="21" spans="1:26" ht="35.450000000000003" customHeight="1" x14ac:dyDescent="0.25">
      <c r="A21" s="5" t="s">
        <v>534</v>
      </c>
      <c r="B21" s="2"/>
      <c r="C21" s="2"/>
      <c r="D21" s="2"/>
      <c r="E21" s="2"/>
      <c r="F21" s="485">
        <f>ROUND(SUM(F5:H19),0)</f>
        <v>314</v>
      </c>
      <c r="G21" s="486"/>
      <c r="H21" s="487"/>
      <c r="I21" s="4">
        <f>ROUND(SUM(I5:I19),-2)</f>
        <v>14900</v>
      </c>
      <c r="J21" s="333" t="e">
        <f>ROUND(SUM(J5:J19),-2)</f>
        <v>#REF!</v>
      </c>
      <c r="K21" s="333">
        <f>ROUND(SUM(K5:K19),-2)</f>
        <v>9600</v>
      </c>
      <c r="L21" s="333" t="e">
        <f>ROUND(SUM(L5:L19),-2)</f>
        <v>#REF!</v>
      </c>
      <c r="M21" s="334" t="e">
        <f>SUM(J21:L21)</f>
        <v>#REF!</v>
      </c>
      <c r="O21" s="327" t="e">
        <f>ROUND(SUM(O5:O19),-1)</f>
        <v>#REF!</v>
      </c>
      <c r="P21" s="327">
        <f t="shared" ref="P21:Q21" si="14">ROUND(SUM(P5:P19),-1)</f>
        <v>200</v>
      </c>
      <c r="Q21" s="327" t="e">
        <f t="shared" si="14"/>
        <v>#REF!</v>
      </c>
      <c r="R21" s="10" t="e">
        <f>SUM(O21:Q21)</f>
        <v>#REF!</v>
      </c>
      <c r="S21" s="1" t="s">
        <v>158</v>
      </c>
      <c r="T21" s="331"/>
      <c r="U21" s="2"/>
      <c r="V21" s="2"/>
      <c r="W21" s="2">
        <v>64</v>
      </c>
      <c r="X21" s="2">
        <v>3</v>
      </c>
      <c r="Y21" s="2">
        <v>6</v>
      </c>
      <c r="Z21" s="19">
        <v>4360</v>
      </c>
    </row>
    <row r="22" spans="1:26" ht="25.5" x14ac:dyDescent="0.25">
      <c r="S22" s="1" t="s">
        <v>159</v>
      </c>
      <c r="T22" s="477" t="s">
        <v>161</v>
      </c>
      <c r="U22" s="478"/>
      <c r="V22" s="478"/>
      <c r="W22" s="478"/>
      <c r="X22" s="478"/>
      <c r="Y22" s="478"/>
      <c r="Z22" s="479"/>
    </row>
    <row r="23" spans="1:26" ht="76.5" customHeight="1" x14ac:dyDescent="0.25">
      <c r="A23" s="6" t="s">
        <v>33</v>
      </c>
      <c r="S23" s="1" t="s">
        <v>160</v>
      </c>
      <c r="T23" s="477" t="s">
        <v>162</v>
      </c>
      <c r="U23" s="478"/>
      <c r="V23" s="478"/>
      <c r="W23" s="478"/>
      <c r="X23" s="478"/>
      <c r="Y23" s="478"/>
      <c r="Z23" s="479"/>
    </row>
    <row r="24" spans="1:26" ht="29.25" customHeight="1" x14ac:dyDescent="0.25">
      <c r="A24" s="488" t="s">
        <v>571</v>
      </c>
      <c r="B24" s="488"/>
      <c r="C24" s="488"/>
      <c r="D24" s="488"/>
      <c r="E24" s="488"/>
      <c r="F24" s="488"/>
      <c r="G24" s="488"/>
      <c r="H24" s="488"/>
      <c r="I24" s="488"/>
      <c r="J24" s="9"/>
      <c r="O24" s="10" t="e">
        <f>SUM(O5:O19)</f>
        <v>#REF!</v>
      </c>
      <c r="P24" s="10">
        <f>SUM(P5:P19)</f>
        <v>202.4</v>
      </c>
      <c r="Q24" s="10" t="e">
        <f>SUM(Q5:Q19)</f>
        <v>#REF!</v>
      </c>
      <c r="R24" s="10" t="e">
        <f>SUM(O24:Q24)</f>
        <v>#REF!</v>
      </c>
      <c r="Z24" s="20"/>
    </row>
    <row r="25" spans="1:26" ht="45.75" customHeight="1" x14ac:dyDescent="0.25">
      <c r="A25" s="489" t="s">
        <v>536</v>
      </c>
      <c r="B25" s="489"/>
      <c r="C25" s="489"/>
      <c r="D25" s="489"/>
      <c r="E25" s="489"/>
      <c r="F25" s="489"/>
      <c r="G25" s="489"/>
      <c r="H25" s="489"/>
      <c r="I25" s="489"/>
      <c r="O25" s="332">
        <v>11</v>
      </c>
      <c r="P25" s="332">
        <v>202</v>
      </c>
      <c r="Q25" s="332">
        <v>101</v>
      </c>
      <c r="R25" s="332">
        <f>SUM(O25:Q25)</f>
        <v>314</v>
      </c>
      <c r="S25" s="10" t="s">
        <v>115</v>
      </c>
      <c r="Z25" s="20"/>
    </row>
    <row r="26" spans="1:26" ht="18.75" x14ac:dyDescent="0.25">
      <c r="A26" s="489" t="s">
        <v>572</v>
      </c>
      <c r="B26" s="489"/>
      <c r="C26" s="489"/>
      <c r="D26" s="489"/>
      <c r="E26" s="489"/>
      <c r="F26" s="489"/>
      <c r="G26" s="489"/>
      <c r="H26" s="489"/>
      <c r="I26" s="489"/>
      <c r="S26" s="10" t="s">
        <v>163</v>
      </c>
      <c r="Z26" s="20"/>
    </row>
    <row r="27" spans="1:26" ht="29.25" customHeight="1" x14ac:dyDescent="0.25">
      <c r="A27" s="474" t="s">
        <v>567</v>
      </c>
      <c r="B27" s="475"/>
      <c r="C27" s="475"/>
      <c r="D27" s="475"/>
      <c r="E27" s="475"/>
      <c r="F27" s="475"/>
      <c r="G27" s="475"/>
      <c r="H27" s="475"/>
      <c r="I27" s="475"/>
      <c r="S27" s="10" t="s">
        <v>164</v>
      </c>
      <c r="Z27" s="20"/>
    </row>
    <row r="28" spans="1:26" x14ac:dyDescent="0.25">
      <c r="A28" s="476" t="s">
        <v>64</v>
      </c>
      <c r="B28" s="433"/>
      <c r="C28" s="433"/>
      <c r="D28" s="433"/>
      <c r="E28" s="433"/>
      <c r="F28" s="433"/>
      <c r="G28" s="433"/>
      <c r="H28" s="433"/>
      <c r="I28" s="433"/>
      <c r="S28" s="10" t="s">
        <v>165</v>
      </c>
      <c r="Z28" s="20"/>
    </row>
    <row r="29" spans="1:26" ht="15.75" x14ac:dyDescent="0.25">
      <c r="A29" s="7" t="s">
        <v>535</v>
      </c>
      <c r="S29" s="10" t="s">
        <v>166</v>
      </c>
      <c r="Z29" s="20"/>
    </row>
    <row r="30" spans="1:26" ht="15.75" x14ac:dyDescent="0.25">
      <c r="S30" s="10" t="s">
        <v>120</v>
      </c>
      <c r="T30" s="330"/>
      <c r="U30" s="330"/>
      <c r="V30" s="17"/>
      <c r="W30" s="17"/>
      <c r="Z30" s="20"/>
    </row>
    <row r="31" spans="1:26" ht="15.75" x14ac:dyDescent="0.25">
      <c r="S31" s="10" t="s">
        <v>167</v>
      </c>
      <c r="T31" s="330"/>
      <c r="U31" s="330"/>
      <c r="V31" s="17"/>
      <c r="W31" s="17"/>
      <c r="Z31" s="20"/>
    </row>
    <row r="35" spans="2:5" ht="15.75" x14ac:dyDescent="0.25">
      <c r="B35" s="330"/>
      <c r="C35" s="330"/>
      <c r="D35" s="17"/>
      <c r="E35" s="17"/>
    </row>
    <row r="36" spans="2:5" ht="15.75" x14ac:dyDescent="0.25">
      <c r="B36" s="330"/>
      <c r="C36" s="330"/>
      <c r="D36" s="17"/>
      <c r="E36" s="17"/>
    </row>
    <row r="37" spans="2:5" ht="15.75" x14ac:dyDescent="0.25">
      <c r="B37" s="330"/>
      <c r="C37" s="330"/>
      <c r="D37" s="17"/>
      <c r="E37" s="17"/>
    </row>
    <row r="38" spans="2:5" x14ac:dyDescent="0.25">
      <c r="B38" s="18"/>
      <c r="C38" s="330"/>
      <c r="D38" s="330"/>
      <c r="E38" s="330"/>
    </row>
  </sheetData>
  <mergeCells count="11">
    <mergeCell ref="A27:I27"/>
    <mergeCell ref="A28:I28"/>
    <mergeCell ref="T23:Z23"/>
    <mergeCell ref="S3:S4"/>
    <mergeCell ref="T22:Z22"/>
    <mergeCell ref="A3:A4"/>
    <mergeCell ref="F20:H20"/>
    <mergeCell ref="F21:H21"/>
    <mergeCell ref="A24:I24"/>
    <mergeCell ref="A25:I25"/>
    <mergeCell ref="A26:I26"/>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E11C9-2055-45E9-8E85-CBF33A7C8051}">
  <sheetPr codeName="Sheet5">
    <tabColor rgb="FF7030A0"/>
  </sheetPr>
  <dimension ref="A1:AB40"/>
  <sheetViews>
    <sheetView zoomScale="95" zoomScaleNormal="95" workbookViewId="0">
      <pane xSplit="1" ySplit="4" topLeftCell="B5" activePane="bottomRight" state="frozen"/>
      <selection activeCell="L19" sqref="L19"/>
      <selection pane="topRight" activeCell="L19" sqref="L19"/>
      <selection pane="bottomLeft" activeCell="L19" sqref="L19"/>
      <selection pane="bottomRight" activeCell="L19" sqref="L19"/>
    </sheetView>
  </sheetViews>
  <sheetFormatPr defaultColWidth="9.140625" defaultRowHeight="15" x14ac:dyDescent="0.25"/>
  <cols>
    <col min="1" max="1" width="39" style="10" customWidth="1"/>
    <col min="2" max="6" width="12.140625" style="10" customWidth="1"/>
    <col min="7" max="7" width="13.140625" style="10" customWidth="1"/>
    <col min="8" max="8" width="12.140625" style="10" customWidth="1"/>
    <col min="9" max="9" width="17.5703125" style="10" bestFit="1" customWidth="1"/>
    <col min="10" max="10" width="9.140625" style="10" customWidth="1"/>
    <col min="11" max="11" width="10.42578125" style="10" customWidth="1"/>
    <col min="12" max="13" width="9.140625" style="10" customWidth="1"/>
    <col min="14" max="18" width="9.140625" style="10" hidden="1" customWidth="1"/>
    <col min="19" max="19" width="12.85546875" style="10" customWidth="1"/>
    <col min="20" max="20" width="28.28515625" style="10" customWidth="1"/>
    <col min="21" max="27" width="9.140625" style="10"/>
    <col min="28" max="28" width="18.42578125" style="10" customWidth="1"/>
    <col min="29" max="16384" width="9.140625" style="10"/>
  </cols>
  <sheetData>
    <row r="1" spans="1:28" ht="15.75" x14ac:dyDescent="0.25">
      <c r="A1" s="329" t="s">
        <v>570</v>
      </c>
      <c r="T1" s="337"/>
      <c r="U1" s="337"/>
      <c r="V1" s="337"/>
      <c r="W1" s="337"/>
      <c r="X1" s="337"/>
      <c r="Y1" s="337"/>
      <c r="Z1" s="337"/>
      <c r="AA1" s="337"/>
      <c r="AB1" s="337"/>
    </row>
    <row r="2" spans="1:28" x14ac:dyDescent="0.25">
      <c r="F2" s="34">
        <v>48.75</v>
      </c>
      <c r="G2" s="34">
        <v>65.709999999999994</v>
      </c>
      <c r="H2" s="34">
        <v>26.38</v>
      </c>
      <c r="I2" s="28" t="s">
        <v>39</v>
      </c>
      <c r="K2" s="11"/>
      <c r="T2" s="337"/>
      <c r="U2" s="337"/>
      <c r="V2" s="337"/>
      <c r="W2" s="337"/>
      <c r="X2" s="337"/>
      <c r="Y2" s="338">
        <v>48.75</v>
      </c>
      <c r="Z2" s="338">
        <v>65.709999999999994</v>
      </c>
      <c r="AA2" s="338">
        <v>26.38</v>
      </c>
      <c r="AB2" s="339" t="s">
        <v>39</v>
      </c>
    </row>
    <row r="3" spans="1:28" ht="15.75" thickBot="1" x14ac:dyDescent="0.3">
      <c r="A3" s="480" t="s">
        <v>40</v>
      </c>
      <c r="B3" s="328" t="s">
        <v>2</v>
      </c>
      <c r="C3" s="328" t="s">
        <v>3</v>
      </c>
      <c r="D3" s="328" t="s">
        <v>4</v>
      </c>
      <c r="E3" s="328" t="s">
        <v>5</v>
      </c>
      <c r="F3" s="328" t="s">
        <v>6</v>
      </c>
      <c r="G3" s="328" t="s">
        <v>7</v>
      </c>
      <c r="H3" s="328" t="s">
        <v>8</v>
      </c>
      <c r="I3" s="328" t="s">
        <v>9</v>
      </c>
      <c r="T3" s="490" t="s">
        <v>40</v>
      </c>
      <c r="U3" s="340" t="s">
        <v>2</v>
      </c>
      <c r="V3" s="340" t="s">
        <v>3</v>
      </c>
      <c r="W3" s="340" t="s">
        <v>4</v>
      </c>
      <c r="X3" s="340" t="s">
        <v>5</v>
      </c>
      <c r="Y3" s="340" t="s">
        <v>6</v>
      </c>
      <c r="Z3" s="340" t="s">
        <v>7</v>
      </c>
      <c r="AA3" s="340" t="s">
        <v>8</v>
      </c>
      <c r="AB3" s="340" t="s">
        <v>9</v>
      </c>
    </row>
    <row r="4" spans="1:28" ht="69.75" customHeight="1" x14ac:dyDescent="0.25">
      <c r="A4" s="481"/>
      <c r="B4" s="328" t="s">
        <v>41</v>
      </c>
      <c r="C4" s="328" t="s">
        <v>42</v>
      </c>
      <c r="D4" s="328" t="s">
        <v>43</v>
      </c>
      <c r="E4" s="328" t="s">
        <v>44</v>
      </c>
      <c r="F4" s="328" t="s">
        <v>13</v>
      </c>
      <c r="G4" s="328" t="s">
        <v>45</v>
      </c>
      <c r="H4" s="328" t="s">
        <v>46</v>
      </c>
      <c r="I4" s="328" t="s">
        <v>47</v>
      </c>
      <c r="J4" s="36" t="s">
        <v>574</v>
      </c>
      <c r="K4" s="37" t="s">
        <v>577</v>
      </c>
      <c r="L4" s="38" t="s">
        <v>576</v>
      </c>
      <c r="M4" s="35" t="s">
        <v>575</v>
      </c>
      <c r="N4" s="318" t="s">
        <v>655</v>
      </c>
      <c r="O4" s="36" t="s">
        <v>652</v>
      </c>
      <c r="P4" s="37" t="s">
        <v>653</v>
      </c>
      <c r="Q4" s="38" t="s">
        <v>654</v>
      </c>
      <c r="R4" s="35" t="s">
        <v>575</v>
      </c>
      <c r="S4" s="302" t="s">
        <v>649</v>
      </c>
      <c r="T4" s="491"/>
      <c r="U4" s="340" t="s">
        <v>41</v>
      </c>
      <c r="V4" s="340" t="s">
        <v>42</v>
      </c>
      <c r="W4" s="340" t="s">
        <v>43</v>
      </c>
      <c r="X4" s="340" t="s">
        <v>44</v>
      </c>
      <c r="Y4" s="340" t="s">
        <v>13</v>
      </c>
      <c r="Z4" s="340" t="s">
        <v>45</v>
      </c>
      <c r="AA4" s="340" t="s">
        <v>46</v>
      </c>
      <c r="AB4" s="340" t="s">
        <v>47</v>
      </c>
    </row>
    <row r="5" spans="1:28" ht="19.5" customHeight="1" x14ac:dyDescent="0.25">
      <c r="A5" s="322" t="s">
        <v>48</v>
      </c>
      <c r="B5" s="331"/>
      <c r="C5" s="2"/>
      <c r="D5" s="2"/>
      <c r="E5" s="2"/>
      <c r="F5" s="2"/>
      <c r="G5" s="2"/>
      <c r="H5" s="2"/>
      <c r="I5" s="12"/>
      <c r="J5" s="117"/>
      <c r="K5" s="117"/>
      <c r="L5" s="117"/>
      <c r="M5" s="117"/>
      <c r="N5" s="117"/>
      <c r="O5" s="362"/>
      <c r="P5" s="362"/>
      <c r="Q5" s="362"/>
      <c r="R5" s="117"/>
      <c r="S5" s="354"/>
      <c r="T5" s="1" t="s">
        <v>48</v>
      </c>
      <c r="U5" s="331"/>
      <c r="V5" s="2"/>
      <c r="W5" s="2"/>
      <c r="X5" s="2"/>
      <c r="Y5" s="2"/>
      <c r="Z5" s="2"/>
      <c r="AA5" s="2"/>
      <c r="AB5" s="12"/>
    </row>
    <row r="6" spans="1:28" ht="19.5" customHeight="1" x14ac:dyDescent="0.25">
      <c r="A6" s="30" t="s">
        <v>552</v>
      </c>
      <c r="B6" s="331">
        <v>2</v>
      </c>
      <c r="C6" s="2">
        <v>1</v>
      </c>
      <c r="D6" s="2">
        <f>B6*C6</f>
        <v>2</v>
      </c>
      <c r="E6" s="2">
        <v>0</v>
      </c>
      <c r="F6" s="2">
        <f>D6*E6</f>
        <v>0</v>
      </c>
      <c r="G6" s="2">
        <f>F6*0.05</f>
        <v>0</v>
      </c>
      <c r="H6" s="2">
        <f>F6*0.1</f>
        <v>0</v>
      </c>
      <c r="I6" s="3">
        <f>F6*$F$2+G6*$G$2+H6*$H$2</f>
        <v>0</v>
      </c>
      <c r="J6" s="117"/>
      <c r="K6" s="117"/>
      <c r="L6" s="363">
        <f>I6</f>
        <v>0</v>
      </c>
      <c r="M6" s="117"/>
      <c r="N6" s="117">
        <f t="shared" ref="N6:N13" si="0">SUM(F6:H6)</f>
        <v>0</v>
      </c>
      <c r="O6" s="362"/>
      <c r="P6" s="362"/>
      <c r="Q6" s="362">
        <f>N6</f>
        <v>0</v>
      </c>
      <c r="R6" s="117"/>
      <c r="S6" s="354">
        <f t="shared" ref="S6:S23" si="1">I6-AB6</f>
        <v>0</v>
      </c>
      <c r="T6" s="13" t="s">
        <v>49</v>
      </c>
      <c r="U6" s="331">
        <v>4</v>
      </c>
      <c r="V6" s="2">
        <v>1</v>
      </c>
      <c r="W6" s="2">
        <f>U6*V6</f>
        <v>4</v>
      </c>
      <c r="X6" s="2">
        <v>0</v>
      </c>
      <c r="Y6" s="2">
        <f>W6*X6</f>
        <v>0</v>
      </c>
      <c r="Z6" s="2">
        <f>Y6*0.05</f>
        <v>0</v>
      </c>
      <c r="AA6" s="2">
        <f>Y6*0.1</f>
        <v>0</v>
      </c>
      <c r="AB6" s="3">
        <f>Y6*$F$2+Z6*$G$2+AA6*$H$2</f>
        <v>0</v>
      </c>
    </row>
    <row r="7" spans="1:28" ht="35.450000000000003" customHeight="1" x14ac:dyDescent="0.25">
      <c r="A7" s="30" t="s">
        <v>551</v>
      </c>
      <c r="B7" s="331">
        <v>4</v>
      </c>
      <c r="C7" s="2">
        <v>1</v>
      </c>
      <c r="D7" s="2">
        <f>B7*C7</f>
        <v>4</v>
      </c>
      <c r="E7" s="2">
        <v>0</v>
      </c>
      <c r="F7" s="2">
        <f>D7*E7</f>
        <v>0</v>
      </c>
      <c r="G7" s="2">
        <f>F7*0.05</f>
        <v>0</v>
      </c>
      <c r="H7" s="2">
        <f>F7*0.1</f>
        <v>0</v>
      </c>
      <c r="I7" s="3">
        <f>F7*$F$2+G7*$G$2+H7*$H$2</f>
        <v>0</v>
      </c>
      <c r="J7" s="117"/>
      <c r="K7" s="117"/>
      <c r="L7" s="363">
        <f t="shared" ref="L7:L12" si="2">I7</f>
        <v>0</v>
      </c>
      <c r="M7" s="117"/>
      <c r="N7" s="117">
        <f t="shared" si="0"/>
        <v>0</v>
      </c>
      <c r="O7" s="362"/>
      <c r="P7" s="362"/>
      <c r="Q7" s="362">
        <f t="shared" ref="Q7:Q12" si="3">N7</f>
        <v>0</v>
      </c>
      <c r="R7" s="117"/>
      <c r="S7" s="354">
        <f t="shared" si="1"/>
        <v>0</v>
      </c>
      <c r="T7" s="1" t="s">
        <v>50</v>
      </c>
      <c r="U7" s="331">
        <v>4</v>
      </c>
      <c r="V7" s="2">
        <v>1</v>
      </c>
      <c r="W7" s="2">
        <f t="shared" ref="W7:W10" si="4">U7*V7</f>
        <v>4</v>
      </c>
      <c r="X7" s="2">
        <v>0</v>
      </c>
      <c r="Y7" s="2">
        <f t="shared" ref="Y7:Y21" si="5">W7*X7</f>
        <v>0</v>
      </c>
      <c r="Z7" s="2">
        <f t="shared" ref="Z7:Z21" si="6">Y7*0.05</f>
        <v>0</v>
      </c>
      <c r="AA7" s="2">
        <f t="shared" ref="AA7:AA21" si="7">Y7*0.1</f>
        <v>0</v>
      </c>
      <c r="AB7" s="3">
        <f t="shared" ref="AB7:AB21" si="8">Y7*$F$2+Z7*$G$2+AA7*$H$2</f>
        <v>0</v>
      </c>
    </row>
    <row r="8" spans="1:28" ht="25.5" x14ac:dyDescent="0.25">
      <c r="A8" s="341"/>
      <c r="B8" s="342"/>
      <c r="C8" s="343"/>
      <c r="D8" s="343"/>
      <c r="E8" s="343"/>
      <c r="F8" s="343"/>
      <c r="G8" s="343"/>
      <c r="H8" s="343"/>
      <c r="I8" s="344"/>
      <c r="J8" s="364"/>
      <c r="K8" s="364"/>
      <c r="L8" s="365"/>
      <c r="M8" s="364"/>
      <c r="N8" s="364"/>
      <c r="O8" s="366"/>
      <c r="P8" s="366"/>
      <c r="Q8" s="366"/>
      <c r="R8" s="364"/>
      <c r="S8" s="354">
        <f t="shared" si="1"/>
        <v>0</v>
      </c>
      <c r="T8" s="1" t="s">
        <v>51</v>
      </c>
      <c r="U8" s="331">
        <v>2</v>
      </c>
      <c r="V8" s="2">
        <v>1</v>
      </c>
      <c r="W8" s="2">
        <f t="shared" si="4"/>
        <v>2</v>
      </c>
      <c r="X8" s="2">
        <v>0</v>
      </c>
      <c r="Y8" s="2">
        <f t="shared" si="5"/>
        <v>0</v>
      </c>
      <c r="Z8" s="2">
        <f t="shared" si="6"/>
        <v>0</v>
      </c>
      <c r="AA8" s="2">
        <f t="shared" si="7"/>
        <v>0</v>
      </c>
      <c r="AB8" s="3">
        <f t="shared" si="8"/>
        <v>0</v>
      </c>
    </row>
    <row r="9" spans="1:28" ht="35.450000000000003" customHeight="1" x14ac:dyDescent="0.25">
      <c r="A9" s="30" t="s">
        <v>553</v>
      </c>
      <c r="B9" s="331">
        <v>2</v>
      </c>
      <c r="C9" s="2">
        <v>1</v>
      </c>
      <c r="D9" s="2">
        <f>B9*C9</f>
        <v>2</v>
      </c>
      <c r="E9" s="2">
        <v>0</v>
      </c>
      <c r="F9" s="2">
        <f>D9*E9</f>
        <v>0</v>
      </c>
      <c r="G9" s="2">
        <f>F9*0.05</f>
        <v>0</v>
      </c>
      <c r="H9" s="2">
        <f>F9*0.1</f>
        <v>0</v>
      </c>
      <c r="I9" s="3">
        <f>F9*$F$2+G9*$G$2+H9*$H$2</f>
        <v>0</v>
      </c>
      <c r="J9" s="117"/>
      <c r="K9" s="117"/>
      <c r="L9" s="363">
        <f t="shared" si="2"/>
        <v>0</v>
      </c>
      <c r="M9" s="117"/>
      <c r="N9" s="117">
        <f t="shared" si="0"/>
        <v>0</v>
      </c>
      <c r="O9" s="362"/>
      <c r="P9" s="362"/>
      <c r="Q9" s="362">
        <f t="shared" si="3"/>
        <v>0</v>
      </c>
      <c r="R9" s="117"/>
      <c r="S9" s="354">
        <f t="shared" si="1"/>
        <v>0</v>
      </c>
      <c r="T9" s="1" t="s">
        <v>52</v>
      </c>
      <c r="U9" s="331">
        <v>2</v>
      </c>
      <c r="V9" s="2">
        <v>1</v>
      </c>
      <c r="W9" s="2">
        <f t="shared" si="4"/>
        <v>2</v>
      </c>
      <c r="X9" s="2">
        <v>0</v>
      </c>
      <c r="Y9" s="2">
        <f t="shared" si="5"/>
        <v>0</v>
      </c>
      <c r="Z9" s="2">
        <f t="shared" si="6"/>
        <v>0</v>
      </c>
      <c r="AA9" s="2">
        <f t="shared" si="7"/>
        <v>0</v>
      </c>
      <c r="AB9" s="3">
        <f t="shared" si="8"/>
        <v>0</v>
      </c>
    </row>
    <row r="10" spans="1:28" ht="25.5" x14ac:dyDescent="0.25">
      <c r="A10" s="30" t="s">
        <v>563</v>
      </c>
      <c r="B10" s="331">
        <v>4</v>
      </c>
      <c r="C10" s="2">
        <v>1</v>
      </c>
      <c r="D10" s="2">
        <f t="shared" ref="D10:D13" si="9">B10*C10</f>
        <v>4</v>
      </c>
      <c r="E10" s="27">
        <v>0</v>
      </c>
      <c r="F10" s="8">
        <f>D10*E10</f>
        <v>0</v>
      </c>
      <c r="G10" s="8">
        <f>F10*0.05</f>
        <v>0</v>
      </c>
      <c r="H10" s="8">
        <f>F10*0.1</f>
        <v>0</v>
      </c>
      <c r="I10" s="3">
        <f>F10*$F$2+G10*$G$2+H10*$H$2</f>
        <v>0</v>
      </c>
      <c r="J10" s="117"/>
      <c r="K10" s="117"/>
      <c r="L10" s="363">
        <f t="shared" si="2"/>
        <v>0</v>
      </c>
      <c r="M10" s="117"/>
      <c r="N10" s="117">
        <f t="shared" si="0"/>
        <v>0</v>
      </c>
      <c r="O10" s="362"/>
      <c r="P10" s="362"/>
      <c r="Q10" s="362">
        <f t="shared" si="3"/>
        <v>0</v>
      </c>
      <c r="R10" s="117"/>
      <c r="S10" s="354">
        <f t="shared" si="1"/>
        <v>0</v>
      </c>
      <c r="T10" s="1" t="s">
        <v>53</v>
      </c>
      <c r="U10" s="331">
        <v>4</v>
      </c>
      <c r="V10" s="2">
        <v>1</v>
      </c>
      <c r="W10" s="2">
        <f t="shared" si="4"/>
        <v>4</v>
      </c>
      <c r="X10" s="2">
        <v>0</v>
      </c>
      <c r="Y10" s="2">
        <f t="shared" si="5"/>
        <v>0</v>
      </c>
      <c r="Z10" s="2">
        <f t="shared" si="6"/>
        <v>0</v>
      </c>
      <c r="AA10" s="2">
        <f t="shared" si="7"/>
        <v>0</v>
      </c>
      <c r="AB10" s="3">
        <f t="shared" si="8"/>
        <v>0</v>
      </c>
    </row>
    <row r="11" spans="1:28" s="15" customFormat="1" ht="35.450000000000003" customHeight="1" x14ac:dyDescent="0.25">
      <c r="A11" s="29" t="s">
        <v>564</v>
      </c>
      <c r="B11" s="26">
        <v>4</v>
      </c>
      <c r="C11" s="24">
        <v>1</v>
      </c>
      <c r="D11" s="24">
        <f t="shared" si="9"/>
        <v>4</v>
      </c>
      <c r="E11" s="27">
        <v>0</v>
      </c>
      <c r="F11" s="27">
        <f>D11*E11</f>
        <v>0</v>
      </c>
      <c r="G11" s="27">
        <f>F11*0.05</f>
        <v>0</v>
      </c>
      <c r="H11" s="27">
        <f>F11*0.1</f>
        <v>0</v>
      </c>
      <c r="I11" s="31">
        <f>F11*$F$2+G11*$G$2+H11*$H$2</f>
        <v>0</v>
      </c>
      <c r="J11" s="117"/>
      <c r="K11" s="117"/>
      <c r="L11" s="363">
        <f t="shared" si="2"/>
        <v>0</v>
      </c>
      <c r="M11" s="117"/>
      <c r="N11" s="117">
        <f t="shared" si="0"/>
        <v>0</v>
      </c>
      <c r="O11" s="362"/>
      <c r="P11" s="362"/>
      <c r="Q11" s="362">
        <f t="shared" si="3"/>
        <v>0</v>
      </c>
      <c r="R11" s="117"/>
      <c r="S11" s="354">
        <f t="shared" si="1"/>
        <v>0</v>
      </c>
      <c r="T11" s="345"/>
      <c r="U11" s="342"/>
      <c r="V11" s="343"/>
      <c r="W11" s="343"/>
      <c r="X11" s="343"/>
      <c r="Y11" s="343"/>
      <c r="Z11" s="343"/>
      <c r="AA11" s="343"/>
      <c r="AB11" s="344"/>
    </row>
    <row r="12" spans="1:28" s="15" customFormat="1" ht="18.75" customHeight="1" x14ac:dyDescent="0.25">
      <c r="A12" s="30" t="s">
        <v>565</v>
      </c>
      <c r="B12" s="26">
        <v>30</v>
      </c>
      <c r="C12" s="2">
        <v>0.4</v>
      </c>
      <c r="D12" s="8">
        <f t="shared" si="9"/>
        <v>12</v>
      </c>
      <c r="E12" s="27">
        <v>0</v>
      </c>
      <c r="F12" s="8">
        <f t="shared" ref="F12:F13" si="10">D12*E12</f>
        <v>0</v>
      </c>
      <c r="G12" s="8">
        <f t="shared" ref="G12:G13" si="11">F12*0.05</f>
        <v>0</v>
      </c>
      <c r="H12" s="8">
        <f t="shared" ref="H12:H13" si="12">F12*0.1</f>
        <v>0</v>
      </c>
      <c r="I12" s="3">
        <f t="shared" ref="I12:I13" si="13">F12*$F$2+G12*$G$2+H12*$H$2</f>
        <v>0</v>
      </c>
      <c r="J12" s="58"/>
      <c r="K12" s="367"/>
      <c r="L12" s="363">
        <f t="shared" si="2"/>
        <v>0</v>
      </c>
      <c r="M12" s="58"/>
      <c r="N12" s="117">
        <f t="shared" si="0"/>
        <v>0</v>
      </c>
      <c r="O12" s="368"/>
      <c r="P12" s="369"/>
      <c r="Q12" s="362">
        <f t="shared" si="3"/>
        <v>0</v>
      </c>
      <c r="R12" s="58"/>
      <c r="S12" s="354">
        <f t="shared" si="1"/>
        <v>0</v>
      </c>
      <c r="T12" s="345"/>
      <c r="U12" s="342"/>
      <c r="V12" s="343"/>
      <c r="W12" s="343"/>
      <c r="X12" s="343"/>
      <c r="Y12" s="343"/>
      <c r="Z12" s="343"/>
      <c r="AA12" s="343"/>
      <c r="AB12" s="344"/>
    </row>
    <row r="13" spans="1:28" ht="19.5" customHeight="1" x14ac:dyDescent="0.25">
      <c r="A13" s="33" t="s">
        <v>566</v>
      </c>
      <c r="B13" s="26">
        <v>2</v>
      </c>
      <c r="C13" s="24">
        <v>0.4</v>
      </c>
      <c r="D13" s="27">
        <f t="shared" si="9"/>
        <v>0.8</v>
      </c>
      <c r="E13" s="24">
        <v>0</v>
      </c>
      <c r="F13" s="27">
        <f t="shared" si="10"/>
        <v>0</v>
      </c>
      <c r="G13" s="27">
        <f t="shared" si="11"/>
        <v>0</v>
      </c>
      <c r="H13" s="27">
        <f t="shared" si="12"/>
        <v>0</v>
      </c>
      <c r="I13" s="31">
        <f t="shared" si="13"/>
        <v>0</v>
      </c>
      <c r="J13" s="370">
        <f>I13</f>
        <v>0</v>
      </c>
      <c r="K13" s="367"/>
      <c r="L13" s="58"/>
      <c r="M13" s="58"/>
      <c r="N13" s="117">
        <f t="shared" si="0"/>
        <v>0</v>
      </c>
      <c r="O13" s="368">
        <f>N13</f>
        <v>0</v>
      </c>
      <c r="P13" s="369"/>
      <c r="Q13" s="368"/>
      <c r="R13" s="58"/>
      <c r="S13" s="354">
        <f t="shared" si="1"/>
        <v>0</v>
      </c>
      <c r="T13" s="345"/>
      <c r="U13" s="342"/>
      <c r="V13" s="343"/>
      <c r="W13" s="343"/>
      <c r="X13" s="343"/>
      <c r="Y13" s="343"/>
      <c r="Z13" s="343"/>
      <c r="AA13" s="343"/>
      <c r="AB13" s="344"/>
    </row>
    <row r="14" spans="1:28" ht="35.450000000000003" customHeight="1" x14ac:dyDescent="0.25">
      <c r="A14" s="13" t="s">
        <v>54</v>
      </c>
      <c r="B14" s="331"/>
      <c r="C14" s="2"/>
      <c r="D14" s="2"/>
      <c r="E14" s="2"/>
      <c r="F14" s="2"/>
      <c r="G14" s="2"/>
      <c r="H14" s="2"/>
      <c r="I14" s="3"/>
      <c r="J14" s="117"/>
      <c r="K14" s="117"/>
      <c r="L14" s="117"/>
      <c r="M14" s="117"/>
      <c r="N14" s="117"/>
      <c r="O14" s="362"/>
      <c r="P14" s="362"/>
      <c r="Q14" s="362"/>
      <c r="R14" s="117"/>
      <c r="S14" s="354">
        <f t="shared" si="1"/>
        <v>0</v>
      </c>
      <c r="T14" s="13" t="s">
        <v>54</v>
      </c>
      <c r="U14" s="331"/>
      <c r="V14" s="2"/>
      <c r="W14" s="2"/>
      <c r="X14" s="2"/>
      <c r="Y14" s="2">
        <f t="shared" si="5"/>
        <v>0</v>
      </c>
      <c r="Z14" s="2">
        <f t="shared" si="6"/>
        <v>0</v>
      </c>
      <c r="AA14" s="2">
        <f t="shared" si="7"/>
        <v>0</v>
      </c>
      <c r="AB14" s="3">
        <f t="shared" si="8"/>
        <v>0</v>
      </c>
    </row>
    <row r="15" spans="1:28" ht="25.5" x14ac:dyDescent="0.25">
      <c r="A15" s="30" t="s">
        <v>558</v>
      </c>
      <c r="B15" s="331">
        <v>4</v>
      </c>
      <c r="C15" s="2">
        <v>1</v>
      </c>
      <c r="D15" s="2">
        <f t="shared" ref="D15:D20" si="14">B15*C15</f>
        <v>4</v>
      </c>
      <c r="E15" s="25">
        <f>11/3</f>
        <v>3.6666666666666665</v>
      </c>
      <c r="F15" s="8">
        <f>D15*E15</f>
        <v>14.666666666666666</v>
      </c>
      <c r="G15" s="14">
        <f>F15*0.05</f>
        <v>0.73333333333333339</v>
      </c>
      <c r="H15" s="14">
        <f>F15*0.1</f>
        <v>1.4666666666666668</v>
      </c>
      <c r="I15" s="3">
        <f>F15*$F$2+G15*$G$2+H15*$H$2</f>
        <v>801.87799999999993</v>
      </c>
      <c r="J15" s="117"/>
      <c r="K15" s="117"/>
      <c r="L15" s="363">
        <f>I15</f>
        <v>801.87799999999993</v>
      </c>
      <c r="M15" s="117"/>
      <c r="N15" s="117">
        <f t="shared" ref="N15:N20" si="15">SUM(F15:H15)</f>
        <v>16.866666666666667</v>
      </c>
      <c r="O15" s="362"/>
      <c r="P15" s="362"/>
      <c r="Q15" s="362">
        <f>N15</f>
        <v>16.866666666666667</v>
      </c>
      <c r="R15" s="117"/>
      <c r="S15" s="354">
        <f t="shared" si="1"/>
        <v>801.87799999999993</v>
      </c>
      <c r="T15" s="346"/>
      <c r="U15" s="342"/>
      <c r="V15" s="343"/>
      <c r="W15" s="343"/>
      <c r="X15" s="343"/>
      <c r="Y15" s="343"/>
      <c r="Z15" s="343"/>
      <c r="AA15" s="343"/>
      <c r="AB15" s="344"/>
    </row>
    <row r="16" spans="1:28" s="15" customFormat="1" ht="35.450000000000003" customHeight="1" x14ac:dyDescent="0.25">
      <c r="A16" s="29" t="s">
        <v>559</v>
      </c>
      <c r="B16" s="26">
        <v>4</v>
      </c>
      <c r="C16" s="24">
        <v>1</v>
      </c>
      <c r="D16" s="24">
        <f t="shared" si="14"/>
        <v>4</v>
      </c>
      <c r="E16" s="25">
        <f>11/3</f>
        <v>3.6666666666666665</v>
      </c>
      <c r="F16" s="27">
        <f>D16*E16</f>
        <v>14.666666666666666</v>
      </c>
      <c r="G16" s="25">
        <f>F16*0.05</f>
        <v>0.73333333333333339</v>
      </c>
      <c r="H16" s="25">
        <f>F16*0.1</f>
        <v>1.4666666666666668</v>
      </c>
      <c r="I16" s="31">
        <f>F16*$F$2+G16*$G$2+H16*$H$2</f>
        <v>801.87799999999993</v>
      </c>
      <c r="J16" s="117"/>
      <c r="K16" s="117"/>
      <c r="L16" s="363">
        <f>I16</f>
        <v>801.87799999999993</v>
      </c>
      <c r="M16" s="117"/>
      <c r="N16" s="117">
        <f t="shared" si="15"/>
        <v>16.866666666666667</v>
      </c>
      <c r="O16" s="362"/>
      <c r="P16" s="362"/>
      <c r="Q16" s="362">
        <f>N16</f>
        <v>16.866666666666667</v>
      </c>
      <c r="R16" s="117"/>
      <c r="S16" s="354">
        <f t="shared" si="1"/>
        <v>801.87799999999993</v>
      </c>
      <c r="T16" s="346"/>
      <c r="U16" s="342"/>
      <c r="V16" s="343"/>
      <c r="W16" s="343"/>
      <c r="X16" s="343"/>
      <c r="Y16" s="343"/>
      <c r="Z16" s="343"/>
      <c r="AA16" s="343"/>
      <c r="AB16" s="344"/>
    </row>
    <row r="17" spans="1:28" s="15" customFormat="1" ht="28.5" x14ac:dyDescent="0.25">
      <c r="A17" s="30" t="s">
        <v>560</v>
      </c>
      <c r="B17" s="26">
        <v>30</v>
      </c>
      <c r="C17" s="2">
        <v>0.4</v>
      </c>
      <c r="D17" s="8">
        <f t="shared" si="14"/>
        <v>12</v>
      </c>
      <c r="E17" s="25">
        <f>11/3</f>
        <v>3.6666666666666665</v>
      </c>
      <c r="F17" s="8">
        <f t="shared" ref="F17:F20" si="16">D17*E17</f>
        <v>44</v>
      </c>
      <c r="G17" s="14">
        <f t="shared" ref="G17:G20" si="17">F17*0.05</f>
        <v>2.2000000000000002</v>
      </c>
      <c r="H17" s="14">
        <f t="shared" ref="H17:H20" si="18">F17*0.1</f>
        <v>4.4000000000000004</v>
      </c>
      <c r="I17" s="3">
        <f t="shared" ref="I17:I20" si="19">F17*$F$2+G17*$G$2+H17*$H$2</f>
        <v>2405.634</v>
      </c>
      <c r="J17" s="58"/>
      <c r="K17" s="367"/>
      <c r="L17" s="370">
        <f>I17</f>
        <v>2405.634</v>
      </c>
      <c r="M17" s="58"/>
      <c r="N17" s="117">
        <f t="shared" si="15"/>
        <v>50.6</v>
      </c>
      <c r="O17" s="368"/>
      <c r="P17" s="369"/>
      <c r="Q17" s="368">
        <f>N17</f>
        <v>50.6</v>
      </c>
      <c r="R17" s="58"/>
      <c r="S17" s="354">
        <f t="shared" si="1"/>
        <v>-2405.634</v>
      </c>
      <c r="T17" s="1" t="s">
        <v>55</v>
      </c>
      <c r="U17" s="331">
        <v>20</v>
      </c>
      <c r="V17" s="2">
        <v>0.4</v>
      </c>
      <c r="W17" s="8">
        <f t="shared" ref="W17:W21" si="20">U17*V17</f>
        <v>8</v>
      </c>
      <c r="X17" s="357">
        <v>11</v>
      </c>
      <c r="Y17" s="8">
        <f t="shared" si="5"/>
        <v>88</v>
      </c>
      <c r="Z17" s="14">
        <f t="shared" si="6"/>
        <v>4.4000000000000004</v>
      </c>
      <c r="AA17" s="14">
        <f t="shared" si="7"/>
        <v>8.8000000000000007</v>
      </c>
      <c r="AB17" s="3">
        <f t="shared" si="8"/>
        <v>4811.268</v>
      </c>
    </row>
    <row r="18" spans="1:28" ht="19.5" customHeight="1" x14ac:dyDescent="0.25">
      <c r="A18" s="33" t="s">
        <v>562</v>
      </c>
      <c r="B18" s="26">
        <v>2</v>
      </c>
      <c r="C18" s="24">
        <v>0.4</v>
      </c>
      <c r="D18" s="27">
        <f t="shared" si="14"/>
        <v>0.8</v>
      </c>
      <c r="E18" s="24">
        <v>11</v>
      </c>
      <c r="F18" s="25">
        <f t="shared" si="16"/>
        <v>8.8000000000000007</v>
      </c>
      <c r="G18" s="25">
        <f t="shared" si="17"/>
        <v>0.44000000000000006</v>
      </c>
      <c r="H18" s="25">
        <f t="shared" si="18"/>
        <v>0.88000000000000012</v>
      </c>
      <c r="I18" s="31">
        <f t="shared" si="19"/>
        <v>481.12680000000006</v>
      </c>
      <c r="J18" s="370">
        <f>I18</f>
        <v>481.12680000000006</v>
      </c>
      <c r="K18" s="367"/>
      <c r="L18" s="58"/>
      <c r="M18" s="58"/>
      <c r="N18" s="117">
        <f t="shared" si="15"/>
        <v>10.120000000000001</v>
      </c>
      <c r="O18" s="368">
        <f>N18</f>
        <v>10.120000000000001</v>
      </c>
      <c r="P18" s="369"/>
      <c r="Q18" s="368"/>
      <c r="R18" s="58"/>
      <c r="S18" s="354">
        <f t="shared" si="1"/>
        <v>481.12680000000006</v>
      </c>
      <c r="T18" s="345"/>
      <c r="U18" s="342"/>
      <c r="V18" s="343"/>
      <c r="W18" s="347"/>
      <c r="X18" s="343"/>
      <c r="Y18" s="347"/>
      <c r="Z18" s="348"/>
      <c r="AA18" s="348"/>
      <c r="AB18" s="344"/>
    </row>
    <row r="19" spans="1:28" ht="19.5" customHeight="1" x14ac:dyDescent="0.25">
      <c r="A19" s="32" t="s">
        <v>554</v>
      </c>
      <c r="B19" s="331">
        <v>4</v>
      </c>
      <c r="C19" s="2">
        <v>1</v>
      </c>
      <c r="D19" s="2">
        <f>B19*C19</f>
        <v>4</v>
      </c>
      <c r="E19" s="25">
        <f>11/3</f>
        <v>3.6666666666666665</v>
      </c>
      <c r="F19" s="8">
        <f>D19*E19</f>
        <v>14.666666666666666</v>
      </c>
      <c r="G19" s="14">
        <f>F19*0.05</f>
        <v>0.73333333333333339</v>
      </c>
      <c r="H19" s="14">
        <f>F19*0.1</f>
        <v>1.4666666666666668</v>
      </c>
      <c r="I19" s="3">
        <f>F19*$F$2+G19*$G$2+H19*$H$2</f>
        <v>801.87799999999993</v>
      </c>
      <c r="J19" s="371" t="e">
        <f>I19*#REF!/100</f>
        <v>#REF!</v>
      </c>
      <c r="K19" s="117"/>
      <c r="L19" s="371" t="e">
        <f>I19-J19</f>
        <v>#REF!</v>
      </c>
      <c r="M19" s="117"/>
      <c r="N19" s="117">
        <f t="shared" si="15"/>
        <v>16.866666666666667</v>
      </c>
      <c r="O19" s="362" t="e">
        <f>N19*#REF!/100</f>
        <v>#REF!</v>
      </c>
      <c r="P19" s="362"/>
      <c r="Q19" s="362" t="e">
        <f>N19-O19</f>
        <v>#REF!</v>
      </c>
      <c r="R19" s="117"/>
      <c r="S19" s="354">
        <f t="shared" si="1"/>
        <v>801.87799999999993</v>
      </c>
      <c r="T19" s="345"/>
      <c r="U19" s="342"/>
      <c r="V19" s="343"/>
      <c r="W19" s="347"/>
      <c r="X19" s="343"/>
      <c r="Y19" s="347"/>
      <c r="Z19" s="348"/>
      <c r="AA19" s="348"/>
      <c r="AB19" s="344"/>
    </row>
    <row r="20" spans="1:28" ht="19.5" customHeight="1" x14ac:dyDescent="0.25">
      <c r="A20" s="32" t="s">
        <v>561</v>
      </c>
      <c r="B20" s="331">
        <v>8</v>
      </c>
      <c r="C20" s="2">
        <v>2</v>
      </c>
      <c r="D20" s="2">
        <f t="shared" si="14"/>
        <v>16</v>
      </c>
      <c r="E20" s="24">
        <v>11</v>
      </c>
      <c r="F20" s="8">
        <f t="shared" si="16"/>
        <v>176</v>
      </c>
      <c r="G20" s="14">
        <f t="shared" si="17"/>
        <v>8.8000000000000007</v>
      </c>
      <c r="H20" s="8">
        <f t="shared" si="18"/>
        <v>17.600000000000001</v>
      </c>
      <c r="I20" s="3">
        <f t="shared" si="19"/>
        <v>9622.5360000000001</v>
      </c>
      <c r="J20" s="117"/>
      <c r="K20" s="363">
        <f>I20</f>
        <v>9622.5360000000001</v>
      </c>
      <c r="L20" s="117"/>
      <c r="M20" s="117"/>
      <c r="N20" s="117">
        <f t="shared" si="15"/>
        <v>202.4</v>
      </c>
      <c r="O20" s="362"/>
      <c r="P20" s="362">
        <f>N20</f>
        <v>202.4</v>
      </c>
      <c r="Q20" s="362"/>
      <c r="R20" s="117"/>
      <c r="S20" s="354">
        <f t="shared" si="1"/>
        <v>0</v>
      </c>
      <c r="T20" s="13" t="s">
        <v>56</v>
      </c>
      <c r="U20" s="331">
        <v>8</v>
      </c>
      <c r="V20" s="2">
        <v>2</v>
      </c>
      <c r="W20" s="2">
        <f t="shared" si="20"/>
        <v>16</v>
      </c>
      <c r="X20" s="355">
        <v>11</v>
      </c>
      <c r="Y20" s="8">
        <f t="shared" si="5"/>
        <v>176</v>
      </c>
      <c r="Z20" s="14">
        <f t="shared" si="6"/>
        <v>8.8000000000000007</v>
      </c>
      <c r="AA20" s="14">
        <f t="shared" si="7"/>
        <v>17.600000000000001</v>
      </c>
      <c r="AB20" s="3">
        <f t="shared" si="8"/>
        <v>9622.5360000000001</v>
      </c>
    </row>
    <row r="21" spans="1:28" ht="57" customHeight="1" x14ac:dyDescent="0.25">
      <c r="A21" s="349"/>
      <c r="B21" s="342"/>
      <c r="C21" s="343"/>
      <c r="D21" s="343"/>
      <c r="E21" s="350"/>
      <c r="F21" s="351"/>
      <c r="G21" s="352"/>
      <c r="H21" s="353"/>
      <c r="I21" s="344"/>
      <c r="J21" s="364"/>
      <c r="K21" s="365"/>
      <c r="L21" s="364"/>
      <c r="M21" s="364"/>
      <c r="N21" s="364"/>
      <c r="O21" s="366"/>
      <c r="P21" s="366"/>
      <c r="Q21" s="366"/>
      <c r="R21" s="364"/>
      <c r="S21" s="354">
        <f t="shared" si="1"/>
        <v>-218.69399999999999</v>
      </c>
      <c r="T21" s="1" t="s">
        <v>57</v>
      </c>
      <c r="U21" s="331">
        <v>4</v>
      </c>
      <c r="V21" s="2">
        <v>1</v>
      </c>
      <c r="W21" s="2">
        <f t="shared" si="20"/>
        <v>4</v>
      </c>
      <c r="X21" s="2">
        <v>1</v>
      </c>
      <c r="Y21" s="8">
        <f t="shared" si="5"/>
        <v>4</v>
      </c>
      <c r="Z21" s="14">
        <f t="shared" si="6"/>
        <v>0.2</v>
      </c>
      <c r="AA21" s="14">
        <f t="shared" si="7"/>
        <v>0.4</v>
      </c>
      <c r="AB21" s="3">
        <f t="shared" si="8"/>
        <v>218.69399999999999</v>
      </c>
    </row>
    <row r="22" spans="1:28" ht="25.5" customHeight="1" x14ac:dyDescent="0.25">
      <c r="A22" s="13" t="s">
        <v>58</v>
      </c>
      <c r="B22" s="331"/>
      <c r="C22" s="2"/>
      <c r="D22" s="2"/>
      <c r="E22" s="2"/>
      <c r="F22" s="482">
        <f>SUM(F5:H20)</f>
        <v>313.72000000000003</v>
      </c>
      <c r="G22" s="483"/>
      <c r="H22" s="484"/>
      <c r="I22" s="3">
        <f>SUM(I5:I20)</f>
        <v>14914.9308</v>
      </c>
      <c r="J22" s="358" t="e">
        <f>SUM(J5:J20)</f>
        <v>#REF!</v>
      </c>
      <c r="K22" s="358">
        <f>SUM(K5:K20)</f>
        <v>9622.5360000000001</v>
      </c>
      <c r="L22" s="358" t="e">
        <f>SUM(L5:L20)</f>
        <v>#REF!</v>
      </c>
      <c r="M22" s="363" t="e">
        <f>SUM(J22:L22)</f>
        <v>#REF!</v>
      </c>
      <c r="N22" s="117"/>
      <c r="O22" s="359" t="e">
        <f>SUM(O5:O20)</f>
        <v>#REF!</v>
      </c>
      <c r="P22" s="359">
        <f>SUM(P5:P20)</f>
        <v>202.4</v>
      </c>
      <c r="Q22" s="359" t="e">
        <f>SUM(Q5:Q20)</f>
        <v>#REF!</v>
      </c>
      <c r="R22" s="117"/>
      <c r="S22" s="354">
        <f t="shared" si="1"/>
        <v>262.4328000000005</v>
      </c>
      <c r="T22" s="13" t="s">
        <v>58</v>
      </c>
      <c r="U22" s="331"/>
      <c r="V22" s="2"/>
      <c r="W22" s="2"/>
      <c r="X22" s="2"/>
      <c r="Y22" s="482">
        <f>SUM(Y6:AA21)</f>
        <v>308.2</v>
      </c>
      <c r="Z22" s="483"/>
      <c r="AA22" s="484"/>
      <c r="AB22" s="3">
        <f>SUM(AB6:AB21)</f>
        <v>14652.498</v>
      </c>
    </row>
    <row r="23" spans="1:28" ht="76.5" customHeight="1" x14ac:dyDescent="0.25">
      <c r="A23" s="5" t="s">
        <v>534</v>
      </c>
      <c r="B23" s="2"/>
      <c r="C23" s="2"/>
      <c r="D23" s="2"/>
      <c r="E23" s="2"/>
      <c r="F23" s="485">
        <f>ROUND(SUM(F5:H20),0)</f>
        <v>314</v>
      </c>
      <c r="G23" s="486"/>
      <c r="H23" s="487"/>
      <c r="I23" s="4">
        <f>ROUND(SUM(I5:I20),-2)</f>
        <v>14900</v>
      </c>
      <c r="J23" s="360" t="e">
        <f>ROUND(SUM(J5:J20),-2)</f>
        <v>#REF!</v>
      </c>
      <c r="K23" s="360">
        <f>ROUND(SUM(K5:K20),-2)</f>
        <v>9600</v>
      </c>
      <c r="L23" s="360" t="e">
        <f>ROUND(SUM(L5:L20),-2)</f>
        <v>#REF!</v>
      </c>
      <c r="M23" s="372" t="e">
        <f>SUM(J23:L23)</f>
        <v>#REF!</v>
      </c>
      <c r="N23" s="117"/>
      <c r="O23" s="361" t="e">
        <f>ROUND(SUM(O5:O20),-1)</f>
        <v>#REF!</v>
      </c>
      <c r="P23" s="361">
        <f>ROUND(SUM(P5:P20),-1)</f>
        <v>200</v>
      </c>
      <c r="Q23" s="361" t="e">
        <f>ROUND(SUM(Q5:Q20),-1)</f>
        <v>#REF!</v>
      </c>
      <c r="R23" s="117" t="e">
        <f>SUM(O23:Q23)</f>
        <v>#REF!</v>
      </c>
      <c r="S23" s="354">
        <f t="shared" si="1"/>
        <v>200</v>
      </c>
      <c r="T23" s="5" t="s">
        <v>59</v>
      </c>
      <c r="U23" s="2"/>
      <c r="V23" s="2"/>
      <c r="W23" s="2"/>
      <c r="X23" s="2"/>
      <c r="Y23" s="485">
        <f>ROUND(SUM(Y5:AA21),)</f>
        <v>308</v>
      </c>
      <c r="Z23" s="486"/>
      <c r="AA23" s="487"/>
      <c r="AB23" s="4">
        <f>ROUND(SUM(AB5:AB21),-2)</f>
        <v>14700</v>
      </c>
    </row>
    <row r="24" spans="1:28" ht="29.25" customHeight="1" x14ac:dyDescent="0.25"/>
    <row r="25" spans="1:28" ht="45.75" customHeight="1" x14ac:dyDescent="0.25">
      <c r="A25" s="6" t="s">
        <v>33</v>
      </c>
      <c r="T25" s="6" t="s">
        <v>33</v>
      </c>
    </row>
    <row r="26" spans="1:28" ht="18.75" x14ac:dyDescent="0.25">
      <c r="A26" s="488" t="s">
        <v>571</v>
      </c>
      <c r="B26" s="488"/>
      <c r="C26" s="488"/>
      <c r="D26" s="488"/>
      <c r="E26" s="488"/>
      <c r="F26" s="488"/>
      <c r="G26" s="488"/>
      <c r="H26" s="488"/>
      <c r="I26" s="488"/>
      <c r="J26" s="9"/>
      <c r="O26" s="10" t="e">
        <f>SUM(O5:O20)</f>
        <v>#REF!</v>
      </c>
      <c r="P26" s="10">
        <f>SUM(P5:P20)</f>
        <v>202.4</v>
      </c>
      <c r="Q26" s="10" t="e">
        <f>SUM(Q5:Q20)</f>
        <v>#REF!</v>
      </c>
      <c r="R26" s="10" t="e">
        <f>SUM(O26:Q26)</f>
        <v>#REF!</v>
      </c>
      <c r="T26" s="492" t="s">
        <v>60</v>
      </c>
      <c r="U26" s="492"/>
      <c r="V26" s="492"/>
      <c r="W26" s="492"/>
      <c r="X26" s="492"/>
      <c r="Y26" s="492"/>
      <c r="Z26" s="492"/>
      <c r="AA26" s="492"/>
      <c r="AB26" s="492"/>
    </row>
    <row r="27" spans="1:28" ht="29.25" customHeight="1" x14ac:dyDescent="0.25">
      <c r="A27" s="489" t="s">
        <v>536</v>
      </c>
      <c r="B27" s="489"/>
      <c r="C27" s="489"/>
      <c r="D27" s="489"/>
      <c r="E27" s="489"/>
      <c r="F27" s="489"/>
      <c r="G27" s="489"/>
      <c r="H27" s="489"/>
      <c r="I27" s="489"/>
      <c r="O27" s="332">
        <v>11</v>
      </c>
      <c r="P27" s="332">
        <v>202</v>
      </c>
      <c r="Q27" s="332">
        <v>101</v>
      </c>
      <c r="R27" s="332">
        <f>SUM(O27:Q27)</f>
        <v>314</v>
      </c>
      <c r="S27" s="332"/>
      <c r="T27" s="489" t="s">
        <v>61</v>
      </c>
      <c r="U27" s="489"/>
      <c r="V27" s="489"/>
      <c r="W27" s="489"/>
      <c r="X27" s="489"/>
      <c r="Y27" s="489"/>
      <c r="Z27" s="489"/>
      <c r="AA27" s="489"/>
      <c r="AB27" s="489"/>
    </row>
    <row r="28" spans="1:28" ht="18.75" x14ac:dyDescent="0.25">
      <c r="A28" s="489" t="s">
        <v>572</v>
      </c>
      <c r="B28" s="489"/>
      <c r="C28" s="489"/>
      <c r="D28" s="489"/>
      <c r="E28" s="489"/>
      <c r="F28" s="489"/>
      <c r="G28" s="489"/>
      <c r="H28" s="489"/>
      <c r="I28" s="489"/>
      <c r="T28" s="489" t="s">
        <v>62</v>
      </c>
      <c r="U28" s="489"/>
      <c r="V28" s="489"/>
      <c r="W28" s="489"/>
      <c r="X28" s="489"/>
      <c r="Y28" s="489"/>
      <c r="Z28" s="489"/>
      <c r="AA28" s="489"/>
      <c r="AB28" s="489"/>
    </row>
    <row r="29" spans="1:28" x14ac:dyDescent="0.25">
      <c r="A29" s="474" t="s">
        <v>567</v>
      </c>
      <c r="B29" s="475"/>
      <c r="C29" s="475"/>
      <c r="D29" s="475"/>
      <c r="E29" s="475"/>
      <c r="F29" s="475"/>
      <c r="G29" s="475"/>
      <c r="H29" s="475"/>
      <c r="I29" s="475"/>
      <c r="T29" s="476" t="s">
        <v>63</v>
      </c>
      <c r="U29" s="433"/>
      <c r="V29" s="433"/>
      <c r="W29" s="433"/>
      <c r="X29" s="433"/>
      <c r="Y29" s="433"/>
      <c r="Z29" s="433"/>
      <c r="AA29" s="433"/>
      <c r="AB29" s="433"/>
    </row>
    <row r="30" spans="1:28" x14ac:dyDescent="0.25">
      <c r="A30" s="476" t="s">
        <v>64</v>
      </c>
      <c r="B30" s="433"/>
      <c r="C30" s="433"/>
      <c r="D30" s="433"/>
      <c r="E30" s="433"/>
      <c r="F30" s="433"/>
      <c r="G30" s="433"/>
      <c r="H30" s="433"/>
      <c r="I30" s="433"/>
      <c r="T30" s="476" t="s">
        <v>64</v>
      </c>
      <c r="U30" s="433"/>
      <c r="V30" s="433"/>
      <c r="W30" s="433"/>
      <c r="X30" s="433"/>
      <c r="Y30" s="433"/>
      <c r="Z30" s="433"/>
      <c r="AA30" s="433"/>
      <c r="AB30" s="433"/>
    </row>
    <row r="31" spans="1:28" ht="15.75" x14ac:dyDescent="0.25">
      <c r="A31" s="7" t="s">
        <v>535</v>
      </c>
      <c r="T31" s="7" t="s">
        <v>65</v>
      </c>
    </row>
    <row r="32" spans="1:28" ht="15.75" x14ac:dyDescent="0.25">
      <c r="T32" s="7" t="s">
        <v>66</v>
      </c>
    </row>
    <row r="36" spans="2:27" x14ac:dyDescent="0.25">
      <c r="T36" s="10" t="s">
        <v>166</v>
      </c>
      <c r="AA36" s="20"/>
    </row>
    <row r="37" spans="2:27" ht="15.75" x14ac:dyDescent="0.25">
      <c r="B37" s="330"/>
      <c r="C37" s="330"/>
      <c r="D37" s="17"/>
      <c r="E37" s="17"/>
      <c r="T37" s="10" t="s">
        <v>120</v>
      </c>
      <c r="U37" s="330"/>
      <c r="V37" s="330"/>
      <c r="W37" s="17"/>
      <c r="X37" s="17"/>
      <c r="AA37" s="20"/>
    </row>
    <row r="38" spans="2:27" ht="15.75" x14ac:dyDescent="0.25">
      <c r="B38" s="330"/>
      <c r="C38" s="330"/>
      <c r="D38" s="17"/>
      <c r="E38" s="17"/>
      <c r="T38" s="10" t="s">
        <v>167</v>
      </c>
      <c r="U38" s="330"/>
      <c r="V38" s="330"/>
      <c r="W38" s="17"/>
      <c r="X38" s="17"/>
      <c r="AA38" s="20"/>
    </row>
    <row r="39" spans="2:27" ht="15.75" x14ac:dyDescent="0.25">
      <c r="B39" s="330"/>
      <c r="C39" s="330"/>
      <c r="D39" s="17"/>
      <c r="E39" s="17"/>
    </row>
    <row r="40" spans="2:27" x14ac:dyDescent="0.25">
      <c r="B40" s="18"/>
      <c r="C40" s="330"/>
      <c r="D40" s="330"/>
      <c r="E40" s="330"/>
    </row>
  </sheetData>
  <mergeCells count="16">
    <mergeCell ref="T30:AB30"/>
    <mergeCell ref="A26:I26"/>
    <mergeCell ref="A27:I27"/>
    <mergeCell ref="A28:I28"/>
    <mergeCell ref="A29:I29"/>
    <mergeCell ref="A30:I30"/>
    <mergeCell ref="T26:AB26"/>
    <mergeCell ref="T27:AB27"/>
    <mergeCell ref="T28:AB28"/>
    <mergeCell ref="T29:AB29"/>
    <mergeCell ref="A3:A4"/>
    <mergeCell ref="T3:T4"/>
    <mergeCell ref="F22:H22"/>
    <mergeCell ref="F23:H23"/>
    <mergeCell ref="Y22:AA22"/>
    <mergeCell ref="Y23:AA23"/>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5CBBF-D61E-43AE-BCA8-EB2D81E3C501}">
  <sheetPr codeName="Sheet12">
    <tabColor theme="7"/>
  </sheetPr>
  <dimension ref="A1:E119"/>
  <sheetViews>
    <sheetView workbookViewId="0">
      <selection activeCell="E14" sqref="E14"/>
    </sheetView>
  </sheetViews>
  <sheetFormatPr defaultRowHeight="15" x14ac:dyDescent="0.25"/>
  <cols>
    <col min="1" max="1" width="32.5703125" customWidth="1"/>
    <col min="3" max="3" width="66.42578125" customWidth="1"/>
    <col min="4" max="4" width="58.28515625" customWidth="1"/>
    <col min="5" max="5" width="21" customWidth="1"/>
  </cols>
  <sheetData>
    <row r="1" spans="1:5" x14ac:dyDescent="0.25">
      <c r="A1" t="s">
        <v>168</v>
      </c>
      <c r="B1" t="s">
        <v>169</v>
      </c>
      <c r="C1" t="s">
        <v>172</v>
      </c>
      <c r="D1" t="s">
        <v>173</v>
      </c>
      <c r="E1" t="s">
        <v>176</v>
      </c>
    </row>
    <row r="2" spans="1:5" x14ac:dyDescent="0.25">
      <c r="A2" t="s">
        <v>170</v>
      </c>
      <c r="B2" t="s">
        <v>171</v>
      </c>
      <c r="C2" t="s">
        <v>174</v>
      </c>
      <c r="D2" t="s">
        <v>175</v>
      </c>
      <c r="E2" t="s">
        <v>177</v>
      </c>
    </row>
    <row r="3" spans="1:5" x14ac:dyDescent="0.25">
      <c r="A3" t="s">
        <v>178</v>
      </c>
      <c r="B3" t="s">
        <v>171</v>
      </c>
      <c r="C3" t="s">
        <v>174</v>
      </c>
      <c r="D3" t="s">
        <v>175</v>
      </c>
      <c r="E3" t="s">
        <v>179</v>
      </c>
    </row>
    <row r="4" spans="1:5" x14ac:dyDescent="0.25">
      <c r="A4" t="s">
        <v>180</v>
      </c>
      <c r="B4" t="s">
        <v>171</v>
      </c>
      <c r="C4" t="s">
        <v>181</v>
      </c>
      <c r="D4" t="s">
        <v>182</v>
      </c>
      <c r="E4" t="s">
        <v>181</v>
      </c>
    </row>
    <row r="5" spans="1:5" x14ac:dyDescent="0.25">
      <c r="A5" t="s">
        <v>183</v>
      </c>
      <c r="B5" t="s">
        <v>171</v>
      </c>
      <c r="C5" t="s">
        <v>184</v>
      </c>
      <c r="D5" t="s">
        <v>185</v>
      </c>
      <c r="E5" t="s">
        <v>186</v>
      </c>
    </row>
    <row r="6" spans="1:5" x14ac:dyDescent="0.25">
      <c r="A6" t="s">
        <v>187</v>
      </c>
      <c r="B6" t="s">
        <v>171</v>
      </c>
      <c r="C6" t="s">
        <v>188</v>
      </c>
      <c r="D6" t="s">
        <v>185</v>
      </c>
      <c r="E6" t="s">
        <v>189</v>
      </c>
    </row>
    <row r="7" spans="1:5" x14ac:dyDescent="0.25">
      <c r="A7" t="s">
        <v>190</v>
      </c>
      <c r="B7" t="s">
        <v>171</v>
      </c>
      <c r="C7" t="s">
        <v>191</v>
      </c>
      <c r="D7" t="s">
        <v>192</v>
      </c>
      <c r="E7" t="s">
        <v>193</v>
      </c>
    </row>
    <row r="8" spans="1:5" x14ac:dyDescent="0.25">
      <c r="A8" t="s">
        <v>194</v>
      </c>
      <c r="B8" t="s">
        <v>171</v>
      </c>
      <c r="C8" t="s">
        <v>195</v>
      </c>
      <c r="D8" t="s">
        <v>196</v>
      </c>
      <c r="E8" t="s">
        <v>197</v>
      </c>
    </row>
    <row r="9" spans="1:5" x14ac:dyDescent="0.25">
      <c r="A9" t="s">
        <v>198</v>
      </c>
      <c r="B9" t="s">
        <v>171</v>
      </c>
      <c r="C9" t="s">
        <v>195</v>
      </c>
      <c r="D9" t="s">
        <v>196</v>
      </c>
      <c r="E9" t="s">
        <v>199</v>
      </c>
    </row>
    <row r="10" spans="1:5" x14ac:dyDescent="0.25">
      <c r="A10" t="s">
        <v>200</v>
      </c>
      <c r="B10" t="s">
        <v>201</v>
      </c>
      <c r="C10" t="s">
        <v>202</v>
      </c>
      <c r="D10" t="s">
        <v>175</v>
      </c>
      <c r="E10" t="s">
        <v>203</v>
      </c>
    </row>
    <row r="11" spans="1:5" x14ac:dyDescent="0.25">
      <c r="A11" t="s">
        <v>204</v>
      </c>
      <c r="B11" t="s">
        <v>201</v>
      </c>
      <c r="C11" t="s">
        <v>205</v>
      </c>
      <c r="D11" t="s">
        <v>182</v>
      </c>
      <c r="E11" t="s">
        <v>205</v>
      </c>
    </row>
    <row r="12" spans="1:5" x14ac:dyDescent="0.25">
      <c r="A12" t="s">
        <v>206</v>
      </c>
      <c r="B12" t="s">
        <v>201</v>
      </c>
      <c r="C12" t="s">
        <v>207</v>
      </c>
      <c r="D12" t="s">
        <v>185</v>
      </c>
      <c r="E12" t="s">
        <v>208</v>
      </c>
    </row>
    <row r="13" spans="1:5" x14ac:dyDescent="0.25">
      <c r="A13" t="s">
        <v>209</v>
      </c>
      <c r="B13" t="s">
        <v>201</v>
      </c>
      <c r="C13" t="s">
        <v>210</v>
      </c>
      <c r="D13" t="s">
        <v>185</v>
      </c>
      <c r="E13" t="s">
        <v>211</v>
      </c>
    </row>
    <row r="14" spans="1:5" x14ac:dyDescent="0.25">
      <c r="A14" t="s">
        <v>212</v>
      </c>
      <c r="B14" t="s">
        <v>201</v>
      </c>
      <c r="C14" t="s">
        <v>213</v>
      </c>
      <c r="D14" t="s">
        <v>192</v>
      </c>
      <c r="E14" t="s">
        <v>214</v>
      </c>
    </row>
    <row r="15" spans="1:5" x14ac:dyDescent="0.25">
      <c r="A15" t="s">
        <v>215</v>
      </c>
      <c r="B15" t="s">
        <v>201</v>
      </c>
      <c r="C15" t="s">
        <v>216</v>
      </c>
      <c r="D15" t="s">
        <v>217</v>
      </c>
      <c r="E15" t="s">
        <v>218</v>
      </c>
    </row>
    <row r="16" spans="1:5" x14ac:dyDescent="0.25">
      <c r="A16" t="s">
        <v>219</v>
      </c>
      <c r="B16" t="s">
        <v>201</v>
      </c>
      <c r="C16" t="s">
        <v>220</v>
      </c>
      <c r="D16" t="s">
        <v>196</v>
      </c>
      <c r="E16" t="s">
        <v>221</v>
      </c>
    </row>
    <row r="17" spans="1:5" x14ac:dyDescent="0.25">
      <c r="A17" t="s">
        <v>222</v>
      </c>
      <c r="B17" t="s">
        <v>223</v>
      </c>
      <c r="C17" t="s">
        <v>224</v>
      </c>
      <c r="D17" t="s">
        <v>175</v>
      </c>
      <c r="E17" t="s">
        <v>225</v>
      </c>
    </row>
    <row r="18" spans="1:5" x14ac:dyDescent="0.25">
      <c r="A18" t="s">
        <v>226</v>
      </c>
      <c r="B18" t="s">
        <v>223</v>
      </c>
      <c r="C18" t="s">
        <v>227</v>
      </c>
      <c r="D18" t="s">
        <v>175</v>
      </c>
      <c r="E18" t="s">
        <v>228</v>
      </c>
    </row>
    <row r="19" spans="1:5" x14ac:dyDescent="0.25">
      <c r="A19" t="s">
        <v>229</v>
      </c>
      <c r="B19" t="s">
        <v>223</v>
      </c>
      <c r="C19" t="s">
        <v>230</v>
      </c>
      <c r="D19" t="s">
        <v>182</v>
      </c>
      <c r="E19" t="s">
        <v>231</v>
      </c>
    </row>
    <row r="20" spans="1:5" x14ac:dyDescent="0.25">
      <c r="A20" t="s">
        <v>232</v>
      </c>
      <c r="B20" t="s">
        <v>223</v>
      </c>
      <c r="C20" t="s">
        <v>233</v>
      </c>
      <c r="D20" t="s">
        <v>182</v>
      </c>
      <c r="E20" t="s">
        <v>234</v>
      </c>
    </row>
    <row r="21" spans="1:5" x14ac:dyDescent="0.25">
      <c r="A21" t="s">
        <v>235</v>
      </c>
      <c r="B21" t="s">
        <v>223</v>
      </c>
      <c r="C21" t="s">
        <v>236</v>
      </c>
      <c r="D21" t="s">
        <v>185</v>
      </c>
      <c r="E21" t="s">
        <v>237</v>
      </c>
    </row>
    <row r="22" spans="1:5" x14ac:dyDescent="0.25">
      <c r="A22" t="s">
        <v>238</v>
      </c>
      <c r="B22" t="s">
        <v>223</v>
      </c>
      <c r="C22" t="s">
        <v>239</v>
      </c>
      <c r="D22" t="s">
        <v>185</v>
      </c>
      <c r="E22" t="s">
        <v>240</v>
      </c>
    </row>
    <row r="23" spans="1:5" x14ac:dyDescent="0.25">
      <c r="A23" t="s">
        <v>241</v>
      </c>
      <c r="B23" t="s">
        <v>223</v>
      </c>
      <c r="C23" t="s">
        <v>239</v>
      </c>
      <c r="D23" t="s">
        <v>185</v>
      </c>
      <c r="E23" t="s">
        <v>242</v>
      </c>
    </row>
    <row r="24" spans="1:5" x14ac:dyDescent="0.25">
      <c r="A24" t="s">
        <v>243</v>
      </c>
      <c r="B24" t="s">
        <v>223</v>
      </c>
      <c r="C24" t="s">
        <v>239</v>
      </c>
      <c r="D24" t="s">
        <v>185</v>
      </c>
      <c r="E24" t="s">
        <v>244</v>
      </c>
    </row>
    <row r="25" spans="1:5" x14ac:dyDescent="0.25">
      <c r="A25" t="s">
        <v>245</v>
      </c>
      <c r="B25" t="s">
        <v>223</v>
      </c>
      <c r="C25" t="s">
        <v>246</v>
      </c>
      <c r="D25" t="s">
        <v>247</v>
      </c>
      <c r="E25" t="s">
        <v>248</v>
      </c>
    </row>
    <row r="26" spans="1:5" x14ac:dyDescent="0.25">
      <c r="A26" t="s">
        <v>249</v>
      </c>
      <c r="B26" t="s">
        <v>223</v>
      </c>
      <c r="C26" t="s">
        <v>250</v>
      </c>
      <c r="D26" t="s">
        <v>217</v>
      </c>
      <c r="E26" t="s">
        <v>251</v>
      </c>
    </row>
    <row r="27" spans="1:5" x14ac:dyDescent="0.25">
      <c r="A27" t="s">
        <v>252</v>
      </c>
      <c r="B27" t="s">
        <v>223</v>
      </c>
      <c r="C27" t="s">
        <v>250</v>
      </c>
      <c r="D27" t="s">
        <v>217</v>
      </c>
      <c r="E27" t="s">
        <v>253</v>
      </c>
    </row>
    <row r="28" spans="1:5" x14ac:dyDescent="0.25">
      <c r="A28" t="s">
        <v>254</v>
      </c>
      <c r="B28" t="s">
        <v>223</v>
      </c>
      <c r="C28" t="s">
        <v>255</v>
      </c>
      <c r="D28" t="s">
        <v>217</v>
      </c>
      <c r="E28" t="s">
        <v>256</v>
      </c>
    </row>
    <row r="29" spans="1:5" x14ac:dyDescent="0.25">
      <c r="A29" t="s">
        <v>257</v>
      </c>
      <c r="B29" t="s">
        <v>223</v>
      </c>
      <c r="C29" t="s">
        <v>258</v>
      </c>
      <c r="D29" t="s">
        <v>196</v>
      </c>
      <c r="E29" t="s">
        <v>259</v>
      </c>
    </row>
    <row r="30" spans="1:5" x14ac:dyDescent="0.25">
      <c r="A30" t="s">
        <v>260</v>
      </c>
      <c r="B30" t="s">
        <v>223</v>
      </c>
      <c r="C30" t="s">
        <v>261</v>
      </c>
      <c r="D30" t="s">
        <v>196</v>
      </c>
      <c r="E30" t="s">
        <v>261</v>
      </c>
    </row>
    <row r="31" spans="1:5" x14ac:dyDescent="0.25">
      <c r="A31" t="s">
        <v>262</v>
      </c>
      <c r="B31" t="s">
        <v>223</v>
      </c>
      <c r="C31" t="s">
        <v>263</v>
      </c>
      <c r="D31" t="s">
        <v>264</v>
      </c>
      <c r="E31" t="s">
        <v>263</v>
      </c>
    </row>
    <row r="32" spans="1:5" x14ac:dyDescent="0.25">
      <c r="A32" t="s">
        <v>265</v>
      </c>
      <c r="B32" t="s">
        <v>223</v>
      </c>
      <c r="C32" t="s">
        <v>266</v>
      </c>
      <c r="D32" t="s">
        <v>267</v>
      </c>
      <c r="E32" t="s">
        <v>266</v>
      </c>
    </row>
    <row r="33" spans="1:5" x14ac:dyDescent="0.25">
      <c r="A33" t="s">
        <v>268</v>
      </c>
      <c r="B33" t="s">
        <v>269</v>
      </c>
      <c r="C33" t="s">
        <v>270</v>
      </c>
      <c r="D33" t="s">
        <v>175</v>
      </c>
      <c r="E33" t="s">
        <v>271</v>
      </c>
    </row>
    <row r="34" spans="1:5" x14ac:dyDescent="0.25">
      <c r="A34" t="s">
        <v>272</v>
      </c>
      <c r="B34" t="s">
        <v>269</v>
      </c>
      <c r="C34" t="s">
        <v>273</v>
      </c>
      <c r="D34" t="s">
        <v>175</v>
      </c>
      <c r="E34" t="s">
        <v>274</v>
      </c>
    </row>
    <row r="35" spans="1:5" x14ac:dyDescent="0.25">
      <c r="A35" t="s">
        <v>275</v>
      </c>
      <c r="B35" t="s">
        <v>269</v>
      </c>
      <c r="C35" t="s">
        <v>276</v>
      </c>
      <c r="D35" t="s">
        <v>182</v>
      </c>
      <c r="E35" t="s">
        <v>277</v>
      </c>
    </row>
    <row r="36" spans="1:5" x14ac:dyDescent="0.25">
      <c r="A36" t="s">
        <v>278</v>
      </c>
      <c r="B36" t="s">
        <v>269</v>
      </c>
      <c r="C36" t="s">
        <v>279</v>
      </c>
      <c r="D36" t="s">
        <v>182</v>
      </c>
      <c r="E36" t="s">
        <v>280</v>
      </c>
    </row>
    <row r="37" spans="1:5" x14ac:dyDescent="0.25">
      <c r="A37" t="s">
        <v>281</v>
      </c>
      <c r="B37" t="s">
        <v>269</v>
      </c>
      <c r="C37" t="s">
        <v>282</v>
      </c>
      <c r="D37" t="s">
        <v>185</v>
      </c>
      <c r="E37" t="s">
        <v>283</v>
      </c>
    </row>
    <row r="38" spans="1:5" x14ac:dyDescent="0.25">
      <c r="A38" t="s">
        <v>284</v>
      </c>
      <c r="B38" t="s">
        <v>269</v>
      </c>
      <c r="C38" t="s">
        <v>285</v>
      </c>
      <c r="D38" t="s">
        <v>185</v>
      </c>
      <c r="E38" t="s">
        <v>286</v>
      </c>
    </row>
    <row r="39" spans="1:5" x14ac:dyDescent="0.25">
      <c r="A39" t="s">
        <v>287</v>
      </c>
      <c r="B39" t="s">
        <v>269</v>
      </c>
      <c r="C39" t="s">
        <v>288</v>
      </c>
      <c r="D39" t="s">
        <v>185</v>
      </c>
      <c r="E39" t="s">
        <v>289</v>
      </c>
    </row>
    <row r="40" spans="1:5" x14ac:dyDescent="0.25">
      <c r="A40" t="s">
        <v>290</v>
      </c>
      <c r="B40" t="s">
        <v>269</v>
      </c>
      <c r="C40" t="s">
        <v>288</v>
      </c>
      <c r="D40" t="s">
        <v>185</v>
      </c>
      <c r="E40" t="s">
        <v>291</v>
      </c>
    </row>
    <row r="41" spans="1:5" x14ac:dyDescent="0.25">
      <c r="A41" t="s">
        <v>292</v>
      </c>
      <c r="B41" t="s">
        <v>269</v>
      </c>
      <c r="C41" t="s">
        <v>293</v>
      </c>
      <c r="D41" t="s">
        <v>192</v>
      </c>
      <c r="E41" t="s">
        <v>294</v>
      </c>
    </row>
    <row r="42" spans="1:5" x14ac:dyDescent="0.25">
      <c r="A42" t="s">
        <v>295</v>
      </c>
      <c r="B42" t="s">
        <v>269</v>
      </c>
      <c r="C42" t="s">
        <v>296</v>
      </c>
      <c r="D42" t="s">
        <v>217</v>
      </c>
      <c r="E42" t="s">
        <v>297</v>
      </c>
    </row>
    <row r="43" spans="1:5" x14ac:dyDescent="0.25">
      <c r="A43" t="s">
        <v>298</v>
      </c>
      <c r="B43" t="s">
        <v>269</v>
      </c>
      <c r="C43" t="s">
        <v>299</v>
      </c>
      <c r="D43" t="s">
        <v>196</v>
      </c>
      <c r="E43" t="s">
        <v>300</v>
      </c>
    </row>
    <row r="44" spans="1:5" x14ac:dyDescent="0.25">
      <c r="A44" t="s">
        <v>301</v>
      </c>
      <c r="B44" t="s">
        <v>269</v>
      </c>
      <c r="C44" t="s">
        <v>302</v>
      </c>
      <c r="D44" t="s">
        <v>196</v>
      </c>
      <c r="E44" t="s">
        <v>303</v>
      </c>
    </row>
    <row r="45" spans="1:5" x14ac:dyDescent="0.25">
      <c r="A45" t="s">
        <v>304</v>
      </c>
      <c r="B45" t="s">
        <v>305</v>
      </c>
      <c r="C45" t="s">
        <v>306</v>
      </c>
      <c r="D45" t="s">
        <v>175</v>
      </c>
      <c r="E45" t="s">
        <v>307</v>
      </c>
    </row>
    <row r="46" spans="1:5" x14ac:dyDescent="0.25">
      <c r="A46" t="s">
        <v>308</v>
      </c>
      <c r="B46" t="s">
        <v>305</v>
      </c>
      <c r="C46" t="s">
        <v>306</v>
      </c>
      <c r="D46" t="s">
        <v>309</v>
      </c>
      <c r="E46" t="s">
        <v>310</v>
      </c>
    </row>
    <row r="47" spans="1:5" x14ac:dyDescent="0.25">
      <c r="A47" t="s">
        <v>311</v>
      </c>
      <c r="B47" t="s">
        <v>305</v>
      </c>
      <c r="C47" t="s">
        <v>312</v>
      </c>
      <c r="D47" t="s">
        <v>182</v>
      </c>
      <c r="E47" t="s">
        <v>312</v>
      </c>
    </row>
    <row r="48" spans="1:5" x14ac:dyDescent="0.25">
      <c r="A48" t="s">
        <v>313</v>
      </c>
      <c r="B48" t="s">
        <v>305</v>
      </c>
      <c r="C48" t="s">
        <v>314</v>
      </c>
      <c r="D48" t="s">
        <v>185</v>
      </c>
      <c r="E48" t="s">
        <v>315</v>
      </c>
    </row>
    <row r="49" spans="1:5" x14ac:dyDescent="0.25">
      <c r="A49" t="s">
        <v>316</v>
      </c>
      <c r="B49" t="s">
        <v>305</v>
      </c>
      <c r="C49" t="s">
        <v>317</v>
      </c>
      <c r="D49" t="s">
        <v>185</v>
      </c>
      <c r="E49" t="s">
        <v>318</v>
      </c>
    </row>
    <row r="50" spans="1:5" x14ac:dyDescent="0.25">
      <c r="A50" t="s">
        <v>319</v>
      </c>
      <c r="B50" t="s">
        <v>305</v>
      </c>
      <c r="C50" t="s">
        <v>320</v>
      </c>
      <c r="D50" t="s">
        <v>185</v>
      </c>
      <c r="E50" t="s">
        <v>321</v>
      </c>
    </row>
    <row r="51" spans="1:5" x14ac:dyDescent="0.25">
      <c r="A51" t="s">
        <v>322</v>
      </c>
      <c r="B51" t="s">
        <v>305</v>
      </c>
      <c r="C51" t="s">
        <v>323</v>
      </c>
      <c r="D51" t="s">
        <v>324</v>
      </c>
      <c r="E51" t="s">
        <v>325</v>
      </c>
    </row>
    <row r="52" spans="1:5" x14ac:dyDescent="0.25">
      <c r="A52" t="s">
        <v>326</v>
      </c>
      <c r="B52" t="s">
        <v>305</v>
      </c>
      <c r="C52" t="s">
        <v>327</v>
      </c>
      <c r="D52" t="s">
        <v>324</v>
      </c>
      <c r="E52" t="s">
        <v>328</v>
      </c>
    </row>
    <row r="53" spans="1:5" x14ac:dyDescent="0.25">
      <c r="A53" t="s">
        <v>329</v>
      </c>
      <c r="B53" t="s">
        <v>305</v>
      </c>
      <c r="C53" t="s">
        <v>330</v>
      </c>
      <c r="D53" t="s">
        <v>217</v>
      </c>
      <c r="E53" t="s">
        <v>331</v>
      </c>
    </row>
    <row r="54" spans="1:5" x14ac:dyDescent="0.25">
      <c r="A54" t="s">
        <v>332</v>
      </c>
      <c r="B54" t="s">
        <v>305</v>
      </c>
      <c r="C54" t="s">
        <v>333</v>
      </c>
      <c r="D54" t="s">
        <v>217</v>
      </c>
      <c r="E54" t="s">
        <v>334</v>
      </c>
    </row>
    <row r="55" spans="1:5" x14ac:dyDescent="0.25">
      <c r="A55" t="s">
        <v>335</v>
      </c>
      <c r="B55" t="s">
        <v>305</v>
      </c>
      <c r="C55" t="s">
        <v>336</v>
      </c>
      <c r="D55" t="s">
        <v>217</v>
      </c>
      <c r="E55" t="s">
        <v>337</v>
      </c>
    </row>
    <row r="56" spans="1:5" x14ac:dyDescent="0.25">
      <c r="A56" t="s">
        <v>338</v>
      </c>
      <c r="B56" t="s">
        <v>305</v>
      </c>
      <c r="C56" t="s">
        <v>339</v>
      </c>
      <c r="D56" t="s">
        <v>196</v>
      </c>
      <c r="E56" t="s">
        <v>340</v>
      </c>
    </row>
    <row r="57" spans="1:5" x14ac:dyDescent="0.25">
      <c r="A57" t="s">
        <v>341</v>
      </c>
      <c r="B57" t="s">
        <v>305</v>
      </c>
      <c r="C57" t="s">
        <v>342</v>
      </c>
      <c r="D57" t="s">
        <v>264</v>
      </c>
      <c r="E57" t="s">
        <v>343</v>
      </c>
    </row>
    <row r="58" spans="1:5" x14ac:dyDescent="0.25">
      <c r="A58" t="s">
        <v>344</v>
      </c>
      <c r="B58" t="s">
        <v>305</v>
      </c>
      <c r="C58" t="s">
        <v>345</v>
      </c>
      <c r="D58" t="s">
        <v>267</v>
      </c>
      <c r="E58" t="s">
        <v>346</v>
      </c>
    </row>
    <row r="59" spans="1:5" x14ac:dyDescent="0.25">
      <c r="A59" t="s">
        <v>347</v>
      </c>
      <c r="B59" t="s">
        <v>348</v>
      </c>
      <c r="C59" t="s">
        <v>349</v>
      </c>
      <c r="D59" t="s">
        <v>175</v>
      </c>
      <c r="E59" t="s">
        <v>349</v>
      </c>
    </row>
    <row r="60" spans="1:5" x14ac:dyDescent="0.25">
      <c r="A60" t="s">
        <v>350</v>
      </c>
      <c r="B60" t="s">
        <v>348</v>
      </c>
      <c r="C60" t="s">
        <v>351</v>
      </c>
      <c r="D60" t="s">
        <v>175</v>
      </c>
      <c r="E60" t="s">
        <v>352</v>
      </c>
    </row>
    <row r="61" spans="1:5" x14ac:dyDescent="0.25">
      <c r="A61" t="s">
        <v>353</v>
      </c>
      <c r="B61" t="s">
        <v>348</v>
      </c>
      <c r="C61" t="s">
        <v>354</v>
      </c>
      <c r="D61" t="s">
        <v>182</v>
      </c>
      <c r="E61" t="s">
        <v>354</v>
      </c>
    </row>
    <row r="62" spans="1:5" x14ac:dyDescent="0.25">
      <c r="A62" t="s">
        <v>355</v>
      </c>
      <c r="B62" t="s">
        <v>348</v>
      </c>
      <c r="C62" t="s">
        <v>356</v>
      </c>
      <c r="D62" t="s">
        <v>182</v>
      </c>
      <c r="E62" t="s">
        <v>356</v>
      </c>
    </row>
    <row r="63" spans="1:5" x14ac:dyDescent="0.25">
      <c r="A63" t="s">
        <v>357</v>
      </c>
      <c r="B63" t="s">
        <v>348</v>
      </c>
      <c r="C63" t="s">
        <v>358</v>
      </c>
      <c r="D63" t="s">
        <v>185</v>
      </c>
      <c r="E63" t="s">
        <v>359</v>
      </c>
    </row>
    <row r="64" spans="1:5" x14ac:dyDescent="0.25">
      <c r="A64" t="s">
        <v>360</v>
      </c>
      <c r="B64" t="s">
        <v>348</v>
      </c>
      <c r="C64" t="s">
        <v>361</v>
      </c>
      <c r="D64" t="s">
        <v>217</v>
      </c>
      <c r="E64" t="s">
        <v>362</v>
      </c>
    </row>
    <row r="65" spans="1:5" x14ac:dyDescent="0.25">
      <c r="A65" t="s">
        <v>363</v>
      </c>
      <c r="B65" t="s">
        <v>348</v>
      </c>
      <c r="C65" t="s">
        <v>364</v>
      </c>
      <c r="D65" t="s">
        <v>196</v>
      </c>
      <c r="E65" t="s">
        <v>365</v>
      </c>
    </row>
    <row r="66" spans="1:5" x14ac:dyDescent="0.25">
      <c r="A66" t="s">
        <v>366</v>
      </c>
      <c r="B66" t="s">
        <v>367</v>
      </c>
      <c r="C66" t="s">
        <v>368</v>
      </c>
      <c r="D66" t="s">
        <v>175</v>
      </c>
      <c r="E66" t="s">
        <v>369</v>
      </c>
    </row>
    <row r="67" spans="1:5" x14ac:dyDescent="0.25">
      <c r="A67" t="s">
        <v>370</v>
      </c>
      <c r="B67" t="s">
        <v>367</v>
      </c>
      <c r="C67" t="s">
        <v>371</v>
      </c>
      <c r="D67" t="s">
        <v>182</v>
      </c>
      <c r="E67" t="s">
        <v>372</v>
      </c>
    </row>
    <row r="68" spans="1:5" x14ac:dyDescent="0.25">
      <c r="A68" t="s">
        <v>373</v>
      </c>
      <c r="B68" t="s">
        <v>367</v>
      </c>
      <c r="C68" t="s">
        <v>374</v>
      </c>
      <c r="D68" t="s">
        <v>185</v>
      </c>
      <c r="E68" t="s">
        <v>375</v>
      </c>
    </row>
    <row r="69" spans="1:5" x14ac:dyDescent="0.25">
      <c r="A69" t="s">
        <v>376</v>
      </c>
      <c r="B69" t="s">
        <v>367</v>
      </c>
      <c r="C69" t="s">
        <v>377</v>
      </c>
      <c r="D69" t="s">
        <v>192</v>
      </c>
      <c r="E69" t="s">
        <v>378</v>
      </c>
    </row>
    <row r="70" spans="1:5" x14ac:dyDescent="0.25">
      <c r="A70" t="s">
        <v>379</v>
      </c>
      <c r="B70" t="s">
        <v>367</v>
      </c>
      <c r="C70" t="s">
        <v>380</v>
      </c>
      <c r="D70" t="s">
        <v>217</v>
      </c>
      <c r="E70" t="s">
        <v>381</v>
      </c>
    </row>
    <row r="71" spans="1:5" x14ac:dyDescent="0.25">
      <c r="A71" t="s">
        <v>382</v>
      </c>
      <c r="B71" t="s">
        <v>367</v>
      </c>
      <c r="C71" t="s">
        <v>383</v>
      </c>
      <c r="D71" t="s">
        <v>196</v>
      </c>
      <c r="E71" t="s">
        <v>384</v>
      </c>
    </row>
    <row r="72" spans="1:5" x14ac:dyDescent="0.25">
      <c r="A72" t="s">
        <v>385</v>
      </c>
      <c r="B72" t="s">
        <v>367</v>
      </c>
      <c r="C72" t="s">
        <v>386</v>
      </c>
      <c r="D72" t="s">
        <v>196</v>
      </c>
      <c r="E72" t="s">
        <v>387</v>
      </c>
    </row>
    <row r="73" spans="1:5" x14ac:dyDescent="0.25">
      <c r="A73" t="s">
        <v>388</v>
      </c>
      <c r="B73" t="s">
        <v>389</v>
      </c>
      <c r="C73" t="s">
        <v>390</v>
      </c>
      <c r="D73" t="s">
        <v>175</v>
      </c>
      <c r="E73" t="s">
        <v>391</v>
      </c>
    </row>
    <row r="74" spans="1:5" x14ac:dyDescent="0.25">
      <c r="A74" t="s">
        <v>392</v>
      </c>
      <c r="B74" t="s">
        <v>389</v>
      </c>
      <c r="C74" t="s">
        <v>393</v>
      </c>
      <c r="D74" t="s">
        <v>182</v>
      </c>
      <c r="E74" t="s">
        <v>394</v>
      </c>
    </row>
    <row r="75" spans="1:5" x14ac:dyDescent="0.25">
      <c r="A75" t="s">
        <v>395</v>
      </c>
      <c r="B75" t="s">
        <v>389</v>
      </c>
      <c r="C75" t="s">
        <v>396</v>
      </c>
      <c r="D75" t="s">
        <v>182</v>
      </c>
      <c r="E75" t="s">
        <v>397</v>
      </c>
    </row>
    <row r="76" spans="1:5" x14ac:dyDescent="0.25">
      <c r="A76" t="s">
        <v>398</v>
      </c>
      <c r="B76" t="s">
        <v>389</v>
      </c>
      <c r="C76" t="s">
        <v>399</v>
      </c>
      <c r="D76" t="s">
        <v>185</v>
      </c>
      <c r="E76" t="s">
        <v>400</v>
      </c>
    </row>
    <row r="77" spans="1:5" x14ac:dyDescent="0.25">
      <c r="A77" t="s">
        <v>401</v>
      </c>
      <c r="B77" t="s">
        <v>389</v>
      </c>
      <c r="C77" t="s">
        <v>402</v>
      </c>
      <c r="D77" t="s">
        <v>324</v>
      </c>
      <c r="E77" t="s">
        <v>403</v>
      </c>
    </row>
    <row r="78" spans="1:5" x14ac:dyDescent="0.25">
      <c r="A78" t="s">
        <v>404</v>
      </c>
      <c r="B78" t="s">
        <v>389</v>
      </c>
      <c r="C78" t="s">
        <v>405</v>
      </c>
      <c r="D78" t="s">
        <v>217</v>
      </c>
      <c r="E78" t="s">
        <v>406</v>
      </c>
    </row>
    <row r="79" spans="1:5" x14ac:dyDescent="0.25">
      <c r="A79" t="s">
        <v>407</v>
      </c>
      <c r="B79" t="s">
        <v>389</v>
      </c>
      <c r="C79" t="s">
        <v>408</v>
      </c>
      <c r="D79" t="s">
        <v>196</v>
      </c>
      <c r="E79" t="s">
        <v>409</v>
      </c>
    </row>
    <row r="80" spans="1:5" x14ac:dyDescent="0.25">
      <c r="A80" t="s">
        <v>410</v>
      </c>
      <c r="B80" t="s">
        <v>411</v>
      </c>
      <c r="C80" t="s">
        <v>412</v>
      </c>
      <c r="D80" t="s">
        <v>175</v>
      </c>
      <c r="E80" t="s">
        <v>413</v>
      </c>
    </row>
    <row r="81" spans="1:5" x14ac:dyDescent="0.25">
      <c r="A81" t="s">
        <v>414</v>
      </c>
      <c r="B81" t="s">
        <v>411</v>
      </c>
      <c r="C81" t="s">
        <v>415</v>
      </c>
      <c r="D81" t="s">
        <v>175</v>
      </c>
      <c r="E81" t="s">
        <v>416</v>
      </c>
    </row>
    <row r="82" spans="1:5" x14ac:dyDescent="0.25">
      <c r="A82" t="s">
        <v>417</v>
      </c>
      <c r="B82" t="s">
        <v>411</v>
      </c>
      <c r="C82" t="s">
        <v>418</v>
      </c>
      <c r="D82" t="s">
        <v>182</v>
      </c>
      <c r="E82" t="s">
        <v>419</v>
      </c>
    </row>
    <row r="83" spans="1:5" x14ac:dyDescent="0.25">
      <c r="A83" t="s">
        <v>420</v>
      </c>
      <c r="B83" t="s">
        <v>411</v>
      </c>
      <c r="C83" t="s">
        <v>421</v>
      </c>
      <c r="D83" t="s">
        <v>182</v>
      </c>
      <c r="E83" t="s">
        <v>422</v>
      </c>
    </row>
    <row r="84" spans="1:5" x14ac:dyDescent="0.25">
      <c r="A84" t="s">
        <v>423</v>
      </c>
      <c r="B84" t="s">
        <v>411</v>
      </c>
      <c r="C84" t="s">
        <v>424</v>
      </c>
      <c r="D84" t="s">
        <v>185</v>
      </c>
      <c r="E84" t="s">
        <v>425</v>
      </c>
    </row>
    <row r="85" spans="1:5" x14ac:dyDescent="0.25">
      <c r="A85" t="s">
        <v>426</v>
      </c>
      <c r="B85" t="s">
        <v>411</v>
      </c>
      <c r="C85" t="s">
        <v>427</v>
      </c>
      <c r="D85" t="s">
        <v>324</v>
      </c>
      <c r="E85" t="s">
        <v>428</v>
      </c>
    </row>
    <row r="86" spans="1:5" x14ac:dyDescent="0.25">
      <c r="A86" t="s">
        <v>429</v>
      </c>
      <c r="B86" t="s">
        <v>411</v>
      </c>
      <c r="C86" t="s">
        <v>430</v>
      </c>
      <c r="D86" t="s">
        <v>217</v>
      </c>
      <c r="E86" t="s">
        <v>431</v>
      </c>
    </row>
    <row r="87" spans="1:5" x14ac:dyDescent="0.25">
      <c r="A87" t="s">
        <v>432</v>
      </c>
      <c r="B87" t="s">
        <v>411</v>
      </c>
      <c r="C87" t="s">
        <v>433</v>
      </c>
      <c r="D87" t="s">
        <v>196</v>
      </c>
      <c r="E87" t="s">
        <v>434</v>
      </c>
    </row>
    <row r="88" spans="1:5" x14ac:dyDescent="0.25">
      <c r="A88" t="s">
        <v>435</v>
      </c>
      <c r="B88" t="s">
        <v>411</v>
      </c>
      <c r="C88" t="s">
        <v>436</v>
      </c>
      <c r="D88" t="s">
        <v>196</v>
      </c>
      <c r="E88" t="s">
        <v>437</v>
      </c>
    </row>
    <row r="89" spans="1:5" x14ac:dyDescent="0.25">
      <c r="A89" t="s">
        <v>438</v>
      </c>
      <c r="B89" t="s">
        <v>439</v>
      </c>
      <c r="C89" t="s">
        <v>440</v>
      </c>
      <c r="D89" t="s">
        <v>175</v>
      </c>
      <c r="E89" t="s">
        <v>441</v>
      </c>
    </row>
    <row r="90" spans="1:5" x14ac:dyDescent="0.25">
      <c r="A90" t="s">
        <v>442</v>
      </c>
      <c r="B90" t="s">
        <v>439</v>
      </c>
      <c r="C90" t="s">
        <v>443</v>
      </c>
      <c r="D90" t="s">
        <v>175</v>
      </c>
      <c r="E90" t="s">
        <v>444</v>
      </c>
    </row>
    <row r="91" spans="1:5" x14ac:dyDescent="0.25">
      <c r="A91" t="s">
        <v>445</v>
      </c>
      <c r="B91" t="s">
        <v>439</v>
      </c>
      <c r="C91" t="s">
        <v>446</v>
      </c>
      <c r="D91" t="s">
        <v>175</v>
      </c>
      <c r="E91" t="s">
        <v>447</v>
      </c>
    </row>
    <row r="92" spans="1:5" x14ac:dyDescent="0.25">
      <c r="A92" t="s">
        <v>448</v>
      </c>
      <c r="B92" t="s">
        <v>439</v>
      </c>
      <c r="C92" t="s">
        <v>449</v>
      </c>
      <c r="D92" t="s">
        <v>175</v>
      </c>
      <c r="E92" t="s">
        <v>450</v>
      </c>
    </row>
    <row r="93" spans="1:5" x14ac:dyDescent="0.25">
      <c r="A93" t="s">
        <v>451</v>
      </c>
      <c r="B93" t="s">
        <v>439</v>
      </c>
      <c r="C93" t="s">
        <v>452</v>
      </c>
      <c r="D93" t="s">
        <v>453</v>
      </c>
      <c r="E93" t="s">
        <v>454</v>
      </c>
    </row>
    <row r="94" spans="1:5" x14ac:dyDescent="0.25">
      <c r="A94" t="s">
        <v>455</v>
      </c>
      <c r="B94" t="s">
        <v>439</v>
      </c>
      <c r="C94" t="s">
        <v>456</v>
      </c>
      <c r="D94" t="s">
        <v>453</v>
      </c>
      <c r="E94" t="s">
        <v>457</v>
      </c>
    </row>
    <row r="95" spans="1:5" x14ac:dyDescent="0.25">
      <c r="A95" t="s">
        <v>458</v>
      </c>
      <c r="B95" t="s">
        <v>439</v>
      </c>
      <c r="C95" t="s">
        <v>459</v>
      </c>
      <c r="D95" t="s">
        <v>453</v>
      </c>
      <c r="E95" t="s">
        <v>460</v>
      </c>
    </row>
    <row r="96" spans="1:5" x14ac:dyDescent="0.25">
      <c r="A96" t="s">
        <v>461</v>
      </c>
      <c r="B96" t="s">
        <v>439</v>
      </c>
      <c r="C96" t="s">
        <v>462</v>
      </c>
      <c r="D96" t="s">
        <v>453</v>
      </c>
      <c r="E96" t="s">
        <v>463</v>
      </c>
    </row>
    <row r="97" spans="1:5" x14ac:dyDescent="0.25">
      <c r="A97" t="s">
        <v>464</v>
      </c>
      <c r="B97" t="s">
        <v>439</v>
      </c>
      <c r="C97" t="s">
        <v>465</v>
      </c>
      <c r="D97" t="s">
        <v>466</v>
      </c>
      <c r="E97" t="s">
        <v>467</v>
      </c>
    </row>
    <row r="98" spans="1:5" x14ac:dyDescent="0.25">
      <c r="A98" t="s">
        <v>468</v>
      </c>
      <c r="B98" t="s">
        <v>439</v>
      </c>
      <c r="C98" t="s">
        <v>465</v>
      </c>
      <c r="D98" t="s">
        <v>466</v>
      </c>
      <c r="E98" t="s">
        <v>469</v>
      </c>
    </row>
    <row r="99" spans="1:5" x14ac:dyDescent="0.25">
      <c r="A99" t="s">
        <v>470</v>
      </c>
      <c r="B99" t="s">
        <v>439</v>
      </c>
      <c r="C99" t="s">
        <v>471</v>
      </c>
      <c r="D99" t="s">
        <v>185</v>
      </c>
      <c r="E99" t="s">
        <v>472</v>
      </c>
    </row>
    <row r="100" spans="1:5" x14ac:dyDescent="0.25">
      <c r="A100" t="s">
        <v>473</v>
      </c>
      <c r="B100" t="s">
        <v>439</v>
      </c>
      <c r="C100" t="s">
        <v>471</v>
      </c>
      <c r="D100" t="s">
        <v>185</v>
      </c>
      <c r="E100" t="s">
        <v>474</v>
      </c>
    </row>
    <row r="101" spans="1:5" x14ac:dyDescent="0.25">
      <c r="A101" t="s">
        <v>475</v>
      </c>
      <c r="B101" t="s">
        <v>439</v>
      </c>
      <c r="C101" t="s">
        <v>476</v>
      </c>
      <c r="D101" t="s">
        <v>477</v>
      </c>
      <c r="E101" t="s">
        <v>478</v>
      </c>
    </row>
    <row r="102" spans="1:5" x14ac:dyDescent="0.25">
      <c r="A102" t="s">
        <v>479</v>
      </c>
      <c r="B102" t="s">
        <v>439</v>
      </c>
      <c r="C102" t="s">
        <v>480</v>
      </c>
      <c r="D102" t="s">
        <v>217</v>
      </c>
      <c r="E102" t="s">
        <v>481</v>
      </c>
    </row>
    <row r="103" spans="1:5" x14ac:dyDescent="0.25">
      <c r="A103" t="s">
        <v>482</v>
      </c>
      <c r="B103" t="s">
        <v>439</v>
      </c>
      <c r="C103" t="s">
        <v>483</v>
      </c>
      <c r="D103" t="s">
        <v>217</v>
      </c>
      <c r="E103" t="s">
        <v>484</v>
      </c>
    </row>
    <row r="104" spans="1:5" x14ac:dyDescent="0.25">
      <c r="A104" t="s">
        <v>485</v>
      </c>
      <c r="B104" t="s">
        <v>439</v>
      </c>
      <c r="C104" t="s">
        <v>486</v>
      </c>
      <c r="D104" t="s">
        <v>196</v>
      </c>
      <c r="E104" t="s">
        <v>487</v>
      </c>
    </row>
    <row r="105" spans="1:5" x14ac:dyDescent="0.25">
      <c r="A105" t="s">
        <v>488</v>
      </c>
      <c r="B105" t="s">
        <v>439</v>
      </c>
      <c r="C105" t="s">
        <v>489</v>
      </c>
      <c r="D105" t="s">
        <v>196</v>
      </c>
      <c r="E105" t="s">
        <v>490</v>
      </c>
    </row>
    <row r="106" spans="1:5" x14ac:dyDescent="0.25">
      <c r="A106" t="s">
        <v>491</v>
      </c>
      <c r="B106" t="s">
        <v>439</v>
      </c>
      <c r="C106" t="s">
        <v>492</v>
      </c>
      <c r="D106" t="s">
        <v>196</v>
      </c>
      <c r="E106" t="s">
        <v>493</v>
      </c>
    </row>
    <row r="107" spans="1:5" x14ac:dyDescent="0.25">
      <c r="A107" t="s">
        <v>494</v>
      </c>
      <c r="B107" t="s">
        <v>439</v>
      </c>
      <c r="C107" t="s">
        <v>495</v>
      </c>
      <c r="D107" t="s">
        <v>196</v>
      </c>
      <c r="E107" t="s">
        <v>496</v>
      </c>
    </row>
    <row r="108" spans="1:5" x14ac:dyDescent="0.25">
      <c r="A108" t="s">
        <v>497</v>
      </c>
      <c r="B108" t="s">
        <v>439</v>
      </c>
      <c r="C108" t="s">
        <v>498</v>
      </c>
      <c r="D108" t="s">
        <v>264</v>
      </c>
      <c r="E108" t="s">
        <v>499</v>
      </c>
    </row>
    <row r="109" spans="1:5" x14ac:dyDescent="0.25">
      <c r="A109" t="s">
        <v>500</v>
      </c>
      <c r="B109" t="s">
        <v>439</v>
      </c>
      <c r="C109" t="s">
        <v>501</v>
      </c>
      <c r="D109" t="s">
        <v>264</v>
      </c>
      <c r="E109" t="s">
        <v>502</v>
      </c>
    </row>
    <row r="110" spans="1:5" x14ac:dyDescent="0.25">
      <c r="A110" t="s">
        <v>503</v>
      </c>
      <c r="B110" t="s">
        <v>439</v>
      </c>
      <c r="C110" t="s">
        <v>504</v>
      </c>
      <c r="D110" t="s">
        <v>267</v>
      </c>
      <c r="E110" t="s">
        <v>505</v>
      </c>
    </row>
    <row r="111" spans="1:5" x14ac:dyDescent="0.25">
      <c r="A111" t="s">
        <v>506</v>
      </c>
      <c r="B111" t="s">
        <v>439</v>
      </c>
      <c r="C111" t="s">
        <v>507</v>
      </c>
      <c r="D111" t="s">
        <v>267</v>
      </c>
      <c r="E111" t="s">
        <v>508</v>
      </c>
    </row>
    <row r="112" spans="1:5" x14ac:dyDescent="0.25">
      <c r="A112" t="s">
        <v>509</v>
      </c>
      <c r="B112" t="s">
        <v>510</v>
      </c>
      <c r="C112" t="s">
        <v>511</v>
      </c>
      <c r="D112" t="s">
        <v>175</v>
      </c>
      <c r="E112" t="s">
        <v>512</v>
      </c>
    </row>
    <row r="113" spans="1:5" x14ac:dyDescent="0.25">
      <c r="A113" t="s">
        <v>513</v>
      </c>
      <c r="B113" t="s">
        <v>510</v>
      </c>
      <c r="C113" t="s">
        <v>514</v>
      </c>
      <c r="D113" t="s">
        <v>175</v>
      </c>
      <c r="E113" t="s">
        <v>515</v>
      </c>
    </row>
    <row r="114" spans="1:5" x14ac:dyDescent="0.25">
      <c r="A114" t="s">
        <v>516</v>
      </c>
      <c r="B114" t="s">
        <v>510</v>
      </c>
      <c r="C114" t="s">
        <v>517</v>
      </c>
      <c r="D114" t="s">
        <v>453</v>
      </c>
      <c r="E114" t="s">
        <v>518</v>
      </c>
    </row>
    <row r="115" spans="1:5" x14ac:dyDescent="0.25">
      <c r="A115" t="s">
        <v>519</v>
      </c>
      <c r="B115" t="s">
        <v>510</v>
      </c>
      <c r="C115" t="s">
        <v>520</v>
      </c>
      <c r="D115" t="s">
        <v>453</v>
      </c>
      <c r="E115" t="s">
        <v>521</v>
      </c>
    </row>
    <row r="116" spans="1:5" x14ac:dyDescent="0.25">
      <c r="A116" t="s">
        <v>522</v>
      </c>
      <c r="B116" t="s">
        <v>510</v>
      </c>
      <c r="C116" t="s">
        <v>523</v>
      </c>
      <c r="D116" t="s">
        <v>185</v>
      </c>
      <c r="E116" t="s">
        <v>524</v>
      </c>
    </row>
    <row r="117" spans="1:5" x14ac:dyDescent="0.25">
      <c r="A117" t="s">
        <v>525</v>
      </c>
      <c r="B117" t="s">
        <v>510</v>
      </c>
      <c r="C117" t="s">
        <v>526</v>
      </c>
      <c r="D117" t="s">
        <v>217</v>
      </c>
      <c r="E117" t="s">
        <v>527</v>
      </c>
    </row>
    <row r="118" spans="1:5" x14ac:dyDescent="0.25">
      <c r="A118" t="s">
        <v>528</v>
      </c>
      <c r="B118" t="s">
        <v>510</v>
      </c>
      <c r="C118" t="s">
        <v>529</v>
      </c>
      <c r="D118" t="s">
        <v>217</v>
      </c>
      <c r="E118" t="s">
        <v>530</v>
      </c>
    </row>
    <row r="119" spans="1:5" x14ac:dyDescent="0.25">
      <c r="A119" t="s">
        <v>531</v>
      </c>
      <c r="B119" t="s">
        <v>510</v>
      </c>
      <c r="C119" t="s">
        <v>532</v>
      </c>
      <c r="D119" t="s">
        <v>196</v>
      </c>
      <c r="E119" t="s">
        <v>533</v>
      </c>
    </row>
  </sheetData>
  <autoFilter ref="A1:E119" xr:uid="{FB2934CF-83A6-47CF-8097-DB2FEC4EC4C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Table 1</vt:lpstr>
      <vt:lpstr>Table 2</vt:lpstr>
      <vt:lpstr>T1 Compare to 2003.02</vt:lpstr>
      <vt:lpstr>T1 Compare to 2003.07</vt:lpstr>
      <vt:lpstr>T2 Compare to 2003.02</vt:lpstr>
      <vt:lpstr>T2 Compare to 2003.07</vt:lpstr>
      <vt:lpstr>units</vt:lpstr>
      <vt:lpstr>'T1 Compare to 2003.02'!OLE_LINK1</vt:lpstr>
      <vt:lpstr>'T1 Compare to 2003.07'!OLE_LINK1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Holloway</dc:creator>
  <cp:lastModifiedBy>EPA</cp:lastModifiedBy>
  <dcterms:created xsi:type="dcterms:W3CDTF">2019-01-29T18:48:47Z</dcterms:created>
  <dcterms:modified xsi:type="dcterms:W3CDTF">2019-08-12T19:56:36Z</dcterms:modified>
</cp:coreProperties>
</file>