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A WORKGROUPS\SNAP-RAD Studies\ACTIVE STUDIES\Role of Job Search as an E&amp;T Component\3.Deliverables\4.FRN and OMB\OMB Package\5. Revised\Clean Versions\"/>
    </mc:Choice>
  </mc:AlternateContent>
  <bookViews>
    <workbookView xWindow="0" yWindow="0" windowWidth="32970" windowHeight="10980"/>
  </bookViews>
  <sheets>
    <sheet name="Burden Table" sheetId="5" r:id="rId1"/>
    <sheet name="Burden Table - Detailed OMB" sheetId="1" state="hidden" r:id="rId2"/>
    <sheet name="assumptions" sheetId="3" state="hidden" r:id="rId3"/>
    <sheet name="ESRI_MAPINFO_SHEET" sheetId="6" state="veryHidden" r:id="rId4"/>
  </sheets>
  <definedNames>
    <definedName name="_xlnm.Print_Area" localSheetId="0">'Burden Table'!$A$1:$R$57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5" l="1"/>
  <c r="M10" i="5"/>
  <c r="O10" i="5"/>
  <c r="P10" i="5"/>
  <c r="K11" i="5"/>
  <c r="M11" i="5"/>
  <c r="N11" i="5"/>
  <c r="O11" i="5"/>
  <c r="H11" i="5"/>
  <c r="J11" i="5"/>
  <c r="P11" i="5"/>
  <c r="K12" i="5"/>
  <c r="M12" i="5"/>
  <c r="N12" i="5"/>
  <c r="O12" i="5"/>
  <c r="H12" i="5"/>
  <c r="J12" i="5"/>
  <c r="P12" i="5"/>
  <c r="K13" i="5"/>
  <c r="M13" i="5"/>
  <c r="O13" i="5"/>
  <c r="H13" i="5"/>
  <c r="J13" i="5"/>
  <c r="P13" i="5"/>
  <c r="P14" i="5"/>
  <c r="J15" i="5"/>
  <c r="K15" i="5"/>
  <c r="M15" i="5"/>
  <c r="O15" i="5"/>
  <c r="P15" i="5"/>
  <c r="J16" i="5"/>
  <c r="K16" i="5"/>
  <c r="M16" i="5"/>
  <c r="O16" i="5"/>
  <c r="P16" i="5"/>
  <c r="P17" i="5"/>
  <c r="J19" i="5"/>
  <c r="P19" i="5"/>
  <c r="T14" i="5"/>
  <c r="H54" i="5"/>
  <c r="H31" i="5"/>
  <c r="H30" i="5"/>
  <c r="H29" i="5"/>
  <c r="H28" i="5"/>
  <c r="H33" i="5"/>
  <c r="K51" i="5"/>
  <c r="M51" i="5"/>
  <c r="O51" i="5"/>
  <c r="P51" i="5"/>
  <c r="K52" i="5"/>
  <c r="M52" i="5"/>
  <c r="O52" i="5"/>
  <c r="K53" i="5"/>
  <c r="M53" i="5"/>
  <c r="O53" i="5"/>
  <c r="K50" i="5"/>
  <c r="M50" i="5"/>
  <c r="K43" i="5"/>
  <c r="M43" i="5"/>
  <c r="O43" i="5"/>
  <c r="K44" i="5"/>
  <c r="M44" i="5"/>
  <c r="O44" i="5"/>
  <c r="K45" i="5"/>
  <c r="M45" i="5"/>
  <c r="O45" i="5"/>
  <c r="K47" i="5"/>
  <c r="M47" i="5"/>
  <c r="O47" i="5"/>
  <c r="K37" i="5"/>
  <c r="K38" i="5"/>
  <c r="M38" i="5"/>
  <c r="O38" i="5"/>
  <c r="K40" i="5"/>
  <c r="M40" i="5"/>
  <c r="O40" i="5"/>
  <c r="K28" i="5"/>
  <c r="M28" i="5"/>
  <c r="O28" i="5"/>
  <c r="K29" i="5"/>
  <c r="M29" i="5"/>
  <c r="O29" i="5"/>
  <c r="K30" i="5"/>
  <c r="M30" i="5"/>
  <c r="O30" i="5"/>
  <c r="K31" i="5"/>
  <c r="K32" i="5"/>
  <c r="M32" i="5"/>
  <c r="K23" i="5"/>
  <c r="K24" i="5"/>
  <c r="M24" i="5"/>
  <c r="O24" i="5"/>
  <c r="K25" i="5"/>
  <c r="M25" i="5"/>
  <c r="O25" i="5"/>
  <c r="K21" i="5"/>
  <c r="M21" i="5"/>
  <c r="O21" i="5"/>
  <c r="K20" i="5"/>
  <c r="M20" i="5"/>
  <c r="O20" i="5"/>
  <c r="K18" i="5"/>
  <c r="M18" i="5"/>
  <c r="O18" i="5"/>
  <c r="O8" i="5"/>
  <c r="K5" i="5"/>
  <c r="M5" i="5"/>
  <c r="O5" i="5"/>
  <c r="K7" i="5"/>
  <c r="K8" i="5"/>
  <c r="R45" i="5"/>
  <c r="H45" i="5"/>
  <c r="R38" i="5"/>
  <c r="H38" i="5"/>
  <c r="J38" i="5"/>
  <c r="J30" i="5"/>
  <c r="R24" i="5"/>
  <c r="G22" i="5"/>
  <c r="P30" i="5"/>
  <c r="R30" i="5"/>
  <c r="E54" i="5"/>
  <c r="J20" i="5"/>
  <c r="P20" i="5"/>
  <c r="R20" i="5"/>
  <c r="F35" i="5"/>
  <c r="E35" i="5"/>
  <c r="J22" i="5"/>
  <c r="J21" i="5"/>
  <c r="P21" i="5"/>
  <c r="R21" i="5"/>
  <c r="R22" i="5"/>
  <c r="N48" i="5"/>
  <c r="N41" i="5"/>
  <c r="F54" i="5"/>
  <c r="J50" i="5"/>
  <c r="J43" i="5"/>
  <c r="J28" i="5"/>
  <c r="R5" i="5"/>
  <c r="P50" i="5"/>
  <c r="R43" i="5"/>
  <c r="P28" i="5"/>
  <c r="R28" i="5"/>
  <c r="R10" i="5"/>
  <c r="R50" i="5"/>
  <c r="O54" i="5"/>
  <c r="J8" i="5"/>
  <c r="P8" i="5"/>
  <c r="R8" i="5"/>
  <c r="J33" i="5"/>
  <c r="E55" i="5"/>
  <c r="F55" i="5"/>
  <c r="K9" i="5"/>
  <c r="H6" i="5"/>
  <c r="H7" i="5"/>
  <c r="J7" i="5"/>
  <c r="J29" i="5"/>
  <c r="H32" i="5"/>
  <c r="J32" i="5"/>
  <c r="J52" i="5"/>
  <c r="K48" i="5"/>
  <c r="G54" i="5"/>
  <c r="H44" i="5"/>
  <c r="M54" i="5"/>
  <c r="J53" i="5"/>
  <c r="K17" i="5"/>
  <c r="J18" i="5"/>
  <c r="P18" i="5"/>
  <c r="R18" i="5"/>
  <c r="R19" i="5"/>
  <c r="K53" i="3"/>
  <c r="K7" i="3"/>
  <c r="K6" i="3"/>
  <c r="R51" i="5"/>
  <c r="H47" i="5"/>
  <c r="R47" i="5"/>
  <c r="K26" i="5"/>
  <c r="M26" i="5"/>
  <c r="O26" i="5"/>
  <c r="P26" i="5"/>
  <c r="H40" i="5"/>
  <c r="J40" i="5"/>
  <c r="P40" i="5"/>
  <c r="R40" i="5"/>
  <c r="K33" i="5"/>
  <c r="M33" i="5"/>
  <c r="O33" i="5"/>
  <c r="N6" i="5"/>
  <c r="K6" i="5"/>
  <c r="M6" i="5"/>
  <c r="M23" i="5"/>
  <c r="O23" i="5"/>
  <c r="K46" i="5"/>
  <c r="M46" i="5"/>
  <c r="H46" i="5"/>
  <c r="J46" i="5"/>
  <c r="K39" i="5"/>
  <c r="M39" i="5"/>
  <c r="O39" i="5"/>
  <c r="H39" i="5"/>
  <c r="M37" i="5"/>
  <c r="H37" i="5"/>
  <c r="J37" i="5"/>
  <c r="O32" i="5"/>
  <c r="M31" i="5"/>
  <c r="O31" i="5"/>
  <c r="M35" i="5"/>
  <c r="H25" i="5"/>
  <c r="J25" i="5"/>
  <c r="H23" i="5"/>
  <c r="J23" i="5"/>
  <c r="K14" i="5"/>
  <c r="N7" i="5"/>
  <c r="M7" i="5"/>
  <c r="I37" i="1"/>
  <c r="I12" i="1"/>
  <c r="I49" i="1"/>
  <c r="I48" i="1"/>
  <c r="I40" i="1"/>
  <c r="H40" i="1"/>
  <c r="J40" i="1"/>
  <c r="M40" i="1"/>
  <c r="O40" i="1"/>
  <c r="P40" i="1"/>
  <c r="R40" i="1"/>
  <c r="I39" i="1"/>
  <c r="I24" i="1"/>
  <c r="I23" i="1"/>
  <c r="I17" i="1"/>
  <c r="I16" i="1"/>
  <c r="I15" i="1"/>
  <c r="I14" i="1"/>
  <c r="F31" i="1"/>
  <c r="E31" i="1"/>
  <c r="F51" i="1"/>
  <c r="E51" i="1"/>
  <c r="F42" i="1"/>
  <c r="F52" i="1"/>
  <c r="E42" i="1"/>
  <c r="I47" i="1"/>
  <c r="I38" i="1"/>
  <c r="I22" i="1"/>
  <c r="I46" i="1"/>
  <c r="H46" i="1"/>
  <c r="I45" i="1"/>
  <c r="H45" i="1"/>
  <c r="I44" i="1"/>
  <c r="H44" i="1"/>
  <c r="I50" i="1"/>
  <c r="H50" i="1"/>
  <c r="H49" i="1"/>
  <c r="H48" i="1"/>
  <c r="J48" i="1"/>
  <c r="P48" i="1"/>
  <c r="R48" i="1"/>
  <c r="H47" i="1"/>
  <c r="J47" i="1"/>
  <c r="P47" i="1"/>
  <c r="R47" i="1"/>
  <c r="I41" i="1"/>
  <c r="H41" i="1"/>
  <c r="J41" i="1"/>
  <c r="H39" i="1"/>
  <c r="J39" i="1"/>
  <c r="H38" i="1"/>
  <c r="M41" i="1"/>
  <c r="O41" i="1"/>
  <c r="M39" i="1"/>
  <c r="O39" i="1"/>
  <c r="M38" i="1"/>
  <c r="O38" i="1"/>
  <c r="M37" i="1"/>
  <c r="O37" i="1"/>
  <c r="H37" i="1"/>
  <c r="I36" i="1"/>
  <c r="H36" i="1"/>
  <c r="I35" i="1"/>
  <c r="H35" i="1"/>
  <c r="I34" i="1"/>
  <c r="H34" i="1"/>
  <c r="I33" i="1"/>
  <c r="H30" i="1"/>
  <c r="J30" i="1"/>
  <c r="K30" i="1"/>
  <c r="M30" i="1"/>
  <c r="O30" i="1"/>
  <c r="I29" i="1"/>
  <c r="I28" i="1"/>
  <c r="I27" i="1"/>
  <c r="I26" i="1"/>
  <c r="I25" i="1"/>
  <c r="H25" i="1"/>
  <c r="K25" i="1"/>
  <c r="M25" i="1"/>
  <c r="O25" i="1"/>
  <c r="H24" i="1"/>
  <c r="K24" i="1"/>
  <c r="M24" i="1"/>
  <c r="O24" i="1"/>
  <c r="H23" i="1"/>
  <c r="J23" i="1"/>
  <c r="K26" i="1"/>
  <c r="M26" i="1"/>
  <c r="O26" i="1"/>
  <c r="K23" i="1"/>
  <c r="M23" i="1"/>
  <c r="O23" i="1"/>
  <c r="K22" i="1"/>
  <c r="M22" i="1"/>
  <c r="O22" i="1"/>
  <c r="K21" i="1"/>
  <c r="M21" i="1"/>
  <c r="O21" i="1"/>
  <c r="K20" i="1"/>
  <c r="M20" i="1"/>
  <c r="O20" i="1"/>
  <c r="K19" i="1"/>
  <c r="M19" i="1"/>
  <c r="O19" i="1"/>
  <c r="K18" i="1"/>
  <c r="M18" i="1"/>
  <c r="O18" i="1"/>
  <c r="K17" i="1"/>
  <c r="M17" i="1"/>
  <c r="O17" i="1"/>
  <c r="K16" i="1"/>
  <c r="M16" i="1"/>
  <c r="K15" i="1"/>
  <c r="K14" i="1"/>
  <c r="M14" i="1"/>
  <c r="O14" i="1"/>
  <c r="K13" i="1"/>
  <c r="M13" i="1"/>
  <c r="O13" i="1"/>
  <c r="K12" i="1"/>
  <c r="M12" i="1"/>
  <c r="O12" i="1"/>
  <c r="K11" i="1"/>
  <c r="K10" i="1"/>
  <c r="K9" i="1"/>
  <c r="M9" i="1"/>
  <c r="K8" i="1"/>
  <c r="M8" i="1"/>
  <c r="N8" i="1"/>
  <c r="O8" i="1"/>
  <c r="K7" i="1"/>
  <c r="K6" i="1"/>
  <c r="M6" i="1"/>
  <c r="K5" i="1"/>
  <c r="H22" i="1"/>
  <c r="J22" i="1"/>
  <c r="H21" i="1"/>
  <c r="I21" i="1"/>
  <c r="J21" i="1"/>
  <c r="I20" i="1"/>
  <c r="H20" i="1"/>
  <c r="I19" i="1"/>
  <c r="H19" i="1"/>
  <c r="J19" i="1"/>
  <c r="I18" i="1"/>
  <c r="H18" i="1"/>
  <c r="H17" i="1"/>
  <c r="H16" i="1"/>
  <c r="J16" i="1"/>
  <c r="I13" i="1"/>
  <c r="J37" i="1"/>
  <c r="I11" i="1"/>
  <c r="I10" i="1"/>
  <c r="N10" i="1"/>
  <c r="N9" i="1"/>
  <c r="I9" i="1"/>
  <c r="I8" i="1"/>
  <c r="N7" i="1"/>
  <c r="N6" i="1"/>
  <c r="N5" i="1"/>
  <c r="I7" i="1"/>
  <c r="H15" i="1"/>
  <c r="J15" i="1"/>
  <c r="H14" i="1"/>
  <c r="J14" i="1"/>
  <c r="P14" i="1"/>
  <c r="R14" i="1"/>
  <c r="H13" i="1"/>
  <c r="J13" i="1"/>
  <c r="H12" i="1"/>
  <c r="H11" i="1"/>
  <c r="H10" i="1"/>
  <c r="J10" i="1"/>
  <c r="H9" i="1"/>
  <c r="J9" i="1"/>
  <c r="H8" i="1"/>
  <c r="H7" i="1"/>
  <c r="H6" i="1"/>
  <c r="M15" i="1"/>
  <c r="O15" i="1"/>
  <c r="M11" i="1"/>
  <c r="O11" i="1"/>
  <c r="M10" i="1"/>
  <c r="O10" i="1"/>
  <c r="M7" i="1"/>
  <c r="O7" i="1"/>
  <c r="I6" i="1"/>
  <c r="I5" i="1"/>
  <c r="N4" i="1"/>
  <c r="I4" i="1"/>
  <c r="J12" i="1"/>
  <c r="K4" i="1"/>
  <c r="M4" i="1"/>
  <c r="H4" i="1"/>
  <c r="K44" i="1"/>
  <c r="K34" i="1"/>
  <c r="M34" i="1"/>
  <c r="O34" i="1"/>
  <c r="M33" i="1"/>
  <c r="O33" i="1"/>
  <c r="J46" i="1"/>
  <c r="M44" i="1"/>
  <c r="O44" i="1"/>
  <c r="H5" i="1"/>
  <c r="K27" i="1"/>
  <c r="M27" i="1"/>
  <c r="O27" i="1"/>
  <c r="H27" i="1"/>
  <c r="J27" i="1"/>
  <c r="K45" i="1"/>
  <c r="M45" i="1"/>
  <c r="O45" i="1"/>
  <c r="K35" i="1"/>
  <c r="M35" i="1"/>
  <c r="O35" i="1"/>
  <c r="K46" i="1"/>
  <c r="M46" i="1"/>
  <c r="O46" i="1"/>
  <c r="K36" i="1"/>
  <c r="M36" i="1"/>
  <c r="O36" i="1"/>
  <c r="H33" i="1"/>
  <c r="K28" i="1"/>
  <c r="M28" i="1"/>
  <c r="O28" i="1"/>
  <c r="H26" i="1"/>
  <c r="J26" i="1"/>
  <c r="M5" i="1"/>
  <c r="O5" i="1"/>
  <c r="J5" i="1"/>
  <c r="K29" i="1"/>
  <c r="M29" i="1"/>
  <c r="O29" i="1"/>
  <c r="H29" i="1"/>
  <c r="J29" i="1"/>
  <c r="H28" i="1"/>
  <c r="K41" i="5"/>
  <c r="J33" i="1"/>
  <c r="P37" i="1"/>
  <c r="R37" i="1"/>
  <c r="O4" i="1"/>
  <c r="O6" i="1"/>
  <c r="O9" i="1"/>
  <c r="O16" i="1"/>
  <c r="O31" i="1"/>
  <c r="J17" i="1"/>
  <c r="P17" i="1"/>
  <c r="R17" i="1"/>
  <c r="P39" i="1"/>
  <c r="R39" i="1"/>
  <c r="J28" i="1"/>
  <c r="P28" i="1"/>
  <c r="R28" i="1"/>
  <c r="J6" i="1"/>
  <c r="J18" i="1"/>
  <c r="P18" i="1"/>
  <c r="R18" i="1"/>
  <c r="J20" i="1"/>
  <c r="P13" i="1"/>
  <c r="R13" i="1"/>
  <c r="J50" i="1"/>
  <c r="P50" i="1"/>
  <c r="R50" i="1"/>
  <c r="J45" i="1"/>
  <c r="R16" i="5"/>
  <c r="J7" i="1"/>
  <c r="P7" i="1"/>
  <c r="R7" i="1"/>
  <c r="J54" i="5"/>
  <c r="P23" i="1"/>
  <c r="R23" i="1"/>
  <c r="P6" i="1"/>
  <c r="R6" i="1"/>
  <c r="P21" i="1"/>
  <c r="R21" i="1"/>
  <c r="P10" i="1"/>
  <c r="R10" i="1"/>
  <c r="P19" i="1"/>
  <c r="R19" i="1"/>
  <c r="P46" i="1"/>
  <c r="R46" i="1"/>
  <c r="P45" i="1"/>
  <c r="R45" i="1"/>
  <c r="J8" i="1"/>
  <c r="P8" i="1"/>
  <c r="R8" i="1"/>
  <c r="J11" i="1"/>
  <c r="J34" i="1"/>
  <c r="J35" i="1"/>
  <c r="J36" i="1"/>
  <c r="J38" i="1"/>
  <c r="J42" i="1"/>
  <c r="P36" i="1"/>
  <c r="R36" i="1"/>
  <c r="J44" i="1"/>
  <c r="J49" i="1"/>
  <c r="J51" i="1"/>
  <c r="P49" i="1"/>
  <c r="R49" i="1"/>
  <c r="P5" i="1"/>
  <c r="R5" i="1"/>
  <c r="J4" i="1"/>
  <c r="P15" i="1"/>
  <c r="R15" i="1"/>
  <c r="P22" i="1"/>
  <c r="R22" i="1"/>
  <c r="P41" i="1"/>
  <c r="R41" i="1"/>
  <c r="E52" i="1"/>
  <c r="K42" i="1"/>
  <c r="P12" i="1"/>
  <c r="R12" i="1"/>
  <c r="P20" i="1"/>
  <c r="R20" i="1"/>
  <c r="P38" i="1"/>
  <c r="R38" i="1"/>
  <c r="H51" i="1"/>
  <c r="G51" i="1"/>
  <c r="P16" i="1"/>
  <c r="R16" i="1"/>
  <c r="M31" i="1"/>
  <c r="M42" i="1"/>
  <c r="P27" i="1"/>
  <c r="R27" i="1"/>
  <c r="P33" i="1"/>
  <c r="R33" i="1"/>
  <c r="I51" i="1"/>
  <c r="P29" i="1"/>
  <c r="R29" i="1"/>
  <c r="P11" i="1"/>
  <c r="R11" i="1"/>
  <c r="P9" i="1"/>
  <c r="R9" i="1"/>
  <c r="P26" i="1"/>
  <c r="R26" i="1"/>
  <c r="H31" i="1"/>
  <c r="P35" i="1"/>
  <c r="R35" i="1"/>
  <c r="P30" i="1"/>
  <c r="R30" i="1"/>
  <c r="P44" i="1"/>
  <c r="R44" i="1"/>
  <c r="O51" i="1"/>
  <c r="P51" i="1"/>
  <c r="H42" i="1"/>
  <c r="G42" i="1"/>
  <c r="M51" i="1"/>
  <c r="J24" i="1"/>
  <c r="J25" i="1"/>
  <c r="P25" i="1"/>
  <c r="R25" i="1"/>
  <c r="O7" i="5"/>
  <c r="P7" i="5"/>
  <c r="R7" i="5"/>
  <c r="H41" i="5"/>
  <c r="G41" i="5"/>
  <c r="O6" i="5"/>
  <c r="I54" i="5"/>
  <c r="P52" i="5"/>
  <c r="H14" i="5"/>
  <c r="G14" i="5"/>
  <c r="H27" i="5"/>
  <c r="J14" i="5"/>
  <c r="P32" i="5"/>
  <c r="R32" i="5"/>
  <c r="J6" i="5"/>
  <c r="J9" i="5"/>
  <c r="H9" i="5"/>
  <c r="G9" i="5"/>
  <c r="P53" i="5"/>
  <c r="R53" i="5"/>
  <c r="J17" i="5"/>
  <c r="I17" i="5"/>
  <c r="J39" i="5"/>
  <c r="P39" i="5"/>
  <c r="R39" i="5"/>
  <c r="P33" i="5"/>
  <c r="R33" i="5"/>
  <c r="P29" i="5"/>
  <c r="R29" i="5"/>
  <c r="J31" i="5"/>
  <c r="J34" i="5"/>
  <c r="H34" i="5"/>
  <c r="G34" i="5"/>
  <c r="P25" i="5"/>
  <c r="R25" i="5"/>
  <c r="J27" i="5"/>
  <c r="R12" i="5"/>
  <c r="R26" i="5"/>
  <c r="G27" i="5"/>
  <c r="O27" i="5"/>
  <c r="O35" i="5"/>
  <c r="N54" i="5"/>
  <c r="J44" i="5"/>
  <c r="J48" i="5"/>
  <c r="H48" i="5"/>
  <c r="G48" i="5"/>
  <c r="K35" i="5"/>
  <c r="K55" i="5"/>
  <c r="F57" i="5"/>
  <c r="R13" i="5"/>
  <c r="O37" i="5"/>
  <c r="M41" i="5"/>
  <c r="R15" i="5"/>
  <c r="O46" i="5"/>
  <c r="M48" i="5"/>
  <c r="P23" i="5"/>
  <c r="R17" i="5"/>
  <c r="R52" i="5"/>
  <c r="P54" i="5"/>
  <c r="P34" i="1"/>
  <c r="R34" i="1"/>
  <c r="P4" i="1"/>
  <c r="R4" i="1"/>
  <c r="P24" i="1"/>
  <c r="R24" i="1"/>
  <c r="R31" i="1"/>
  <c r="R42" i="1"/>
  <c r="R51" i="1"/>
  <c r="R52" i="1"/>
  <c r="P44" i="5"/>
  <c r="R44" i="5"/>
  <c r="I14" i="5"/>
  <c r="M52" i="1"/>
  <c r="J31" i="1"/>
  <c r="H52" i="1"/>
  <c r="G52" i="1"/>
  <c r="G31" i="1"/>
  <c r="P31" i="1"/>
  <c r="O52" i="1"/>
  <c r="P6" i="5"/>
  <c r="R6" i="5"/>
  <c r="R9" i="5"/>
  <c r="I42" i="1"/>
  <c r="P42" i="1"/>
  <c r="R54" i="5"/>
  <c r="R11" i="5"/>
  <c r="R14" i="5"/>
  <c r="J41" i="5"/>
  <c r="I41" i="5"/>
  <c r="P31" i="5"/>
  <c r="R31" i="5"/>
  <c r="R34" i="5"/>
  <c r="H35" i="5"/>
  <c r="G35" i="5"/>
  <c r="I34" i="5"/>
  <c r="J35" i="5"/>
  <c r="P35" i="5"/>
  <c r="I27" i="5"/>
  <c r="M55" i="5"/>
  <c r="L55" i="5"/>
  <c r="P46" i="5"/>
  <c r="R46" i="5"/>
  <c r="O48" i="5"/>
  <c r="P48" i="5"/>
  <c r="I48" i="5"/>
  <c r="I9" i="5"/>
  <c r="R23" i="5"/>
  <c r="R27" i="5"/>
  <c r="P27" i="5"/>
  <c r="O41" i="5"/>
  <c r="P37" i="5"/>
  <c r="R37" i="5"/>
  <c r="R41" i="5"/>
  <c r="R48" i="5"/>
  <c r="P9" i="5"/>
  <c r="P52" i="1"/>
  <c r="J52" i="1"/>
  <c r="I31" i="1"/>
  <c r="H55" i="5"/>
  <c r="H57" i="5"/>
  <c r="G57" i="5"/>
  <c r="P34" i="5"/>
  <c r="R35" i="5"/>
  <c r="R55" i="5"/>
  <c r="N55" i="5"/>
  <c r="P41" i="5"/>
  <c r="I35" i="5"/>
  <c r="J55" i="5"/>
  <c r="P53" i="1"/>
  <c r="I52" i="1"/>
  <c r="G55" i="5"/>
  <c r="P55" i="5"/>
  <c r="J57" i="5"/>
  <c r="I57" i="5"/>
  <c r="I55" i="5"/>
</calcChain>
</file>

<file path=xl/comments1.xml><?xml version="1.0" encoding="utf-8"?>
<comments xmlns="http://schemas.openxmlformats.org/spreadsheetml/2006/main">
  <authors>
    <author>Carole Trippe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=2+6+6+1+6+18+2+2+36+24
2 pretest with SNAP director/E&amp;T manager
6 SNAP Directors
6 E&amp;T Directors
1 pretest with State database administrator
6 State database administrators
18 E&amp;T providers
2 E&amp;T provider database administrators
2 pretest with Local office 
36 Local office staff (3*2*6)
24 additional Local office staff for mapping (2 additional staff for mapping exercise not already counted as interviewed (2*2*6)
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=2+18+1+2
2 pretest with E&amp;T provider
18 E&amp;T provider staff
1 pretest with E&amp;T provider database admin
2 E&amp;T provider database administrators
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</rPr>
          <t>Carole Trippe:</t>
        </r>
        <r>
          <rPr>
            <sz val="9"/>
            <color indexed="81"/>
            <rFont val="Tahoma"/>
            <family val="2"/>
          </rPr>
          <t xml:space="preserve">
=18+2
18 E&amp;T provider staff
2 E&amp;T provider database administrators</t>
        </r>
      </text>
    </comment>
  </commentList>
</comments>
</file>

<file path=xl/sharedStrings.xml><?xml version="1.0" encoding="utf-8"?>
<sst xmlns="http://schemas.openxmlformats.org/spreadsheetml/2006/main" count="345" uniqueCount="199">
  <si>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</si>
  <si>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</si>
  <si>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</si>
  <si>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</si>
  <si>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</si>
  <si>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</si>
  <si>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</si>
  <si>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</si>
  <si>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</si>
  <si>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</si>
  <si>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</si>
  <si>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</si>
  <si>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</si>
  <si>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</si>
  <si>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</si>
  <si>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Total Annualized Cost of Respondent Burden</t>
  </si>
  <si>
    <t>State Government</t>
  </si>
  <si>
    <t>-</t>
  </si>
  <si>
    <t>Local Government</t>
  </si>
  <si>
    <t>Data Collection assumptions</t>
  </si>
  <si>
    <t>2 Local Directors per state: 1 hour each</t>
  </si>
  <si>
    <t>2 Eligibility workers per state : 1 hour each</t>
  </si>
  <si>
    <t>2 E&amp;T State or intake worker per state: 1 hour each</t>
  </si>
  <si>
    <t>Total individuals</t>
  </si>
  <si>
    <t>Total time</t>
  </si>
  <si>
    <t>Total files</t>
  </si>
  <si>
    <t>Notes</t>
  </si>
  <si>
    <t xml:space="preserve">Email to schedule advance call </t>
  </si>
  <si>
    <t>Advance call to discuss study, answer any questions</t>
  </si>
  <si>
    <t>Thank-you email</t>
  </si>
  <si>
    <t>Instructions and list of variables for caseload administrative data</t>
  </si>
  <si>
    <t>Follow-up consultative call to discuss request and data elements</t>
  </si>
  <si>
    <t>Prepare 1-month test file</t>
  </si>
  <si>
    <t>Call to discuss 1-month test file and data issues</t>
  </si>
  <si>
    <t>Submit administrative data file</t>
  </si>
  <si>
    <t>Revise and re-submit data file as needed</t>
  </si>
  <si>
    <t xml:space="preserve">E&amp;T Provider </t>
  </si>
  <si>
    <t>Thank-you emails to 3 E&amp;T staff</t>
  </si>
  <si>
    <t>Instructions and list of variables for E&amp;T administrative data</t>
  </si>
  <si>
    <t>State, Local, and Tribal government</t>
  </si>
  <si>
    <t xml:space="preserve">State E&amp;T Provider </t>
  </si>
  <si>
    <t>State E&amp;T Provider Database administrator</t>
  </si>
  <si>
    <t>Group mapping exercise with 5 local staff</t>
  </si>
  <si>
    <t xml:space="preserve">Thank-you email </t>
  </si>
  <si>
    <t xml:space="preserve">Business or Other For Profit </t>
  </si>
  <si>
    <t>Business or Other For Profit</t>
  </si>
  <si>
    <t>Not For Profit Sub-Total</t>
  </si>
  <si>
    <t>Business or Other For Profit Sub-Total</t>
  </si>
  <si>
    <t>Not for Profit</t>
  </si>
  <si>
    <t>Instruments and Activities</t>
  </si>
  <si>
    <t>Advance letter</t>
  </si>
  <si>
    <t>Study information sheet</t>
  </si>
  <si>
    <t>State SNAP Staff</t>
  </si>
  <si>
    <t>Local SNAP Office Staff</t>
  </si>
  <si>
    <t>Local SNAP Office staff</t>
  </si>
  <si>
    <t>Pretest interviews with 2 staff at one E&amp;T provider</t>
  </si>
  <si>
    <t xml:space="preserve">Pretest with 1 E&amp;T database staff </t>
  </si>
  <si>
    <t>Pretest for State data</t>
  </si>
  <si>
    <t>State/Local/Tribal Government Sub-Total</t>
  </si>
  <si>
    <r>
      <t xml:space="preserve">Local SNAP Office staff: Average hourly earnings of </t>
    </r>
    <r>
      <rPr>
        <b/>
        <sz val="11"/>
        <color theme="1"/>
        <rFont val="Calibri"/>
        <family val="2"/>
        <scheme val="minor"/>
      </rPr>
      <t xml:space="preserve">Community and Social Service Specialists </t>
    </r>
    <r>
      <rPr>
        <sz val="11"/>
        <color theme="1"/>
        <rFont val="Calibri"/>
        <family val="2"/>
        <scheme val="minor"/>
      </rPr>
      <t>(21-10099): $21.89</t>
    </r>
  </si>
  <si>
    <r>
      <t xml:space="preserve">E&amp;T Provider staff: Average hourly earnings of </t>
    </r>
    <r>
      <rPr>
        <b/>
        <sz val="11"/>
        <color theme="1"/>
        <rFont val="Calibri"/>
        <family val="2"/>
        <scheme val="minor"/>
      </rPr>
      <t xml:space="preserve">Social and Community Service Managers </t>
    </r>
    <r>
      <rPr>
        <sz val="11"/>
        <color theme="1"/>
        <rFont val="Calibri"/>
        <family val="2"/>
        <scheme val="minor"/>
      </rPr>
      <t>(11-9151): $34.07</t>
    </r>
  </si>
  <si>
    <r>
      <t xml:space="preserve">State and E&amp;T Database administrators: Average hourly earnings of </t>
    </r>
    <r>
      <rPr>
        <b/>
        <sz val="11"/>
        <color theme="1"/>
        <rFont val="Calibri"/>
        <family val="2"/>
        <scheme val="minor"/>
      </rPr>
      <t>D</t>
    </r>
    <r>
      <rPr>
        <b/>
        <sz val="8"/>
        <color rgb="FF000000"/>
        <rFont val="Times New Roman"/>
        <family val="1"/>
      </rPr>
      <t>atabase Administrators</t>
    </r>
    <r>
      <rPr>
        <sz val="8"/>
        <color rgb="FF000000"/>
        <rFont val="Times New Roman"/>
        <family val="1"/>
      </rPr>
      <t xml:space="preserve"> (15-1141): $41.89</t>
    </r>
  </si>
  <si>
    <r>
      <t xml:space="preserve">State SNAP Staff: average hourly earnings of workers </t>
    </r>
    <r>
      <rPr>
        <sz val="8"/>
        <color rgb="FF000000"/>
        <rFont val="Times New Roman"/>
        <family val="1"/>
      </rPr>
      <t>in</t>
    </r>
    <r>
      <rPr>
        <b/>
        <sz val="8"/>
        <color rgb="FF000000"/>
        <rFont val="Times New Roman"/>
        <family val="1"/>
      </rPr>
      <t xml:space="preserve"> Management Occupations</t>
    </r>
    <r>
      <rPr>
        <sz val="8"/>
        <color rgb="FF000000"/>
        <rFont val="Times New Roman"/>
        <family val="1"/>
      </rPr>
      <t xml:space="preserve"> (11-0000): $56.74</t>
    </r>
  </si>
  <si>
    <t>**  Source: Bureau of Labor Statistics; May 2016 National Occupational Employment and Wage Estimates; https://www.bls.gov/oes/2016/may/oes_nat.htm</t>
  </si>
  <si>
    <t>State Database Administrator</t>
  </si>
  <si>
    <t>State Database administrator</t>
  </si>
  <si>
    <t xml:space="preserve">Submit administrative data file </t>
  </si>
  <si>
    <t>Business E&amp;T Provider Database administrator</t>
  </si>
  <si>
    <t>Not for Profit E&amp;T Provider Database administrator</t>
  </si>
  <si>
    <t>Pretest with SNAP director and E&amp;T manager in pretest State</t>
  </si>
  <si>
    <t>Pretest in one local office with 2 staff</t>
  </si>
  <si>
    <t xml:space="preserve">Not For Profit </t>
  </si>
  <si>
    <t>2 Local SNAP offices per State: (3 interviews, 1 hour each; 1 mapping for 5 staff, 1.5 hours each) * 2 local offices</t>
  </si>
  <si>
    <t>Email to schedule in-person semi-structured interviews</t>
  </si>
  <si>
    <t>In-person semi-structured interviews with SNAP Directors and E&amp;T Managers</t>
  </si>
  <si>
    <t>In-person semi-structured interviews with 3 E&amp;T provider staff</t>
  </si>
  <si>
    <t>Thank-you emails to 3 E&amp;T provider staff</t>
  </si>
  <si>
    <t>Email to schedule semi-structured interviews with State E&amp;T provider staff</t>
  </si>
  <si>
    <t>In-person semi-structured interviews with 3 staff in 2 sites over 6 States</t>
  </si>
  <si>
    <t>Email to schedule in-person semi-structured interviews and mapping exercise in 2 separate sites over 6 states</t>
  </si>
  <si>
    <t>Email to schedule semi-structured interviews with For Profit E&amp;T provider staff</t>
  </si>
  <si>
    <t>Email to schedule semi-structured interviews with Not For Profit E&amp;T provider staff</t>
  </si>
  <si>
    <t>One-month test file per state: 4 hours each</t>
  </si>
  <si>
    <t>Advance materials and preparation</t>
  </si>
  <si>
    <t xml:space="preserve">Total </t>
  </si>
  <si>
    <t>Advance materials and preparation, including consultative data call</t>
  </si>
  <si>
    <t>Advance materials and preparation, including all conference and scheduling calls</t>
  </si>
  <si>
    <t>SNAP participants</t>
  </si>
  <si>
    <t xml:space="preserve">2 observations per state: 1 staff and 1 client each for 1 hour </t>
  </si>
  <si>
    <t>Observations have one staff person and one client and last 1 hour. Staff person did not participate in interviews. Client hours are accounted for below (rows 54 on)</t>
  </si>
  <si>
    <t>Client Observations</t>
  </si>
  <si>
    <t>Total Repsondents</t>
  </si>
  <si>
    <t>Total Time</t>
  </si>
  <si>
    <t>Local Office</t>
  </si>
  <si>
    <t>2 local offices and one observation in each office with one client</t>
  </si>
  <si>
    <t>State E&amp;T provider</t>
  </si>
  <si>
    <t>One observation in each location with one client</t>
  </si>
  <si>
    <t>Not for profit provider</t>
  </si>
  <si>
    <t>For Profit Provider</t>
  </si>
  <si>
    <t>Total</t>
  </si>
  <si>
    <t>Submit test file</t>
  </si>
  <si>
    <t>Individuals</t>
  </si>
  <si>
    <t>Total:</t>
  </si>
  <si>
    <t>Site visits to Four States</t>
  </si>
  <si>
    <t>State SNAP Agency: 1 interviews, 1.5 hours</t>
  </si>
  <si>
    <t>1 SNAP Director per State: 1.5 hour</t>
  </si>
  <si>
    <t>1 State E&amp;T Director per State:  1.5 hour</t>
  </si>
  <si>
    <t>2 Group mapping exercises per state: 5 staff each for 2 hours each</t>
  </si>
  <si>
    <t>Assumes 1 one-on-one director interview and 2 group interviews with one eligibiltiy and one E&amp;T worker at each local office</t>
  </si>
  <si>
    <t>Assumes each observation has one eligibility worker and one client. Eligibility worker not in interview. Client burden accounted for in individual row</t>
  </si>
  <si>
    <t>2 E&amp;T Providers per State (3 interviews, 1 hour each) * 3 E&amp;T providers; (assume 3 nonprofit, 2 for profit, 3 state/local E&amp;T provider total)</t>
  </si>
  <si>
    <t xml:space="preserve">3 Nonprofit </t>
  </si>
  <si>
    <t>2 For Profit</t>
  </si>
  <si>
    <t>3 state/local</t>
  </si>
  <si>
    <t>2 E&amp;T provider directors per state: 1 hour each</t>
  </si>
  <si>
    <t>3 Nonprofit</t>
  </si>
  <si>
    <t>4 E&amp;T provider case managers per state: 1 hour each</t>
  </si>
  <si>
    <t>4 E&amp;T provider career advisors per state: 1 hour each</t>
  </si>
  <si>
    <t>Assumes 2 one-on-one interviews with directors per state. Assumes 2 two-on-one interviews with case manages and career advisors per state</t>
  </si>
  <si>
    <t>2 E&amp;T Observations per state: 1 hour each</t>
  </si>
  <si>
    <t>Administrative SNAP data from 4 States</t>
  </si>
  <si>
    <t>1 State caseload data file per state: 8 hours each</t>
  </si>
  <si>
    <t>Assume 2 of the 4 states need to resubmit: 2 hour each</t>
  </si>
  <si>
    <t>UI Wage Data from 4 States</t>
  </si>
  <si>
    <t>Total Files</t>
  </si>
  <si>
    <t>DUAs with 4 : 8 hours each</t>
  </si>
  <si>
    <t>1 UI wage data file per State: 10 hour each</t>
  </si>
  <si>
    <t>UI Agency Database Administrator</t>
  </si>
  <si>
    <t>Assumes each mapping exercise has 5 individuals</t>
  </si>
  <si>
    <t>UI Agency DUA Liaison</t>
  </si>
  <si>
    <t>State SNAP Database administrator</t>
  </si>
  <si>
    <t>Type of Respondent</t>
  </si>
  <si>
    <t>Number of Respondents</t>
  </si>
  <si>
    <t>Frequency of Response</t>
  </si>
  <si>
    <t>Total Annual Responses</t>
  </si>
  <si>
    <t>Hours per Response</t>
  </si>
  <si>
    <t>Annual Burden (Hours)</t>
  </si>
  <si>
    <t>Number of 
Nonrespondents</t>
  </si>
  <si>
    <t>Grand Total Annual Burden Estimate (Hours)</t>
  </si>
  <si>
    <t>State, Local, and Tribal Government</t>
  </si>
  <si>
    <t>Nonresponsive</t>
  </si>
  <si>
    <t>Pretest</t>
  </si>
  <si>
    <t>SNAP E&amp;T Job Search Stakeholder Agency</t>
  </si>
  <si>
    <t>In-person semi-structured interview</t>
  </si>
  <si>
    <t>Submit wage data file</t>
  </si>
  <si>
    <t>Nonprofit</t>
  </si>
  <si>
    <t>State/Local/Tribal Government Subtotal</t>
  </si>
  <si>
    <t>Individuals/SNAP participants: Federal minimum wage rate ($7.25)</t>
  </si>
  <si>
    <t>Sources: DOL BLS, n.d.; DOL WHD, n.d.</t>
  </si>
  <si>
    <t>Submit administrative datafile</t>
  </si>
  <si>
    <t>Complete wage data DUA</t>
  </si>
  <si>
    <t>In-person semi-structured interviews with one SNAP director/manager at three E&amp;T providers</t>
  </si>
  <si>
    <t>In-person semi-structured interviews with four frontline staff at three E&amp;T providers</t>
  </si>
  <si>
    <t>Observations of E&amp;T process</t>
  </si>
  <si>
    <t>In-person semi-structured interviews with one SNAP director/manager at two sites across four States</t>
  </si>
  <si>
    <t>In-person semi-structured interviews with two frontline staff at two sites across four States</t>
  </si>
  <si>
    <t>Group mapping exercise with five local staff at two sites across four States</t>
  </si>
  <si>
    <t>In-person semi-structured interviews with one SNAP director/manager at two E&amp;T providers</t>
  </si>
  <si>
    <t>In-person semi-structured interviews with four frontline staff at two E&amp;T providers</t>
  </si>
  <si>
    <t>Advance letter and other participant recruitment</t>
  </si>
  <si>
    <t xml:space="preserve">Current and former participant phone interviews </t>
  </si>
  <si>
    <t>SNAP participant subtotal (unique)</t>
  </si>
  <si>
    <t xml:space="preserve">E&amp;T provider </t>
  </si>
  <si>
    <t>Nonprofit Subtotal (unique)</t>
  </si>
  <si>
    <t>Business or other for profit subtotal (unique)</t>
  </si>
  <si>
    <t>Subtotal for local SNAP office (unique)</t>
  </si>
  <si>
    <t>Subtotal for State E&amp;T provider (unique)</t>
  </si>
  <si>
    <t>Subtotal stakeholder (unique)</t>
  </si>
  <si>
    <t xml:space="preserve">Business or Other for Profit </t>
  </si>
  <si>
    <t>State/Local/Tribal government subtotal (unique)</t>
  </si>
  <si>
    <t>Subtotal UI agency DUA liaison (unique)</t>
  </si>
  <si>
    <t>Subtotal for State database administrator (unique)</t>
  </si>
  <si>
    <t>Subtotal for UI agency database administrator (unique)</t>
  </si>
  <si>
    <t>Subtotal for State SNAP staff (unique)</t>
  </si>
  <si>
    <t>State SNAP directors, E&amp;T stakeholders, and UI agency DUA liaisons: average hourly earnings of workers in Management Occupations (11-0000): $58.44</t>
  </si>
  <si>
    <t>State and UI agency database administrators: Average hourly earnings of Database Administrators (15-1141): $44.25</t>
  </si>
  <si>
    <t>E&amp;T provider and local SNAP office directors: Average hourly earnings of Social and Community Service Managers (11-9151): $34.46</t>
  </si>
  <si>
    <t>State E&amp;T provider, local SNAP office, and business or other for-profit or nonprofit frontline staff: Average hourly earnings of Community and Social Service Specialists (21-10099): $22.14</t>
  </si>
  <si>
    <t>Attachment R. Total Public Burden Hours and Respondent Costs</t>
  </si>
  <si>
    <t>Administrative cost table</t>
  </si>
  <si>
    <t>Appendices Reference</t>
  </si>
  <si>
    <t>AA</t>
  </si>
  <si>
    <t>X</t>
  </si>
  <si>
    <t>E</t>
  </si>
  <si>
    <t>K</t>
  </si>
  <si>
    <t>C; D</t>
  </si>
  <si>
    <t>T</t>
  </si>
  <si>
    <t>S</t>
  </si>
  <si>
    <t>Y</t>
  </si>
  <si>
    <t>J</t>
  </si>
  <si>
    <t>I.1</t>
  </si>
  <si>
    <t>I.2</t>
  </si>
  <si>
    <t>H</t>
  </si>
  <si>
    <t>Y;Z</t>
  </si>
  <si>
    <t>F.1</t>
  </si>
  <si>
    <t>F.2</t>
  </si>
  <si>
    <t>G</t>
  </si>
  <si>
    <t>U;V;W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</si>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</sst>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&quot;$&quot;* #,##0_);_(&quot;$&quot;* \(#,##0\);_(&quot;$&quot;* &quot;-&quot;??_);_(@_)"/>
    <numFmt numFmtId="168" formatCode="&quot;$&quot;#,##0"/>
    <numFmt numFmtId="169" formatCode="&quot;$&quot;#,##0.00"/>
    <numFmt numFmtId="170" formatCode="0.000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45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textRotation="90" wrapText="1"/>
    </xf>
    <xf numFmtId="0" fontId="2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3" fillId="0" borderId="7" xfId="0" applyFont="1" applyFill="1" applyBorder="1" applyAlignment="1">
      <alignment wrapText="1"/>
    </xf>
    <xf numFmtId="0" fontId="2" fillId="0" borderId="9" xfId="0" applyFont="1" applyFill="1" applyBorder="1" applyAlignment="1">
      <alignment wrapText="1" readingOrder="1"/>
    </xf>
    <xf numFmtId="0" fontId="2" fillId="0" borderId="10" xfId="0" applyFont="1" applyFill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 readingOrder="1"/>
    </xf>
    <xf numFmtId="3" fontId="3" fillId="0" borderId="15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textRotation="90" wrapText="1" readingOrder="1"/>
    </xf>
    <xf numFmtId="0" fontId="1" fillId="0" borderId="8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 readingOrder="1"/>
    </xf>
    <xf numFmtId="3" fontId="3" fillId="0" borderId="18" xfId="0" applyNumberFormat="1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wrapText="1"/>
    </xf>
    <xf numFmtId="3" fontId="3" fillId="0" borderId="8" xfId="0" applyNumberFormat="1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center" wrapText="1" readingOrder="1"/>
    </xf>
    <xf numFmtId="0" fontId="3" fillId="0" borderId="21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3" fillId="0" borderId="24" xfId="0" applyFont="1" applyFill="1" applyBorder="1" applyAlignment="1"/>
    <xf numFmtId="0" fontId="0" fillId="0" borderId="4" xfId="0" applyFont="1" applyFill="1" applyBorder="1" applyAlignment="1"/>
    <xf numFmtId="44" fontId="3" fillId="0" borderId="7" xfId="1" applyFont="1" applyBorder="1" applyAlignment="1">
      <alignment horizontal="center"/>
    </xf>
    <xf numFmtId="44" fontId="3" fillId="0" borderId="8" xfId="0" applyNumberFormat="1" applyFont="1" applyFill="1" applyBorder="1" applyAlignment="1"/>
    <xf numFmtId="0" fontId="5" fillId="0" borderId="12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3" fontId="3" fillId="2" borderId="0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center" wrapText="1"/>
    </xf>
    <xf numFmtId="3" fontId="3" fillId="2" borderId="30" xfId="0" applyNumberFormat="1" applyFont="1" applyFill="1" applyBorder="1" applyAlignment="1">
      <alignment horizontal="right" wrapText="1"/>
    </xf>
    <xf numFmtId="164" fontId="3" fillId="2" borderId="30" xfId="0" applyNumberFormat="1" applyFont="1" applyFill="1" applyBorder="1" applyAlignment="1">
      <alignment horizontal="right" wrapText="1"/>
    </xf>
    <xf numFmtId="3" fontId="3" fillId="2" borderId="31" xfId="0" applyNumberFormat="1" applyFont="1" applyFill="1" applyBorder="1" applyAlignment="1">
      <alignment horizontal="right" wrapText="1"/>
    </xf>
    <xf numFmtId="3" fontId="3" fillId="2" borderId="32" xfId="0" applyNumberFormat="1" applyFont="1" applyFill="1" applyBorder="1" applyAlignment="1">
      <alignment wrapText="1"/>
    </xf>
    <xf numFmtId="2" fontId="3" fillId="2" borderId="30" xfId="0" applyNumberFormat="1" applyFont="1" applyFill="1" applyBorder="1" applyAlignment="1">
      <alignment horizontal="right" wrapText="1"/>
    </xf>
    <xf numFmtId="44" fontId="3" fillId="2" borderId="26" xfId="1" applyFont="1" applyFill="1" applyBorder="1" applyAlignment="1">
      <alignment horizontal="center"/>
    </xf>
    <xf numFmtId="0" fontId="2" fillId="0" borderId="27" xfId="0" applyFont="1" applyFill="1" applyBorder="1" applyAlignment="1">
      <alignment textRotation="90" wrapText="1"/>
    </xf>
    <xf numFmtId="0" fontId="2" fillId="0" borderId="28" xfId="0" applyFont="1" applyFill="1" applyBorder="1" applyAlignment="1">
      <alignment wrapText="1"/>
    </xf>
    <xf numFmtId="0" fontId="2" fillId="0" borderId="28" xfId="0" applyFont="1" applyFill="1" applyBorder="1" applyAlignment="1">
      <alignment horizontal="left" wrapText="1"/>
    </xf>
    <xf numFmtId="164" fontId="2" fillId="0" borderId="28" xfId="0" applyNumberFormat="1" applyFont="1" applyFill="1" applyBorder="1" applyAlignment="1">
      <alignment horizontal="center" wrapText="1"/>
    </xf>
    <xf numFmtId="3" fontId="2" fillId="0" borderId="28" xfId="0" applyNumberFormat="1" applyFont="1" applyFill="1" applyBorder="1" applyAlignment="1">
      <alignment wrapText="1"/>
    </xf>
    <xf numFmtId="0" fontId="0" fillId="0" borderId="27" xfId="0" applyFont="1" applyFill="1" applyBorder="1" applyAlignment="1"/>
    <xf numFmtId="0" fontId="2" fillId="0" borderId="29" xfId="0" applyFont="1" applyFill="1" applyBorder="1" applyAlignment="1">
      <alignment wrapText="1"/>
    </xf>
    <xf numFmtId="3" fontId="2" fillId="0" borderId="3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7" fillId="0" borderId="3" xfId="0" applyFont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1" fillId="0" borderId="43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wrapText="1"/>
    </xf>
    <xf numFmtId="3" fontId="3" fillId="0" borderId="25" xfId="0" applyNumberFormat="1" applyFont="1" applyFill="1" applyBorder="1" applyAlignment="1">
      <alignment wrapText="1"/>
    </xf>
    <xf numFmtId="0" fontId="3" fillId="0" borderId="42" xfId="0" applyFont="1" applyFill="1" applyBorder="1" applyAlignment="1">
      <alignment horizontal="center" wrapText="1"/>
    </xf>
    <xf numFmtId="3" fontId="3" fillId="0" borderId="42" xfId="0" applyNumberFormat="1" applyFont="1" applyFill="1" applyBorder="1" applyAlignment="1">
      <alignment horizontal="right" wrapText="1"/>
    </xf>
    <xf numFmtId="2" fontId="3" fillId="0" borderId="42" xfId="0" applyNumberFormat="1" applyFont="1" applyFill="1" applyBorder="1" applyAlignment="1">
      <alignment horizontal="right" wrapText="1"/>
    </xf>
    <xf numFmtId="3" fontId="3" fillId="0" borderId="45" xfId="0" applyNumberFormat="1" applyFont="1" applyFill="1" applyBorder="1" applyAlignment="1">
      <alignment wrapText="1"/>
    </xf>
    <xf numFmtId="0" fontId="3" fillId="0" borderId="46" xfId="0" applyFont="1" applyFill="1" applyBorder="1" applyAlignment="1">
      <alignment horizontal="right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8" fillId="0" borderId="37" xfId="0" applyFont="1" applyBorder="1" applyAlignment="1">
      <alignment vertical="center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21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/>
    <xf numFmtId="44" fontId="3" fillId="0" borderId="7" xfId="1" applyFont="1" applyFill="1" applyBorder="1" applyAlignment="1"/>
    <xf numFmtId="167" fontId="3" fillId="0" borderId="8" xfId="0" applyNumberFormat="1" applyFont="1" applyFill="1" applyBorder="1" applyAlignment="1"/>
    <xf numFmtId="166" fontId="3" fillId="0" borderId="24" xfId="0" applyNumberFormat="1" applyFont="1" applyFill="1" applyBorder="1" applyAlignment="1"/>
    <xf numFmtId="1" fontId="3" fillId="0" borderId="24" xfId="0" applyNumberFormat="1" applyFont="1" applyFill="1" applyBorder="1" applyAlignment="1"/>
    <xf numFmtId="167" fontId="0" fillId="2" borderId="31" xfId="0" applyNumberFormat="1" applyFont="1" applyFill="1" applyBorder="1" applyAlignment="1"/>
    <xf numFmtId="1" fontId="3" fillId="2" borderId="30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0" fillId="0" borderId="0" xfId="0" applyNumberFormat="1" applyFont="1" applyFill="1" applyAlignment="1"/>
    <xf numFmtId="1" fontId="3" fillId="2" borderId="33" xfId="0" applyNumberFormat="1" applyFont="1" applyFill="1" applyBorder="1" applyAlignment="1"/>
    <xf numFmtId="168" fontId="2" fillId="0" borderId="3" xfId="0" applyNumberFormat="1" applyFont="1" applyFill="1" applyBorder="1" applyAlignment="1">
      <alignment wrapText="1"/>
    </xf>
    <xf numFmtId="0" fontId="2" fillId="4" borderId="9" xfId="0" applyFont="1" applyFill="1" applyBorder="1" applyAlignment="1">
      <alignment horizontal="center" wrapText="1" readingOrder="1"/>
    </xf>
    <xf numFmtId="0" fontId="2" fillId="4" borderId="10" xfId="0" applyFont="1" applyFill="1" applyBorder="1" applyAlignment="1">
      <alignment horizontal="center" wrapText="1" readingOrder="1"/>
    </xf>
    <xf numFmtId="0" fontId="2" fillId="4" borderId="11" xfId="0" applyFont="1" applyFill="1" applyBorder="1" applyAlignment="1">
      <alignment horizontal="center" wrapText="1" readingOrder="1"/>
    </xf>
    <xf numFmtId="1" fontId="3" fillId="0" borderId="47" xfId="0" applyNumberFormat="1" applyFont="1" applyFill="1" applyBorder="1" applyAlignment="1"/>
    <xf numFmtId="3" fontId="3" fillId="2" borderId="2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165" fontId="3" fillId="2" borderId="31" xfId="0" applyNumberFormat="1" applyFont="1" applyFill="1" applyBorder="1" applyAlignment="1">
      <alignment horizontal="right" wrapText="1"/>
    </xf>
    <xf numFmtId="165" fontId="2" fillId="0" borderId="3" xfId="0" applyNumberFormat="1" applyFont="1" applyFill="1" applyBorder="1" applyAlignment="1">
      <alignment wrapText="1"/>
    </xf>
    <xf numFmtId="165" fontId="3" fillId="2" borderId="30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right" wrapText="1"/>
    </xf>
    <xf numFmtId="165" fontId="3" fillId="0" borderId="1" xfId="0" applyNumberFormat="1" applyFont="1" applyFill="1" applyBorder="1" applyAlignment="1">
      <alignment wrapText="1"/>
    </xf>
    <xf numFmtId="166" fontId="3" fillId="2" borderId="30" xfId="0" applyNumberFormat="1" applyFont="1" applyFill="1" applyBorder="1" applyAlignment="1">
      <alignment horizontal="right" wrapText="1"/>
    </xf>
    <xf numFmtId="165" fontId="3" fillId="0" borderId="42" xfId="0" applyNumberFormat="1" applyFont="1" applyFill="1" applyBorder="1" applyAlignment="1">
      <alignment horizontal="right" wrapText="1"/>
    </xf>
    <xf numFmtId="166" fontId="2" fillId="0" borderId="3" xfId="0" applyNumberFormat="1" applyFont="1" applyFill="1" applyBorder="1" applyAlignment="1">
      <alignment wrapText="1"/>
    </xf>
    <xf numFmtId="166" fontId="3" fillId="0" borderId="8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readingOrder="1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6" fillId="0" borderId="56" xfId="0" applyFont="1" applyFill="1" applyBorder="1" applyAlignment="1">
      <alignment horizontal="center" vertical="center" wrapText="1" readingOrder="1"/>
    </xf>
    <xf numFmtId="2" fontId="18" fillId="2" borderId="56" xfId="0" applyNumberFormat="1" applyFont="1" applyFill="1" applyBorder="1" applyAlignment="1">
      <alignment horizontal="right" wrapText="1"/>
    </xf>
    <xf numFmtId="0" fontId="6" fillId="0" borderId="59" xfId="0" applyFont="1" applyFill="1" applyBorder="1" applyAlignment="1">
      <alignment horizontal="center" vertical="center" wrapText="1" readingOrder="1"/>
    </xf>
    <xf numFmtId="0" fontId="6" fillId="0" borderId="64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/>
    <xf numFmtId="0" fontId="0" fillId="0" borderId="0" xfId="0" applyFont="1" applyFill="1" applyBorder="1" applyAlignment="1"/>
    <xf numFmtId="2" fontId="18" fillId="5" borderId="5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left"/>
    </xf>
    <xf numFmtId="0" fontId="18" fillId="6" borderId="0" xfId="0" applyFont="1" applyFill="1" applyAlignment="1"/>
    <xf numFmtId="0" fontId="22" fillId="7" borderId="0" xfId="0" applyFont="1" applyFill="1" applyAlignment="1">
      <alignment vertical="center"/>
    </xf>
    <xf numFmtId="0" fontId="0" fillId="0" borderId="0" xfId="0" applyFont="1" applyFill="1" applyAlignment="1">
      <alignment horizontal="right"/>
    </xf>
    <xf numFmtId="0" fontId="18" fillId="5" borderId="0" xfId="0" applyFont="1" applyFill="1" applyAlignment="1"/>
    <xf numFmtId="165" fontId="18" fillId="0" borderId="0" xfId="0" applyNumberFormat="1" applyFont="1" applyFill="1" applyAlignment="1"/>
    <xf numFmtId="166" fontId="6" fillId="0" borderId="65" xfId="0" applyNumberFormat="1" applyFont="1" applyFill="1" applyBorder="1" applyAlignment="1">
      <alignment horizontal="center" vertical="center" wrapText="1" readingOrder="1"/>
    </xf>
    <xf numFmtId="166" fontId="0" fillId="0" borderId="32" xfId="0" applyNumberFormat="1" applyFont="1" applyFill="1" applyBorder="1" applyAlignment="1"/>
    <xf numFmtId="3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0" fontId="0" fillId="0" borderId="48" xfId="0" applyFont="1" applyFill="1" applyBorder="1" applyAlignment="1">
      <alignment horizontal="right"/>
    </xf>
    <xf numFmtId="166" fontId="0" fillId="0" borderId="48" xfId="0" applyNumberFormat="1" applyFont="1" applyFill="1" applyBorder="1" applyAlignment="1">
      <alignment horizontal="right"/>
    </xf>
    <xf numFmtId="3" fontId="18" fillId="0" borderId="48" xfId="0" applyNumberFormat="1" applyFont="1" applyFill="1" applyBorder="1" applyAlignment="1">
      <alignment horizontal="right"/>
    </xf>
    <xf numFmtId="2" fontId="18" fillId="0" borderId="78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6" fillId="0" borderId="0" xfId="0" applyFont="1"/>
    <xf numFmtId="0" fontId="0" fillId="0" borderId="0" xfId="0" applyAlignment="1">
      <alignment horizontal="left" indent="2"/>
    </xf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37" xfId="0" applyBorder="1" applyAlignment="1"/>
    <xf numFmtId="0" fontId="0" fillId="0" borderId="81" xfId="0" applyBorder="1"/>
    <xf numFmtId="0" fontId="6" fillId="0" borderId="0" xfId="0" applyFont="1" applyAlignment="1">
      <alignment horizontal="left" indent="2"/>
    </xf>
    <xf numFmtId="0" fontId="0" fillId="0" borderId="0" xfId="0" applyFill="1"/>
    <xf numFmtId="0" fontId="23" fillId="0" borderId="50" xfId="0" applyFont="1" applyBorder="1" applyAlignment="1"/>
    <xf numFmtId="166" fontId="0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2" fillId="0" borderId="0" xfId="0" applyFont="1" applyFill="1" applyAlignment="1">
      <alignment vertical="center"/>
    </xf>
    <xf numFmtId="2" fontId="18" fillId="0" borderId="61" xfId="0" applyNumberFormat="1" applyFont="1" applyFill="1" applyBorder="1" applyAlignment="1">
      <alignment horizontal="right"/>
    </xf>
    <xf numFmtId="2" fontId="18" fillId="2" borderId="64" xfId="0" applyNumberFormat="1" applyFont="1" applyFill="1" applyBorder="1" applyAlignment="1">
      <alignment horizontal="right"/>
    </xf>
    <xf numFmtId="2" fontId="18" fillId="0" borderId="79" xfId="0" applyNumberFormat="1" applyFont="1" applyFill="1" applyBorder="1" applyAlignment="1">
      <alignment horizontal="right" wrapText="1"/>
    </xf>
    <xf numFmtId="2" fontId="18" fillId="0" borderId="56" xfId="0" applyNumberFormat="1" applyFont="1" applyBorder="1" applyAlignment="1">
      <alignment horizontal="left" vertical="center" wrapText="1"/>
    </xf>
    <xf numFmtId="2" fontId="18" fillId="5" borderId="64" xfId="0" applyNumberFormat="1" applyFont="1" applyFill="1" applyBorder="1" applyAlignment="1">
      <alignment horizontal="right" wrapText="1"/>
    </xf>
    <xf numFmtId="2" fontId="19" fillId="0" borderId="56" xfId="0" applyNumberFormat="1" applyFont="1" applyBorder="1" applyAlignment="1">
      <alignment horizontal="left" vertical="center" wrapText="1"/>
    </xf>
    <xf numFmtId="2" fontId="18" fillId="0" borderId="56" xfId="0" applyNumberFormat="1" applyFont="1" applyFill="1" applyBorder="1" applyAlignment="1">
      <alignment horizontal="left" vertical="center" wrapText="1"/>
    </xf>
    <xf numFmtId="2" fontId="19" fillId="0" borderId="56" xfId="0" applyNumberFormat="1" applyFont="1" applyFill="1" applyBorder="1" applyAlignment="1">
      <alignment horizontal="left" vertical="center" wrapText="1"/>
    </xf>
    <xf numFmtId="2" fontId="19" fillId="3" borderId="56" xfId="0" applyNumberFormat="1" applyFont="1" applyFill="1" applyBorder="1" applyAlignment="1">
      <alignment horizontal="left" vertical="center"/>
    </xf>
    <xf numFmtId="2" fontId="19" fillId="5" borderId="59" xfId="0" applyNumberFormat="1" applyFont="1" applyFill="1" applyBorder="1" applyAlignment="1">
      <alignment horizontal="center" wrapText="1"/>
    </xf>
    <xf numFmtId="2" fontId="18" fillId="0" borderId="61" xfId="0" applyNumberFormat="1" applyFont="1" applyFill="1" applyBorder="1" applyAlignment="1">
      <alignment horizontal="left" vertical="center" wrapText="1"/>
    </xf>
    <xf numFmtId="2" fontId="18" fillId="6" borderId="56" xfId="0" applyNumberFormat="1" applyFont="1" applyFill="1" applyBorder="1" applyAlignment="1">
      <alignment horizontal="right" wrapText="1"/>
    </xf>
    <xf numFmtId="2" fontId="19" fillId="2" borderId="59" xfId="0" applyNumberFormat="1" applyFont="1" applyFill="1" applyBorder="1" applyAlignment="1">
      <alignment horizontal="right" wrapText="1"/>
    </xf>
    <xf numFmtId="2" fontId="18" fillId="0" borderId="77" xfId="0" applyNumberFormat="1" applyFont="1" applyFill="1" applyBorder="1" applyAlignment="1">
      <alignment horizontal="left" vertical="center" wrapText="1"/>
    </xf>
    <xf numFmtId="2" fontId="20" fillId="0" borderId="57" xfId="0" applyNumberFormat="1" applyFont="1" applyFill="1" applyBorder="1" applyAlignment="1">
      <alignment horizontal="right" textRotation="90" wrapText="1"/>
    </xf>
    <xf numFmtId="2" fontId="20" fillId="0" borderId="58" xfId="0" applyNumberFormat="1" applyFont="1" applyFill="1" applyBorder="1" applyAlignment="1">
      <alignment horizontal="left" vertical="center" wrapText="1"/>
    </xf>
    <xf numFmtId="2" fontId="20" fillId="0" borderId="58" xfId="0" applyNumberFormat="1" applyFont="1" applyFill="1" applyBorder="1" applyAlignment="1">
      <alignment horizontal="left" wrapText="1"/>
    </xf>
    <xf numFmtId="2" fontId="20" fillId="0" borderId="60" xfId="0" applyNumberFormat="1" applyFont="1" applyFill="1" applyBorder="1" applyAlignment="1">
      <alignment horizontal="right" wrapText="1"/>
    </xf>
    <xf numFmtId="1" fontId="23" fillId="0" borderId="50" xfId="0" applyNumberFormat="1" applyFont="1" applyBorder="1" applyAlignment="1"/>
    <xf numFmtId="1" fontId="18" fillId="0" borderId="59" xfId="0" applyNumberFormat="1" applyFont="1" applyFill="1" applyBorder="1" applyAlignment="1">
      <alignment horizontal="right" wrapText="1"/>
    </xf>
    <xf numFmtId="1" fontId="18" fillId="5" borderId="59" xfId="0" applyNumberFormat="1" applyFont="1" applyFill="1" applyBorder="1" applyAlignment="1">
      <alignment horizontal="right" wrapText="1"/>
    </xf>
    <xf numFmtId="1" fontId="18" fillId="5" borderId="65" xfId="0" applyNumberFormat="1" applyFont="1" applyFill="1" applyBorder="1" applyAlignment="1">
      <alignment horizontal="right" wrapText="1"/>
    </xf>
    <xf numFmtId="1" fontId="18" fillId="2" borderId="59" xfId="0" applyNumberFormat="1" applyFont="1" applyFill="1" applyBorder="1" applyAlignment="1">
      <alignment horizontal="right" wrapText="1"/>
    </xf>
    <xf numFmtId="1" fontId="18" fillId="6" borderId="65" xfId="0" applyNumberFormat="1" applyFont="1" applyFill="1" applyBorder="1" applyAlignment="1">
      <alignment horizontal="right" wrapText="1"/>
    </xf>
    <xf numFmtId="1" fontId="18" fillId="2" borderId="65" xfId="0" applyNumberFormat="1" applyFont="1" applyFill="1" applyBorder="1" applyAlignment="1">
      <alignment horizontal="right" wrapText="1"/>
    </xf>
    <xf numFmtId="1" fontId="18" fillId="0" borderId="79" xfId="0" applyNumberFormat="1" applyFont="1" applyFill="1" applyBorder="1" applyAlignment="1">
      <alignment horizontal="right" wrapText="1"/>
    </xf>
    <xf numFmtId="1" fontId="18" fillId="6" borderId="79" xfId="0" applyNumberFormat="1" applyFont="1" applyFill="1" applyBorder="1" applyAlignment="1">
      <alignment horizontal="right" wrapText="1"/>
    </xf>
    <xf numFmtId="1" fontId="20" fillId="0" borderId="60" xfId="0" applyNumberFormat="1" applyFont="1" applyFill="1" applyBorder="1" applyAlignment="1">
      <alignment horizontal="right" wrapText="1"/>
    </xf>
    <xf numFmtId="1" fontId="0" fillId="0" borderId="48" xfId="0" applyNumberFormat="1" applyFont="1" applyFill="1" applyBorder="1" applyAlignment="1">
      <alignment horizontal="right"/>
    </xf>
    <xf numFmtId="1" fontId="0" fillId="0" borderId="0" xfId="0" applyNumberFormat="1" applyFont="1" applyFill="1" applyAlignment="1"/>
    <xf numFmtId="1" fontId="0" fillId="0" borderId="0" xfId="0" applyNumberFormat="1" applyFont="1" applyFill="1" applyBorder="1" applyAlignment="1"/>
    <xf numFmtId="1" fontId="6" fillId="0" borderId="64" xfId="0" applyNumberFormat="1" applyFont="1" applyFill="1" applyBorder="1" applyAlignment="1">
      <alignment horizontal="center" vertical="center" wrapText="1" readingOrder="1"/>
    </xf>
    <xf numFmtId="1" fontId="18" fillId="0" borderId="64" xfId="0" applyNumberFormat="1" applyFont="1" applyFill="1" applyBorder="1" applyAlignment="1">
      <alignment horizontal="right" wrapText="1"/>
    </xf>
    <xf numFmtId="1" fontId="18" fillId="5" borderId="64" xfId="0" applyNumberFormat="1" applyFont="1" applyFill="1" applyBorder="1" applyAlignment="1">
      <alignment horizontal="right" wrapText="1"/>
    </xf>
    <xf numFmtId="1" fontId="18" fillId="2" borderId="64" xfId="0" applyNumberFormat="1" applyFont="1" applyFill="1" applyBorder="1" applyAlignment="1">
      <alignment horizontal="right" wrapText="1"/>
    </xf>
    <xf numFmtId="1" fontId="18" fillId="6" borderId="74" xfId="0" applyNumberFormat="1" applyFont="1" applyFill="1" applyBorder="1" applyAlignment="1">
      <alignment horizontal="right" wrapText="1"/>
    </xf>
    <xf numFmtId="1" fontId="18" fillId="0" borderId="80" xfId="0" applyNumberFormat="1" applyFont="1" applyFill="1" applyBorder="1" applyAlignment="1">
      <alignment horizontal="right" wrapText="1"/>
    </xf>
    <xf numFmtId="1" fontId="0" fillId="0" borderId="2" xfId="0" applyNumberFormat="1" applyFont="1" applyFill="1" applyBorder="1" applyAlignment="1"/>
    <xf numFmtId="1" fontId="18" fillId="0" borderId="56" xfId="0" applyNumberFormat="1" applyFont="1" applyFill="1" applyBorder="1" applyAlignment="1">
      <alignment horizontal="right" wrapText="1"/>
    </xf>
    <xf numFmtId="1" fontId="18" fillId="5" borderId="56" xfId="0" applyNumberFormat="1" applyFont="1" applyFill="1" applyBorder="1" applyAlignment="1">
      <alignment horizontal="right" wrapText="1"/>
    </xf>
    <xf numFmtId="1" fontId="18" fillId="2" borderId="56" xfId="0" applyNumberFormat="1" applyFont="1" applyFill="1" applyBorder="1" applyAlignment="1">
      <alignment horizontal="right" wrapText="1"/>
    </xf>
    <xf numFmtId="1" fontId="18" fillId="0" borderId="65" xfId="0" applyNumberFormat="1" applyFont="1" applyFill="1" applyBorder="1" applyAlignment="1">
      <alignment horizontal="right" wrapText="1"/>
    </xf>
    <xf numFmtId="1" fontId="18" fillId="0" borderId="78" xfId="0" applyNumberFormat="1" applyFont="1" applyFill="1" applyBorder="1" applyAlignment="1">
      <alignment horizontal="right" wrapText="1"/>
    </xf>
    <xf numFmtId="1" fontId="18" fillId="6" borderId="56" xfId="0" applyNumberFormat="1" applyFont="1" applyFill="1" applyBorder="1" applyAlignment="1">
      <alignment horizontal="right" wrapText="1"/>
    </xf>
    <xf numFmtId="1" fontId="18" fillId="6" borderId="59" xfId="0" applyNumberFormat="1" applyFont="1" applyFill="1" applyBorder="1" applyAlignment="1">
      <alignment horizontal="right" wrapText="1"/>
    </xf>
    <xf numFmtId="1" fontId="18" fillId="6" borderId="64" xfId="0" applyNumberFormat="1" applyFont="1" applyFill="1" applyBorder="1" applyAlignment="1">
      <alignment horizontal="right" wrapText="1"/>
    </xf>
    <xf numFmtId="1" fontId="18" fillId="0" borderId="64" xfId="0" applyNumberFormat="1" applyFont="1" applyFill="1" applyBorder="1" applyAlignment="1">
      <alignment horizontal="right"/>
    </xf>
    <xf numFmtId="1" fontId="18" fillId="0" borderId="61" xfId="0" applyNumberFormat="1" applyFont="1" applyFill="1" applyBorder="1" applyAlignment="1">
      <alignment horizontal="right"/>
    </xf>
    <xf numFmtId="1" fontId="18" fillId="5" borderId="61" xfId="0" applyNumberFormat="1" applyFont="1" applyFill="1" applyBorder="1" applyAlignment="1">
      <alignment horizontal="right" wrapText="1"/>
    </xf>
    <xf numFmtId="1" fontId="18" fillId="0" borderId="61" xfId="0" applyNumberFormat="1" applyFont="1" applyFill="1" applyBorder="1" applyAlignment="1">
      <alignment horizontal="right" wrapText="1"/>
    </xf>
    <xf numFmtId="43" fontId="0" fillId="0" borderId="0" xfId="3" applyNumberFormat="1" applyFont="1" applyFill="1" applyBorder="1" applyAlignment="1"/>
    <xf numFmtId="2" fontId="18" fillId="0" borderId="64" xfId="0" applyNumberFormat="1" applyFont="1" applyFill="1" applyBorder="1" applyAlignment="1">
      <alignment horizontal="right"/>
    </xf>
    <xf numFmtId="0" fontId="18" fillId="0" borderId="56" xfId="0" applyFont="1" applyBorder="1" applyAlignment="1">
      <alignment horizontal="left" vertical="center" wrapText="1"/>
    </xf>
    <xf numFmtId="0" fontId="24" fillId="0" borderId="56" xfId="0" applyFont="1" applyFill="1" applyBorder="1" applyAlignment="1">
      <alignment horizontal="left" vertical="center" wrapText="1"/>
    </xf>
    <xf numFmtId="169" fontId="23" fillId="0" borderId="50" xfId="0" applyNumberFormat="1" applyFont="1" applyBorder="1" applyAlignment="1"/>
    <xf numFmtId="169" fontId="18" fillId="0" borderId="56" xfId="1" applyNumberFormat="1" applyFont="1" applyFill="1" applyBorder="1" applyAlignment="1">
      <alignment horizontal="right"/>
    </xf>
    <xf numFmtId="169" fontId="18" fillId="0" borderId="84" xfId="0" applyNumberFormat="1" applyFont="1" applyFill="1" applyBorder="1" applyAlignment="1">
      <alignment horizontal="right"/>
    </xf>
    <xf numFmtId="169" fontId="18" fillId="5" borderId="61" xfId="0" applyNumberFormat="1" applyFont="1" applyFill="1" applyBorder="1" applyAlignment="1">
      <alignment horizontal="right" wrapText="1"/>
    </xf>
    <xf numFmtId="169" fontId="18" fillId="5" borderId="84" xfId="0" applyNumberFormat="1" applyFont="1" applyFill="1" applyBorder="1" applyAlignment="1">
      <alignment horizontal="right"/>
    </xf>
    <xf numFmtId="169" fontId="18" fillId="0" borderId="56" xfId="1" applyNumberFormat="1" applyFont="1" applyBorder="1" applyAlignment="1">
      <alignment horizontal="right"/>
    </xf>
    <xf numFmtId="169" fontId="18" fillId="5" borderId="56" xfId="1" applyNumberFormat="1" applyFont="1" applyFill="1" applyBorder="1" applyAlignment="1">
      <alignment horizontal="right"/>
    </xf>
    <xf numFmtId="169" fontId="18" fillId="2" borderId="56" xfId="1" applyNumberFormat="1" applyFont="1" applyFill="1" applyBorder="1" applyAlignment="1">
      <alignment horizontal="right"/>
    </xf>
    <xf numFmtId="169" fontId="18" fillId="2" borderId="84" xfId="0" applyNumberFormat="1" applyFont="1" applyFill="1" applyBorder="1" applyAlignment="1">
      <alignment horizontal="right"/>
    </xf>
    <xf numFmtId="169" fontId="18" fillId="6" borderId="56" xfId="1" applyNumberFormat="1" applyFont="1" applyFill="1" applyBorder="1" applyAlignment="1">
      <alignment horizontal="right"/>
    </xf>
    <xf numFmtId="169" fontId="18" fillId="6" borderId="84" xfId="0" applyNumberFormat="1" applyFont="1" applyFill="1" applyBorder="1" applyAlignment="1">
      <alignment horizontal="right"/>
    </xf>
    <xf numFmtId="169" fontId="18" fillId="0" borderId="78" xfId="1" applyNumberFormat="1" applyFont="1" applyFill="1" applyBorder="1" applyAlignment="1">
      <alignment horizontal="right"/>
    </xf>
    <xf numFmtId="169" fontId="18" fillId="0" borderId="58" xfId="0" applyNumberFormat="1" applyFont="1" applyFill="1" applyBorder="1" applyAlignment="1">
      <alignment horizontal="right"/>
    </xf>
    <xf numFmtId="169" fontId="20" fillId="0" borderId="86" xfId="0" applyNumberFormat="1" applyFont="1" applyFill="1" applyBorder="1" applyAlignment="1">
      <alignment horizontal="right" wrapText="1"/>
    </xf>
    <xf numFmtId="169" fontId="0" fillId="0" borderId="0" xfId="0" applyNumberFormat="1" applyFont="1" applyFill="1" applyAlignment="1">
      <alignment horizontal="right"/>
    </xf>
    <xf numFmtId="169" fontId="0" fillId="0" borderId="0" xfId="0" applyNumberFormat="1" applyFont="1" applyFill="1" applyAlignment="1"/>
    <xf numFmtId="166" fontId="18" fillId="5" borderId="56" xfId="0" applyNumberFormat="1" applyFont="1" applyFill="1" applyBorder="1" applyAlignment="1">
      <alignment horizontal="right" wrapText="1"/>
    </xf>
    <xf numFmtId="2" fontId="19" fillId="0" borderId="59" xfId="0" applyNumberFormat="1" applyFont="1" applyFill="1" applyBorder="1" applyAlignment="1">
      <alignment horizontal="left" vertical="center" wrapText="1"/>
    </xf>
    <xf numFmtId="2" fontId="19" fillId="0" borderId="59" xfId="0" applyNumberFormat="1" applyFont="1" applyFill="1" applyBorder="1" applyAlignment="1">
      <alignment horizontal="left" vertical="center" wrapText="1"/>
    </xf>
    <xf numFmtId="2" fontId="18" fillId="0" borderId="56" xfId="0" applyNumberFormat="1" applyFont="1" applyBorder="1" applyAlignment="1">
      <alignment horizontal="left" vertical="center" wrapText="1"/>
    </xf>
    <xf numFmtId="1" fontId="18" fillId="0" borderId="56" xfId="0" applyNumberFormat="1" applyFont="1" applyFill="1" applyBorder="1" applyAlignment="1">
      <alignment horizontal="right" wrapText="1"/>
    </xf>
    <xf numFmtId="2" fontId="19" fillId="0" borderId="61" xfId="0" applyNumberFormat="1" applyFont="1" applyFill="1" applyBorder="1" applyAlignment="1">
      <alignment horizontal="left" vertical="center" wrapText="1"/>
    </xf>
    <xf numFmtId="2" fontId="18" fillId="0" borderId="59" xfId="0" applyNumberFormat="1" applyFont="1" applyFill="1" applyBorder="1" applyAlignment="1">
      <alignment horizontal="right" wrapText="1"/>
    </xf>
    <xf numFmtId="2" fontId="18" fillId="5" borderId="59" xfId="0" applyNumberFormat="1" applyFont="1" applyFill="1" applyBorder="1" applyAlignment="1">
      <alignment horizontal="right" wrapText="1"/>
    </xf>
    <xf numFmtId="166" fontId="18" fillId="0" borderId="59" xfId="0" applyNumberFormat="1" applyFont="1" applyFill="1" applyBorder="1" applyAlignment="1">
      <alignment horizontal="right" wrapText="1"/>
    </xf>
    <xf numFmtId="166" fontId="18" fillId="5" borderId="59" xfId="0" applyNumberFormat="1" applyFont="1" applyFill="1" applyBorder="1" applyAlignment="1">
      <alignment horizontal="right" wrapText="1"/>
    </xf>
    <xf numFmtId="166" fontId="18" fillId="0" borderId="61" xfId="0" applyNumberFormat="1" applyFont="1" applyFill="1" applyBorder="1" applyAlignment="1">
      <alignment horizontal="right"/>
    </xf>
    <xf numFmtId="166" fontId="18" fillId="5" borderId="61" xfId="0" applyNumberFormat="1" applyFont="1" applyFill="1" applyBorder="1" applyAlignment="1">
      <alignment horizontal="right" wrapText="1"/>
    </xf>
    <xf numFmtId="166" fontId="18" fillId="6" borderId="64" xfId="0" applyNumberFormat="1" applyFont="1" applyFill="1" applyBorder="1" applyAlignment="1">
      <alignment horizontal="right"/>
    </xf>
    <xf numFmtId="166" fontId="18" fillId="0" borderId="79" xfId="0" applyNumberFormat="1" applyFont="1" applyFill="1" applyBorder="1" applyAlignment="1">
      <alignment horizontal="right" wrapText="1"/>
    </xf>
    <xf numFmtId="166" fontId="18" fillId="0" borderId="64" xfId="0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2" fontId="25" fillId="0" borderId="66" xfId="0" applyNumberFormat="1" applyFont="1" applyFill="1" applyBorder="1" applyAlignment="1">
      <alignment horizontal="right" wrapText="1"/>
    </xf>
    <xf numFmtId="2" fontId="19" fillId="0" borderId="59" xfId="0" applyNumberFormat="1" applyFont="1" applyFill="1" applyBorder="1" applyAlignment="1">
      <alignment horizontal="center" wrapText="1"/>
    </xf>
    <xf numFmtId="2" fontId="19" fillId="5" borderId="59" xfId="0" applyNumberFormat="1" applyFont="1" applyFill="1" applyBorder="1" applyAlignment="1">
      <alignment horizontal="right" wrapText="1"/>
    </xf>
    <xf numFmtId="2" fontId="19" fillId="6" borderId="59" xfId="0" applyNumberFormat="1" applyFont="1" applyFill="1" applyBorder="1" applyAlignment="1">
      <alignment horizontal="right" wrapText="1"/>
    </xf>
    <xf numFmtId="2" fontId="19" fillId="0" borderId="79" xfId="0" applyNumberFormat="1" applyFont="1" applyFill="1" applyBorder="1" applyAlignment="1">
      <alignment horizontal="center" wrapText="1"/>
    </xf>
    <xf numFmtId="2" fontId="19" fillId="2" borderId="79" xfId="0" applyNumberFormat="1" applyFont="1" applyFill="1" applyBorder="1" applyAlignment="1">
      <alignment horizontal="right" wrapText="1"/>
    </xf>
    <xf numFmtId="0" fontId="23" fillId="8" borderId="50" xfId="0" applyFont="1" applyFill="1" applyBorder="1" applyAlignment="1"/>
    <xf numFmtId="0" fontId="6" fillId="8" borderId="56" xfId="0" applyFont="1" applyFill="1" applyBorder="1" applyAlignment="1">
      <alignment horizontal="center" vertical="center" wrapText="1" readingOrder="1"/>
    </xf>
    <xf numFmtId="1" fontId="18" fillId="8" borderId="56" xfId="0" applyNumberFormat="1" applyFont="1" applyFill="1" applyBorder="1" applyAlignment="1">
      <alignment horizontal="right" wrapText="1"/>
    </xf>
    <xf numFmtId="166" fontId="18" fillId="8" borderId="56" xfId="0" applyNumberFormat="1" applyFont="1" applyFill="1" applyBorder="1" applyAlignment="1">
      <alignment horizontal="right" wrapText="1"/>
    </xf>
    <xf numFmtId="2" fontId="18" fillId="8" borderId="56" xfId="0" applyNumberFormat="1" applyFont="1" applyFill="1" applyBorder="1" applyAlignment="1">
      <alignment horizontal="right" wrapText="1"/>
    </xf>
    <xf numFmtId="2" fontId="18" fillId="8" borderId="59" xfId="0" applyNumberFormat="1" applyFont="1" applyFill="1" applyBorder="1" applyAlignment="1">
      <alignment horizontal="right" wrapText="1"/>
    </xf>
    <xf numFmtId="0" fontId="18" fillId="8" borderId="0" xfId="0" applyFont="1" applyFill="1" applyAlignment="1"/>
    <xf numFmtId="166" fontId="18" fillId="8" borderId="78" xfId="0" applyNumberFormat="1" applyFont="1" applyFill="1" applyBorder="1" applyAlignment="1">
      <alignment horizontal="right" wrapText="1"/>
    </xf>
    <xf numFmtId="2" fontId="18" fillId="8" borderId="78" xfId="0" applyNumberFormat="1" applyFont="1" applyFill="1" applyBorder="1" applyAlignment="1">
      <alignment horizontal="right" wrapText="1"/>
    </xf>
    <xf numFmtId="0" fontId="0" fillId="8" borderId="48" xfId="0" applyFont="1" applyFill="1" applyBorder="1" applyAlignment="1">
      <alignment horizontal="right"/>
    </xf>
    <xf numFmtId="2" fontId="0" fillId="8" borderId="0" xfId="0" applyNumberFormat="1" applyFont="1" applyFill="1" applyBorder="1" applyAlignment="1">
      <alignment horizontal="right" wrapText="1"/>
    </xf>
    <xf numFmtId="0" fontId="0" fillId="8" borderId="0" xfId="0" applyFont="1" applyFill="1" applyBorder="1" applyAlignment="1"/>
    <xf numFmtId="1" fontId="18" fillId="0" borderId="0" xfId="0" applyNumberFormat="1" applyFont="1" applyFill="1" applyAlignment="1"/>
    <xf numFmtId="0" fontId="18" fillId="0" borderId="59" xfId="0" applyFont="1" applyFill="1" applyBorder="1" applyAlignment="1"/>
    <xf numFmtId="0" fontId="18" fillId="0" borderId="56" xfId="0" applyFont="1" applyFill="1" applyBorder="1" applyAlignment="1"/>
    <xf numFmtId="0" fontId="18" fillId="0" borderId="65" xfId="0" applyFont="1" applyFill="1" applyBorder="1" applyAlignment="1"/>
    <xf numFmtId="0" fontId="18" fillId="0" borderId="0" xfId="0" applyFont="1" applyFill="1" applyAlignment="1">
      <alignment horizontal="center"/>
    </xf>
    <xf numFmtId="1" fontId="18" fillId="2" borderId="79" xfId="0" applyNumberFormat="1" applyFont="1" applyFill="1" applyBorder="1" applyAlignment="1">
      <alignment horizontal="right" wrapText="1"/>
    </xf>
    <xf numFmtId="1" fontId="18" fillId="2" borderId="78" xfId="0" applyNumberFormat="1" applyFont="1" applyFill="1" applyBorder="1" applyAlignment="1">
      <alignment horizontal="right" wrapText="1"/>
    </xf>
    <xf numFmtId="2" fontId="18" fillId="2" borderId="78" xfId="0" applyNumberFormat="1" applyFont="1" applyFill="1" applyBorder="1" applyAlignment="1">
      <alignment horizontal="right" wrapText="1"/>
    </xf>
    <xf numFmtId="2" fontId="18" fillId="2" borderId="79" xfId="0" applyNumberFormat="1" applyFont="1" applyFill="1" applyBorder="1" applyAlignment="1">
      <alignment horizontal="right" wrapText="1"/>
    </xf>
    <xf numFmtId="1" fontId="18" fillId="2" borderId="80" xfId="0" applyNumberFormat="1" applyFont="1" applyFill="1" applyBorder="1" applyAlignment="1">
      <alignment horizontal="right" wrapText="1"/>
    </xf>
    <xf numFmtId="166" fontId="18" fillId="2" borderId="79" xfId="0" applyNumberFormat="1" applyFont="1" applyFill="1" applyBorder="1" applyAlignment="1">
      <alignment horizontal="right" wrapText="1"/>
    </xf>
    <xf numFmtId="2" fontId="24" fillId="2" borderId="64" xfId="0" applyNumberFormat="1" applyFont="1" applyFill="1" applyBorder="1" applyAlignment="1">
      <alignment horizontal="right"/>
    </xf>
    <xf numFmtId="170" fontId="24" fillId="2" borderId="78" xfId="0" applyNumberFormat="1" applyFont="1" applyFill="1" applyBorder="1" applyAlignment="1">
      <alignment horizontal="right" wrapText="1"/>
    </xf>
    <xf numFmtId="1" fontId="25" fillId="0" borderId="66" xfId="0" applyNumberFormat="1" applyFont="1" applyFill="1" applyBorder="1" applyAlignment="1">
      <alignment horizontal="right" wrapText="1"/>
    </xf>
    <xf numFmtId="170" fontId="25" fillId="0" borderId="58" xfId="0" applyNumberFormat="1" applyFont="1" applyFill="1" applyBorder="1" applyAlignment="1">
      <alignment horizontal="right" wrapText="1"/>
    </xf>
    <xf numFmtId="1" fontId="25" fillId="0" borderId="58" xfId="0" applyNumberFormat="1" applyFont="1" applyFill="1" applyBorder="1" applyAlignment="1">
      <alignment horizontal="right" wrapText="1"/>
    </xf>
    <xf numFmtId="2" fontId="25" fillId="8" borderId="58" xfId="0" applyNumberFormat="1" applyFont="1" applyFill="1" applyBorder="1" applyAlignment="1">
      <alignment horizontal="right" wrapText="1"/>
    </xf>
    <xf numFmtId="2" fontId="25" fillId="0" borderId="60" xfId="0" applyNumberFormat="1" applyFont="1" applyFill="1" applyBorder="1" applyAlignment="1">
      <alignment horizontal="right" wrapText="1"/>
    </xf>
    <xf numFmtId="164" fontId="25" fillId="0" borderId="58" xfId="0" applyNumberFormat="1" applyFont="1" applyFill="1" applyBorder="1" applyAlignment="1">
      <alignment horizontal="right" wrapText="1"/>
    </xf>
    <xf numFmtId="2" fontId="25" fillId="0" borderId="58" xfId="0" applyNumberFormat="1" applyFont="1" applyFill="1" applyBorder="1" applyAlignment="1">
      <alignment horizontal="right" wrapText="1"/>
    </xf>
    <xf numFmtId="1" fontId="25" fillId="0" borderId="60" xfId="0" applyNumberFormat="1" applyFont="1" applyFill="1" applyBorder="1" applyAlignment="1">
      <alignment horizontal="right" wrapText="1"/>
    </xf>
    <xf numFmtId="2" fontId="22" fillId="7" borderId="73" xfId="0" applyNumberFormat="1" applyFont="1" applyFill="1" applyBorder="1" applyAlignment="1">
      <alignment horizontal="center" vertical="center" wrapText="1"/>
    </xf>
    <xf numFmtId="2" fontId="22" fillId="7" borderId="74" xfId="0" applyNumberFormat="1" applyFont="1" applyFill="1" applyBorder="1" applyAlignment="1">
      <alignment horizontal="center" vertical="center" wrapText="1"/>
    </xf>
    <xf numFmtId="2" fontId="22" fillId="7" borderId="85" xfId="0" applyNumberFormat="1" applyFont="1" applyFill="1" applyBorder="1" applyAlignment="1">
      <alignment horizontal="center" vertical="center" wrapText="1"/>
    </xf>
    <xf numFmtId="2" fontId="18" fillId="2" borderId="73" xfId="0" applyNumberFormat="1" applyFont="1" applyFill="1" applyBorder="1" applyAlignment="1">
      <alignment horizontal="center" vertical="center" wrapText="1"/>
    </xf>
    <xf numFmtId="2" fontId="18" fillId="2" borderId="74" xfId="0" applyNumberFormat="1" applyFont="1" applyFill="1" applyBorder="1" applyAlignment="1">
      <alignment horizontal="center" vertical="center" wrapText="1"/>
    </xf>
    <xf numFmtId="2" fontId="18" fillId="2" borderId="61" xfId="0" applyNumberFormat="1" applyFont="1" applyFill="1" applyBorder="1" applyAlignment="1">
      <alignment horizontal="center" vertical="center" wrapText="1"/>
    </xf>
    <xf numFmtId="2" fontId="19" fillId="5" borderId="59" xfId="0" applyNumberFormat="1" applyFont="1" applyFill="1" applyBorder="1" applyAlignment="1">
      <alignment horizontal="left" vertical="center" wrapText="1"/>
    </xf>
    <xf numFmtId="2" fontId="19" fillId="5" borderId="61" xfId="0" applyNumberFormat="1" applyFont="1" applyFill="1" applyBorder="1" applyAlignment="1">
      <alignment horizontal="left" vertical="center" wrapText="1"/>
    </xf>
    <xf numFmtId="2" fontId="18" fillId="5" borderId="59" xfId="0" applyNumberFormat="1" applyFont="1" applyFill="1" applyBorder="1" applyAlignment="1">
      <alignment horizontal="left" vertical="center" wrapText="1"/>
    </xf>
    <xf numFmtId="2" fontId="18" fillId="5" borderId="61" xfId="0" applyNumberFormat="1" applyFont="1" applyFill="1" applyBorder="1" applyAlignment="1">
      <alignment horizontal="left" vertical="center" wrapText="1"/>
    </xf>
    <xf numFmtId="2" fontId="18" fillId="6" borderId="73" xfId="0" applyNumberFormat="1" applyFont="1" applyFill="1" applyBorder="1" applyAlignment="1">
      <alignment horizontal="center" vertical="center" wrapText="1"/>
    </xf>
    <xf numFmtId="2" fontId="18" fillId="6" borderId="74" xfId="0" applyNumberFormat="1" applyFont="1" applyFill="1" applyBorder="1" applyAlignment="1">
      <alignment horizontal="center" vertical="center" wrapText="1"/>
    </xf>
    <xf numFmtId="2" fontId="18" fillId="6" borderId="61" xfId="0" applyNumberFormat="1" applyFont="1" applyFill="1" applyBorder="1" applyAlignment="1">
      <alignment horizontal="center" vertical="center" wrapText="1"/>
    </xf>
    <xf numFmtId="2" fontId="21" fillId="7" borderId="73" xfId="0" applyNumberFormat="1" applyFont="1" applyFill="1" applyBorder="1" applyAlignment="1">
      <alignment horizontal="center" vertical="center" wrapText="1"/>
    </xf>
    <xf numFmtId="2" fontId="21" fillId="7" borderId="74" xfId="0" applyNumberFormat="1" applyFont="1" applyFill="1" applyBorder="1" applyAlignment="1">
      <alignment horizontal="center" vertical="center" wrapText="1"/>
    </xf>
    <xf numFmtId="2" fontId="21" fillId="7" borderId="85" xfId="0" applyNumberFormat="1" applyFont="1" applyFill="1" applyBorder="1" applyAlignment="1">
      <alignment horizontal="center" vertical="center" wrapText="1"/>
    </xf>
    <xf numFmtId="2" fontId="18" fillId="0" borderId="88" xfId="0" applyNumberFormat="1" applyFont="1" applyFill="1" applyBorder="1" applyAlignment="1">
      <alignment horizontal="center" vertical="center" wrapText="1"/>
    </xf>
    <xf numFmtId="2" fontId="18" fillId="0" borderId="33" xfId="0" applyNumberFormat="1" applyFont="1" applyFill="1" applyBorder="1" applyAlignment="1">
      <alignment horizontal="center" vertical="center" wrapText="1"/>
    </xf>
    <xf numFmtId="2" fontId="18" fillId="0" borderId="89" xfId="0" applyNumberFormat="1" applyFont="1" applyFill="1" applyBorder="1" applyAlignment="1">
      <alignment horizontal="center" vertical="center" wrapText="1"/>
    </xf>
    <xf numFmtId="2" fontId="18" fillId="5" borderId="59" xfId="0" applyNumberFormat="1" applyFont="1" applyFill="1" applyBorder="1" applyAlignment="1">
      <alignment horizontal="left" wrapText="1"/>
    </xf>
    <xf numFmtId="2" fontId="18" fillId="5" borderId="61" xfId="0" applyNumberFormat="1" applyFont="1" applyFill="1" applyBorder="1" applyAlignment="1">
      <alignment horizontal="left" wrapText="1"/>
    </xf>
    <xf numFmtId="2" fontId="18" fillId="0" borderId="75" xfId="0" applyNumberFormat="1" applyFont="1" applyFill="1" applyBorder="1" applyAlignment="1">
      <alignment horizontal="center" vertical="center" wrapText="1"/>
    </xf>
    <xf numFmtId="2" fontId="18" fillId="0" borderId="76" xfId="0" applyNumberFormat="1" applyFont="1" applyFill="1" applyBorder="1" applyAlignment="1">
      <alignment horizontal="center" vertical="center" wrapText="1"/>
    </xf>
    <xf numFmtId="2" fontId="18" fillId="0" borderId="87" xfId="0" applyNumberFormat="1" applyFont="1" applyFill="1" applyBorder="1" applyAlignment="1">
      <alignment horizontal="center" vertical="center" wrapText="1"/>
    </xf>
    <xf numFmtId="2" fontId="18" fillId="0" borderId="77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90" xfId="0" applyNumberFormat="1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6" fillId="4" borderId="55" xfId="0" applyFont="1" applyFill="1" applyBorder="1" applyAlignment="1">
      <alignment horizontal="center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16" fillId="4" borderId="84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 readingOrder="1"/>
    </xf>
    <xf numFmtId="0" fontId="0" fillId="0" borderId="68" xfId="0" applyBorder="1" applyAlignment="1">
      <alignment horizontal="center" vertical="center" wrapText="1"/>
    </xf>
    <xf numFmtId="169" fontId="6" fillId="0" borderId="69" xfId="0" applyNumberFormat="1" applyFont="1" applyBorder="1" applyAlignment="1">
      <alignment horizontal="center" vertical="center" wrapText="1" readingOrder="1"/>
    </xf>
    <xf numFmtId="169" fontId="6" fillId="0" borderId="70" xfId="0" applyNumberFormat="1" applyFont="1" applyBorder="1" applyAlignment="1">
      <alignment horizontal="center" vertical="center" wrapText="1" readingOrder="1"/>
    </xf>
    <xf numFmtId="169" fontId="6" fillId="0" borderId="82" xfId="0" applyNumberFormat="1" applyFont="1" applyBorder="1" applyAlignment="1">
      <alignment horizontal="center" vertical="center" wrapText="1" readingOrder="1"/>
    </xf>
    <xf numFmtId="169" fontId="6" fillId="0" borderId="83" xfId="0" applyNumberFormat="1" applyFont="1" applyBorder="1" applyAlignment="1">
      <alignment horizontal="center" vertical="center" wrapText="1" readingOrder="1"/>
    </xf>
    <xf numFmtId="1" fontId="6" fillId="0" borderId="71" xfId="0" applyNumberFormat="1" applyFont="1" applyFill="1" applyBorder="1" applyAlignment="1">
      <alignment horizontal="center" vertical="center" wrapText="1" readingOrder="1"/>
    </xf>
    <xf numFmtId="1" fontId="6" fillId="0" borderId="72" xfId="0" applyNumberFormat="1" applyFont="1" applyFill="1" applyBorder="1" applyAlignment="1">
      <alignment horizontal="center" vertical="center" wrapText="1" readingOrder="1"/>
    </xf>
    <xf numFmtId="0" fontId="6" fillId="0" borderId="53" xfId="0" applyFont="1" applyFill="1" applyBorder="1" applyAlignment="1">
      <alignment horizontal="center" vertical="center" wrapText="1" readingOrder="1"/>
    </xf>
    <xf numFmtId="0" fontId="0" fillId="0" borderId="55" xfId="0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 readingOrder="1"/>
    </xf>
    <xf numFmtId="0" fontId="0" fillId="0" borderId="70" xfId="0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textRotation="90" wrapText="1" readingOrder="1"/>
    </xf>
    <xf numFmtId="0" fontId="6" fillId="0" borderId="70" xfId="0" applyFont="1" applyFill="1" applyBorder="1" applyAlignment="1">
      <alignment horizontal="center" vertical="center" textRotation="90" wrapText="1" readingOrder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wrapText="1"/>
    </xf>
    <xf numFmtId="0" fontId="13" fillId="4" borderId="48" xfId="0" applyFont="1" applyFill="1" applyBorder="1" applyAlignment="1">
      <alignment horizontal="center" wrapText="1"/>
    </xf>
    <xf numFmtId="0" fontId="13" fillId="4" borderId="49" xfId="0" applyFont="1" applyFill="1" applyBorder="1" applyAlignment="1">
      <alignment horizont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0" fillId="0" borderId="0" xfId="2" applyAlignment="1">
      <alignment vertical="center" wrapText="1"/>
    </xf>
    <xf numFmtId="0" fontId="13" fillId="4" borderId="33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3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ls.gov/oes/current/oes_nat.ht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113"/>
  <sheetViews>
    <sheetView tabSelected="1" zoomScaleNormal="100" zoomScaleSheetLayoutView="76" workbookViewId="0">
      <pane xSplit="14430" ySplit="2175" topLeftCell="J49" activePane="bottomRight"/>
      <selection activeCell="F55" sqref="F55"/>
      <selection pane="topRight" activeCell="J1" sqref="J1"/>
      <selection pane="bottomLeft" activeCell="A11" sqref="A11"/>
      <selection pane="bottomRight" activeCell="Q18" sqref="Q18"/>
    </sheetView>
  </sheetViews>
  <sheetFormatPr defaultColWidth="9.140625" defaultRowHeight="15" x14ac:dyDescent="0.25"/>
  <cols>
    <col min="1" max="1" width="13.140625" style="6" customWidth="1"/>
    <col min="2" max="2" width="23.140625" style="119" customWidth="1"/>
    <col min="3" max="3" width="40.5703125" style="119" customWidth="1"/>
    <col min="4" max="4" width="6.5703125" style="6" customWidth="1"/>
    <col min="5" max="5" width="7.85546875" style="178" customWidth="1"/>
    <col min="6" max="6" width="12.28515625" style="186" customWidth="1"/>
    <col min="7" max="7" width="10.140625" style="117" customWidth="1"/>
    <col min="8" max="8" width="10.28515625" style="117" customWidth="1"/>
    <col min="9" max="9" width="9.7109375" style="252" customWidth="1"/>
    <col min="10" max="10" width="8.7109375" style="117" customWidth="1"/>
    <col min="11" max="11" width="16" style="116" customWidth="1"/>
    <col min="12" max="12" width="10.42578125" style="117" customWidth="1"/>
    <col min="13" max="13" width="10.28515625" style="117" customWidth="1"/>
    <col min="14" max="14" width="9.7109375" style="117" customWidth="1"/>
    <col min="15" max="15" width="8.7109375" style="126" customWidth="1"/>
    <col min="16" max="16" width="11.7109375" style="6" customWidth="1"/>
    <col min="17" max="17" width="9.28515625" style="218" customWidth="1"/>
    <col min="18" max="18" width="13.28515625" style="218" customWidth="1"/>
    <col min="19" max="16384" width="9.140625" style="6"/>
  </cols>
  <sheetData>
    <row r="1" spans="1:53" ht="19.5" thickBot="1" x14ac:dyDescent="0.35">
      <c r="A1" s="145" t="s">
        <v>178</v>
      </c>
      <c r="B1" s="145"/>
      <c r="C1" s="145"/>
      <c r="D1" s="145"/>
      <c r="E1" s="167"/>
      <c r="F1" s="167"/>
      <c r="G1" s="145"/>
      <c r="H1" s="145"/>
      <c r="I1" s="241"/>
      <c r="J1" s="145"/>
      <c r="K1" s="145"/>
      <c r="L1" s="145"/>
      <c r="M1" s="145"/>
      <c r="N1" s="145"/>
      <c r="O1" s="145"/>
      <c r="P1" s="145"/>
      <c r="Q1" s="203"/>
      <c r="R1" s="203"/>
      <c r="S1" s="147"/>
    </row>
    <row r="2" spans="1:53" s="110" customFormat="1" ht="25.15" customHeight="1" x14ac:dyDescent="0.25">
      <c r="A2" s="315" t="s">
        <v>12</v>
      </c>
      <c r="B2" s="317" t="s">
        <v>131</v>
      </c>
      <c r="C2" s="317" t="s">
        <v>49</v>
      </c>
      <c r="D2" s="319" t="s">
        <v>180</v>
      </c>
      <c r="E2" s="313" t="s">
        <v>5</v>
      </c>
      <c r="F2" s="301" t="s">
        <v>2</v>
      </c>
      <c r="G2" s="302"/>
      <c r="H2" s="302"/>
      <c r="I2" s="302"/>
      <c r="J2" s="303"/>
      <c r="K2" s="301" t="s">
        <v>140</v>
      </c>
      <c r="L2" s="302"/>
      <c r="M2" s="302"/>
      <c r="N2" s="302"/>
      <c r="O2" s="303"/>
      <c r="P2" s="307" t="s">
        <v>138</v>
      </c>
      <c r="Q2" s="309" t="s">
        <v>14</v>
      </c>
      <c r="R2" s="311" t="s">
        <v>15</v>
      </c>
    </row>
    <row r="3" spans="1:53" s="108" customFormat="1" ht="49.5" customHeight="1" x14ac:dyDescent="0.25">
      <c r="A3" s="316"/>
      <c r="B3" s="318"/>
      <c r="C3" s="318"/>
      <c r="D3" s="320"/>
      <c r="E3" s="314"/>
      <c r="F3" s="180" t="s">
        <v>132</v>
      </c>
      <c r="G3" s="112" t="s">
        <v>133</v>
      </c>
      <c r="H3" s="112" t="s">
        <v>134</v>
      </c>
      <c r="I3" s="242" t="s">
        <v>135</v>
      </c>
      <c r="J3" s="114" t="s">
        <v>136</v>
      </c>
      <c r="K3" s="115" t="s">
        <v>137</v>
      </c>
      <c r="L3" s="112" t="s">
        <v>133</v>
      </c>
      <c r="M3" s="112" t="s">
        <v>134</v>
      </c>
      <c r="N3" s="112" t="s">
        <v>135</v>
      </c>
      <c r="O3" s="125" t="s">
        <v>136</v>
      </c>
      <c r="P3" s="308"/>
      <c r="Q3" s="310"/>
      <c r="R3" s="312"/>
    </row>
    <row r="4" spans="1:53" s="109" customFormat="1" ht="25.15" customHeight="1" x14ac:dyDescent="0.25">
      <c r="A4" s="304" t="s">
        <v>139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6"/>
    </row>
    <row r="5" spans="1:53" s="111" customFormat="1" ht="25.15" customHeight="1" x14ac:dyDescent="0.2">
      <c r="A5" s="295" t="s">
        <v>146</v>
      </c>
      <c r="B5" s="201" t="s">
        <v>52</v>
      </c>
      <c r="C5" s="202" t="s">
        <v>141</v>
      </c>
      <c r="D5" s="236" t="s">
        <v>181</v>
      </c>
      <c r="E5" s="168">
        <v>1</v>
      </c>
      <c r="F5" s="181">
        <v>1</v>
      </c>
      <c r="G5" s="187">
        <v>1</v>
      </c>
      <c r="H5" s="187">
        <v>1</v>
      </c>
      <c r="I5" s="243">
        <v>2</v>
      </c>
      <c r="J5" s="168">
        <v>2</v>
      </c>
      <c r="K5" s="181">
        <f t="shared" ref="K5:K26" si="0">+E5-F5</f>
        <v>0</v>
      </c>
      <c r="L5" s="187">
        <v>0</v>
      </c>
      <c r="M5" s="223">
        <f t="shared" ref="M5:M6" si="1">+K5*L5</f>
        <v>0</v>
      </c>
      <c r="N5" s="187">
        <v>0</v>
      </c>
      <c r="O5" s="190">
        <f t="shared" ref="O5:O8" si="2">M5*N5</f>
        <v>0</v>
      </c>
      <c r="P5" s="196">
        <v>2</v>
      </c>
      <c r="Q5" s="204">
        <v>58.44</v>
      </c>
      <c r="R5" s="205">
        <f t="shared" ref="R5:R26" si="3">Q5*P5</f>
        <v>116.88</v>
      </c>
    </row>
    <row r="6" spans="1:53" s="111" customFormat="1" ht="25.15" customHeight="1" x14ac:dyDescent="0.2">
      <c r="A6" s="296"/>
      <c r="B6" s="152" t="s">
        <v>52</v>
      </c>
      <c r="C6" s="152" t="s">
        <v>86</v>
      </c>
      <c r="D6" s="236" t="s">
        <v>182</v>
      </c>
      <c r="E6" s="168">
        <v>4</v>
      </c>
      <c r="F6" s="181">
        <v>4</v>
      </c>
      <c r="G6" s="187">
        <v>1</v>
      </c>
      <c r="H6" s="187">
        <f t="shared" ref="H6:H25" si="4">+F6*G6</f>
        <v>4</v>
      </c>
      <c r="I6" s="243">
        <v>3</v>
      </c>
      <c r="J6" s="168">
        <f t="shared" ref="J6:J33" si="5">+H6*I6</f>
        <v>12</v>
      </c>
      <c r="K6" s="181">
        <f t="shared" si="0"/>
        <v>0</v>
      </c>
      <c r="L6" s="187">
        <v>0</v>
      </c>
      <c r="M6" s="187">
        <f t="shared" si="1"/>
        <v>0</v>
      </c>
      <c r="N6" s="187">
        <f>0</f>
        <v>0</v>
      </c>
      <c r="O6" s="190">
        <f t="shared" si="2"/>
        <v>0</v>
      </c>
      <c r="P6" s="196">
        <f t="shared" ref="P6:P32" si="6">+O6+J6</f>
        <v>12</v>
      </c>
      <c r="Q6" s="204">
        <v>58.44</v>
      </c>
      <c r="R6" s="205">
        <f t="shared" si="3"/>
        <v>701.28</v>
      </c>
    </row>
    <row r="7" spans="1:53" s="111" customFormat="1" ht="25.15" customHeight="1" x14ac:dyDescent="0.2">
      <c r="A7" s="296"/>
      <c r="B7" s="152" t="s">
        <v>52</v>
      </c>
      <c r="C7" s="152" t="s">
        <v>74</v>
      </c>
      <c r="D7" s="236" t="s">
        <v>183</v>
      </c>
      <c r="E7" s="168">
        <v>8</v>
      </c>
      <c r="F7" s="181">
        <v>8</v>
      </c>
      <c r="G7" s="187">
        <v>1</v>
      </c>
      <c r="H7" s="187">
        <f t="shared" si="4"/>
        <v>8</v>
      </c>
      <c r="I7" s="244">
        <v>1.5</v>
      </c>
      <c r="J7" s="168">
        <f t="shared" si="5"/>
        <v>12</v>
      </c>
      <c r="K7" s="181">
        <f t="shared" si="0"/>
        <v>0</v>
      </c>
      <c r="L7" s="187">
        <v>0</v>
      </c>
      <c r="M7" s="187">
        <f t="shared" ref="M7:M33" si="7">+K7*L7</f>
        <v>0</v>
      </c>
      <c r="N7" s="187">
        <f>0</f>
        <v>0</v>
      </c>
      <c r="O7" s="190">
        <f t="shared" si="2"/>
        <v>0</v>
      </c>
      <c r="P7" s="196">
        <f t="shared" si="6"/>
        <v>12</v>
      </c>
      <c r="Q7" s="204">
        <v>58.44</v>
      </c>
      <c r="R7" s="205">
        <f t="shared" si="3"/>
        <v>701.28</v>
      </c>
    </row>
    <row r="8" spans="1:53" s="111" customFormat="1" ht="25.15" customHeight="1" x14ac:dyDescent="0.2">
      <c r="A8" s="296"/>
      <c r="B8" s="152" t="s">
        <v>52</v>
      </c>
      <c r="C8" s="152" t="s">
        <v>179</v>
      </c>
      <c r="D8" s="236" t="s">
        <v>184</v>
      </c>
      <c r="E8" s="168">
        <v>4</v>
      </c>
      <c r="F8" s="181">
        <v>4</v>
      </c>
      <c r="G8" s="187">
        <v>1</v>
      </c>
      <c r="H8" s="187">
        <v>4</v>
      </c>
      <c r="I8" s="243">
        <v>1</v>
      </c>
      <c r="J8" s="168">
        <f t="shared" si="5"/>
        <v>4</v>
      </c>
      <c r="K8" s="181">
        <f t="shared" si="0"/>
        <v>0</v>
      </c>
      <c r="L8" s="187">
        <v>0</v>
      </c>
      <c r="M8" s="187">
        <v>0</v>
      </c>
      <c r="N8" s="187">
        <v>0</v>
      </c>
      <c r="O8" s="190">
        <f t="shared" si="2"/>
        <v>0</v>
      </c>
      <c r="P8" s="196">
        <f t="shared" si="6"/>
        <v>4</v>
      </c>
      <c r="Q8" s="204">
        <v>58.44</v>
      </c>
      <c r="R8" s="205">
        <f t="shared" si="3"/>
        <v>233.76</v>
      </c>
    </row>
    <row r="9" spans="1:53" s="123" customFormat="1" ht="25.15" customHeight="1" x14ac:dyDescent="0.2">
      <c r="A9" s="296"/>
      <c r="B9" s="282" t="s">
        <v>173</v>
      </c>
      <c r="C9" s="283"/>
      <c r="D9" s="237"/>
      <c r="E9" s="169">
        <v>9</v>
      </c>
      <c r="F9" s="182">
        <v>9</v>
      </c>
      <c r="G9" s="219">
        <f>H9/F9</f>
        <v>1.8888888888888888</v>
      </c>
      <c r="H9" s="188">
        <f>SUM(H5:H8)</f>
        <v>17</v>
      </c>
      <c r="I9" s="118">
        <f>J9/H9</f>
        <v>1.7647058823529411</v>
      </c>
      <c r="J9" s="169">
        <f>SUM(J5:J8)</f>
        <v>30</v>
      </c>
      <c r="K9" s="182">
        <f t="shared" si="0"/>
        <v>0</v>
      </c>
      <c r="L9" s="188">
        <v>0</v>
      </c>
      <c r="M9" s="188">
        <v>0</v>
      </c>
      <c r="N9" s="188">
        <v>0</v>
      </c>
      <c r="O9" s="170">
        <v>0</v>
      </c>
      <c r="P9" s="197">
        <f>SUM(P5:P8)</f>
        <v>30</v>
      </c>
      <c r="Q9" s="206"/>
      <c r="R9" s="207">
        <f>R5+R6+R7+R8</f>
        <v>1753.2</v>
      </c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spans="1:53" s="123" customFormat="1" ht="25.15" customHeight="1" x14ac:dyDescent="0.2">
      <c r="A10" s="296"/>
      <c r="B10" s="154" t="s">
        <v>130</v>
      </c>
      <c r="C10" s="155" t="s">
        <v>141</v>
      </c>
      <c r="D10" s="236" t="s">
        <v>181</v>
      </c>
      <c r="E10" s="168">
        <v>1</v>
      </c>
      <c r="F10" s="181">
        <v>1</v>
      </c>
      <c r="G10" s="187">
        <v>1</v>
      </c>
      <c r="H10" s="187">
        <v>1</v>
      </c>
      <c r="I10" s="243">
        <v>1</v>
      </c>
      <c r="J10" s="168">
        <v>1</v>
      </c>
      <c r="K10" s="181">
        <f t="shared" si="0"/>
        <v>0</v>
      </c>
      <c r="L10" s="187">
        <v>0</v>
      </c>
      <c r="M10" s="223">
        <f t="shared" ref="M10:M13" si="8">+K10*L10</f>
        <v>0</v>
      </c>
      <c r="N10" s="187">
        <v>0</v>
      </c>
      <c r="O10" s="190">
        <f t="shared" ref="O10:O13" si="9">M10*N10</f>
        <v>0</v>
      </c>
      <c r="P10" s="196">
        <f t="shared" ref="P10" si="10">+O10+J10</f>
        <v>1</v>
      </c>
      <c r="Q10" s="208">
        <v>44.25</v>
      </c>
      <c r="R10" s="205">
        <f t="shared" ref="R10" si="11">Q10*P10</f>
        <v>44.25</v>
      </c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spans="1:53" s="123" customFormat="1" ht="25.15" customHeight="1" x14ac:dyDescent="0.2">
      <c r="A11" s="296"/>
      <c r="B11" s="154" t="s">
        <v>130</v>
      </c>
      <c r="C11" s="155" t="s">
        <v>85</v>
      </c>
      <c r="D11" s="236" t="s">
        <v>185</v>
      </c>
      <c r="E11" s="168">
        <v>4</v>
      </c>
      <c r="F11" s="181">
        <v>4</v>
      </c>
      <c r="G11" s="187">
        <v>1</v>
      </c>
      <c r="H11" s="187">
        <f t="shared" si="4"/>
        <v>4</v>
      </c>
      <c r="I11" s="243">
        <v>3</v>
      </c>
      <c r="J11" s="168">
        <f t="shared" si="5"/>
        <v>12</v>
      </c>
      <c r="K11" s="181">
        <f t="shared" si="0"/>
        <v>0</v>
      </c>
      <c r="L11" s="187">
        <v>0</v>
      </c>
      <c r="M11" s="187">
        <f t="shared" si="8"/>
        <v>0</v>
      </c>
      <c r="N11" s="187">
        <f>0</f>
        <v>0</v>
      </c>
      <c r="O11" s="190">
        <f t="shared" si="9"/>
        <v>0</v>
      </c>
      <c r="P11" s="196">
        <f t="shared" ref="P11:P12" si="12">+O11+J11</f>
        <v>12</v>
      </c>
      <c r="Q11" s="208">
        <v>44.25</v>
      </c>
      <c r="R11" s="205">
        <f t="shared" ref="R11:R12" si="13">Q11*P11</f>
        <v>531</v>
      </c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spans="1:53" s="123" customFormat="1" ht="25.15" customHeight="1" x14ac:dyDescent="0.2">
      <c r="A12" s="296"/>
      <c r="B12" s="154" t="s">
        <v>130</v>
      </c>
      <c r="C12" s="155" t="s">
        <v>100</v>
      </c>
      <c r="D12" s="236" t="s">
        <v>186</v>
      </c>
      <c r="E12" s="168">
        <v>4</v>
      </c>
      <c r="F12" s="181">
        <v>4</v>
      </c>
      <c r="G12" s="187">
        <v>1</v>
      </c>
      <c r="H12" s="187">
        <f t="shared" si="4"/>
        <v>4</v>
      </c>
      <c r="I12" s="243">
        <v>4</v>
      </c>
      <c r="J12" s="168">
        <f t="shared" si="5"/>
        <v>16</v>
      </c>
      <c r="K12" s="181">
        <f t="shared" si="0"/>
        <v>0</v>
      </c>
      <c r="L12" s="187">
        <v>0</v>
      </c>
      <c r="M12" s="223">
        <f t="shared" si="8"/>
        <v>0</v>
      </c>
      <c r="N12" s="187">
        <f>0</f>
        <v>0</v>
      </c>
      <c r="O12" s="190">
        <f t="shared" si="9"/>
        <v>0</v>
      </c>
      <c r="P12" s="196">
        <f t="shared" si="12"/>
        <v>16</v>
      </c>
      <c r="Q12" s="208">
        <v>44.25</v>
      </c>
      <c r="R12" s="205">
        <f t="shared" si="13"/>
        <v>708</v>
      </c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spans="1:53" s="111" customFormat="1" ht="25.15" customHeight="1" x14ac:dyDescent="0.2">
      <c r="A13" s="296"/>
      <c r="B13" s="154" t="s">
        <v>130</v>
      </c>
      <c r="C13" s="155" t="s">
        <v>149</v>
      </c>
      <c r="D13" s="236" t="s">
        <v>186</v>
      </c>
      <c r="E13" s="168">
        <v>4</v>
      </c>
      <c r="F13" s="181">
        <v>4</v>
      </c>
      <c r="G13" s="187">
        <v>1</v>
      </c>
      <c r="H13" s="187">
        <f t="shared" si="4"/>
        <v>4</v>
      </c>
      <c r="I13" s="243">
        <v>10</v>
      </c>
      <c r="J13" s="168">
        <f t="shared" si="5"/>
        <v>40</v>
      </c>
      <c r="K13" s="181">
        <f t="shared" si="0"/>
        <v>0</v>
      </c>
      <c r="L13" s="187">
        <v>0</v>
      </c>
      <c r="M13" s="223">
        <f t="shared" si="8"/>
        <v>0</v>
      </c>
      <c r="N13" s="187">
        <v>0</v>
      </c>
      <c r="O13" s="190">
        <f t="shared" si="9"/>
        <v>0</v>
      </c>
      <c r="P13" s="196">
        <f t="shared" si="6"/>
        <v>40</v>
      </c>
      <c r="Q13" s="208">
        <v>44.25</v>
      </c>
      <c r="R13" s="205">
        <f t="shared" si="3"/>
        <v>1770</v>
      </c>
    </row>
    <row r="14" spans="1:53" s="123" customFormat="1" ht="25.15" customHeight="1" x14ac:dyDescent="0.2">
      <c r="A14" s="296"/>
      <c r="B14" s="280" t="s">
        <v>171</v>
      </c>
      <c r="C14" s="281"/>
      <c r="D14" s="237"/>
      <c r="E14" s="169">
        <v>5</v>
      </c>
      <c r="F14" s="182">
        <v>5</v>
      </c>
      <c r="G14" s="188">
        <f>H14/F14</f>
        <v>2.6</v>
      </c>
      <c r="H14" s="188">
        <f>SUM(H10:H13)</f>
        <v>13</v>
      </c>
      <c r="I14" s="118">
        <f>J14/H14</f>
        <v>5.3076923076923075</v>
      </c>
      <c r="J14" s="169">
        <f>SUM(J10:J13)</f>
        <v>69</v>
      </c>
      <c r="K14" s="182">
        <f t="shared" si="0"/>
        <v>0</v>
      </c>
      <c r="L14" s="188">
        <v>0</v>
      </c>
      <c r="M14" s="188">
        <v>0</v>
      </c>
      <c r="N14" s="188">
        <v>0</v>
      </c>
      <c r="O14" s="170">
        <v>0</v>
      </c>
      <c r="P14" s="197">
        <f>SUM(P10:P13)</f>
        <v>69</v>
      </c>
      <c r="Q14" s="206"/>
      <c r="R14" s="207">
        <f>R10+R11+R13+R12</f>
        <v>3053.25</v>
      </c>
      <c r="S14" s="111"/>
      <c r="T14" s="253">
        <f>P14+P17+P19</f>
        <v>173</v>
      </c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spans="1:53" s="123" customFormat="1" ht="25.15" customHeight="1" x14ac:dyDescent="0.2">
      <c r="A15" s="296"/>
      <c r="B15" s="156" t="s">
        <v>127</v>
      </c>
      <c r="C15" s="155" t="s">
        <v>85</v>
      </c>
      <c r="D15" s="236" t="s">
        <v>186</v>
      </c>
      <c r="E15" s="168">
        <v>4</v>
      </c>
      <c r="F15" s="181">
        <v>4</v>
      </c>
      <c r="G15" s="187">
        <v>1</v>
      </c>
      <c r="H15" s="187">
        <v>4</v>
      </c>
      <c r="I15" s="243">
        <v>3</v>
      </c>
      <c r="J15" s="168">
        <f>I15*H15</f>
        <v>12</v>
      </c>
      <c r="K15" s="181">
        <f t="shared" si="0"/>
        <v>0</v>
      </c>
      <c r="L15" s="187">
        <v>0</v>
      </c>
      <c r="M15" s="187">
        <f>+K15*L15</f>
        <v>0</v>
      </c>
      <c r="N15" s="187">
        <v>0</v>
      </c>
      <c r="O15" s="190">
        <f>M15*N15</f>
        <v>0</v>
      </c>
      <c r="P15" s="198">
        <f>J15+O15</f>
        <v>12</v>
      </c>
      <c r="Q15" s="208">
        <v>44.25</v>
      </c>
      <c r="R15" s="205">
        <f>Q15*P15</f>
        <v>531</v>
      </c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</row>
    <row r="16" spans="1:53" s="123" customFormat="1" ht="25.15" customHeight="1" x14ac:dyDescent="0.2">
      <c r="A16" s="296"/>
      <c r="B16" s="156" t="s">
        <v>127</v>
      </c>
      <c r="C16" s="155" t="s">
        <v>144</v>
      </c>
      <c r="D16" s="236" t="s">
        <v>186</v>
      </c>
      <c r="E16" s="168">
        <v>4</v>
      </c>
      <c r="F16" s="181">
        <v>4</v>
      </c>
      <c r="G16" s="187">
        <v>1</v>
      </c>
      <c r="H16" s="187">
        <v>4</v>
      </c>
      <c r="I16" s="243">
        <v>15</v>
      </c>
      <c r="J16" s="168">
        <f>I16*H16</f>
        <v>60</v>
      </c>
      <c r="K16" s="181">
        <f t="shared" si="0"/>
        <v>0</v>
      </c>
      <c r="L16" s="187">
        <v>0</v>
      </c>
      <c r="M16" s="223">
        <f>+K16*L16</f>
        <v>0</v>
      </c>
      <c r="N16" s="187">
        <v>0</v>
      </c>
      <c r="O16" s="190">
        <f>M16*N16</f>
        <v>0</v>
      </c>
      <c r="P16" s="198">
        <f>J16+O16</f>
        <v>60</v>
      </c>
      <c r="Q16" s="208">
        <v>44.25</v>
      </c>
      <c r="R16" s="205">
        <f>Q16*P16</f>
        <v>2655</v>
      </c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spans="1:53" s="123" customFormat="1" ht="27" customHeight="1" x14ac:dyDescent="0.2">
      <c r="A17" s="296"/>
      <c r="B17" s="280" t="s">
        <v>172</v>
      </c>
      <c r="C17" s="281"/>
      <c r="D17" s="158"/>
      <c r="E17" s="169">
        <v>4</v>
      </c>
      <c r="F17" s="182">
        <v>4</v>
      </c>
      <c r="G17" s="188">
        <v>2</v>
      </c>
      <c r="H17" s="188">
        <v>8</v>
      </c>
      <c r="I17" s="188">
        <f>J17/H17</f>
        <v>9</v>
      </c>
      <c r="J17" s="169">
        <f>SUM(J15:J16)</f>
        <v>72</v>
      </c>
      <c r="K17" s="182">
        <f t="shared" si="0"/>
        <v>0</v>
      </c>
      <c r="L17" s="188">
        <v>0</v>
      </c>
      <c r="M17" s="188">
        <v>0</v>
      </c>
      <c r="N17" s="188">
        <v>0</v>
      </c>
      <c r="O17" s="170">
        <v>0</v>
      </c>
      <c r="P17" s="197">
        <f>SUM(P15:P16)</f>
        <v>72</v>
      </c>
      <c r="Q17" s="206"/>
      <c r="R17" s="207">
        <f>SUM(R15:R16)</f>
        <v>3186</v>
      </c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</row>
    <row r="18" spans="1:53" s="123" customFormat="1" ht="25.15" customHeight="1" x14ac:dyDescent="0.2">
      <c r="A18" s="296"/>
      <c r="B18" s="156" t="s">
        <v>129</v>
      </c>
      <c r="C18" s="155" t="s">
        <v>150</v>
      </c>
      <c r="D18" s="236" t="s">
        <v>187</v>
      </c>
      <c r="E18" s="168">
        <v>4</v>
      </c>
      <c r="F18" s="181">
        <v>4</v>
      </c>
      <c r="G18" s="187">
        <v>1</v>
      </c>
      <c r="H18" s="187">
        <v>4</v>
      </c>
      <c r="I18" s="243">
        <v>8</v>
      </c>
      <c r="J18" s="168">
        <f>I18*H18</f>
        <v>32</v>
      </c>
      <c r="K18" s="181">
        <f>+E18-F18</f>
        <v>0</v>
      </c>
      <c r="L18" s="187">
        <v>0</v>
      </c>
      <c r="M18" s="187">
        <f>+K18*L18</f>
        <v>0</v>
      </c>
      <c r="N18" s="187">
        <v>0</v>
      </c>
      <c r="O18" s="190">
        <f>M18*N18</f>
        <v>0</v>
      </c>
      <c r="P18" s="198">
        <f>J18+O18</f>
        <v>32</v>
      </c>
      <c r="Q18" s="204">
        <v>58.44</v>
      </c>
      <c r="R18" s="205">
        <f>Q18*P18</f>
        <v>1870.08</v>
      </c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</row>
    <row r="19" spans="1:53" s="123" customFormat="1" ht="25.15" customHeight="1" x14ac:dyDescent="0.2">
      <c r="A19" s="296"/>
      <c r="B19" s="280" t="s">
        <v>170</v>
      </c>
      <c r="C19" s="281"/>
      <c r="D19" s="237"/>
      <c r="E19" s="169">
        <v>4</v>
      </c>
      <c r="F19" s="182">
        <v>4</v>
      </c>
      <c r="G19" s="188">
        <v>1</v>
      </c>
      <c r="H19" s="188">
        <v>4</v>
      </c>
      <c r="I19" s="188">
        <v>8</v>
      </c>
      <c r="J19" s="169">
        <f>I19*H19</f>
        <v>32</v>
      </c>
      <c r="K19" s="182">
        <v>0</v>
      </c>
      <c r="L19" s="188">
        <v>0</v>
      </c>
      <c r="M19" s="188">
        <v>0</v>
      </c>
      <c r="N19" s="188">
        <v>0</v>
      </c>
      <c r="O19" s="170">
        <v>0</v>
      </c>
      <c r="P19" s="197">
        <f>J19+O19</f>
        <v>32</v>
      </c>
      <c r="Q19" s="206"/>
      <c r="R19" s="207">
        <f>R18</f>
        <v>1870.08</v>
      </c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</row>
    <row r="20" spans="1:53" s="123" customFormat="1" ht="25.15" customHeight="1" x14ac:dyDescent="0.2">
      <c r="A20" s="296"/>
      <c r="B20" s="220" t="s">
        <v>142</v>
      </c>
      <c r="C20" s="222" t="s">
        <v>83</v>
      </c>
      <c r="D20" s="236" t="s">
        <v>188</v>
      </c>
      <c r="E20" s="168">
        <v>4</v>
      </c>
      <c r="F20" s="181">
        <v>4</v>
      </c>
      <c r="G20" s="187">
        <v>1</v>
      </c>
      <c r="H20" s="187">
        <v>4</v>
      </c>
      <c r="I20" s="243">
        <v>1</v>
      </c>
      <c r="J20" s="168">
        <f>I20*H20</f>
        <v>4</v>
      </c>
      <c r="K20" s="181">
        <f>E20-F20</f>
        <v>0</v>
      </c>
      <c r="L20" s="187">
        <v>0</v>
      </c>
      <c r="M20" s="187">
        <f>K20*L20</f>
        <v>0</v>
      </c>
      <c r="N20" s="187">
        <v>0</v>
      </c>
      <c r="O20" s="190">
        <f>M20*N20</f>
        <v>0</v>
      </c>
      <c r="P20" s="198">
        <f>J20+O20</f>
        <v>4</v>
      </c>
      <c r="Q20" s="204">
        <v>58.44</v>
      </c>
      <c r="R20" s="205">
        <f>Q20*P20</f>
        <v>233.76</v>
      </c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</row>
    <row r="21" spans="1:53" s="123" customFormat="1" ht="25.15" customHeight="1" x14ac:dyDescent="0.2">
      <c r="A21" s="296"/>
      <c r="B21" s="221" t="s">
        <v>142</v>
      </c>
      <c r="C21" s="224" t="s">
        <v>143</v>
      </c>
      <c r="D21" s="236" t="s">
        <v>189</v>
      </c>
      <c r="E21" s="168">
        <v>4</v>
      </c>
      <c r="F21" s="181">
        <v>4</v>
      </c>
      <c r="G21" s="187">
        <v>1</v>
      </c>
      <c r="H21" s="187">
        <v>4</v>
      </c>
      <c r="I21" s="243">
        <v>1</v>
      </c>
      <c r="J21" s="168">
        <f>I21*H21</f>
        <v>4</v>
      </c>
      <c r="K21" s="181">
        <f>E21-F21</f>
        <v>0</v>
      </c>
      <c r="L21" s="187">
        <v>0</v>
      </c>
      <c r="M21" s="223">
        <f>K21*L21</f>
        <v>0</v>
      </c>
      <c r="N21" s="187">
        <v>0</v>
      </c>
      <c r="O21" s="190">
        <f>M21*N21</f>
        <v>0</v>
      </c>
      <c r="P21" s="198">
        <f>J21+O21</f>
        <v>4</v>
      </c>
      <c r="Q21" s="204">
        <v>58.44</v>
      </c>
      <c r="R21" s="205">
        <f>Q21*P21</f>
        <v>233.76</v>
      </c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</row>
    <row r="22" spans="1:53" s="123" customFormat="1" ht="25.15" customHeight="1" x14ac:dyDescent="0.2">
      <c r="A22" s="296"/>
      <c r="B22" s="280" t="s">
        <v>167</v>
      </c>
      <c r="C22" s="281"/>
      <c r="D22" s="237"/>
      <c r="E22" s="169">
        <v>4</v>
      </c>
      <c r="F22" s="182">
        <v>4</v>
      </c>
      <c r="G22" s="188">
        <f>H22/F22</f>
        <v>2</v>
      </c>
      <c r="H22" s="188">
        <v>8</v>
      </c>
      <c r="I22" s="188">
        <v>1</v>
      </c>
      <c r="J22" s="169">
        <f>I22*H22</f>
        <v>8</v>
      </c>
      <c r="K22" s="182">
        <v>0</v>
      </c>
      <c r="L22" s="188">
        <v>0</v>
      </c>
      <c r="M22" s="188">
        <v>0</v>
      </c>
      <c r="N22" s="188">
        <v>0</v>
      </c>
      <c r="O22" s="170">
        <v>0</v>
      </c>
      <c r="P22" s="197">
        <v>8</v>
      </c>
      <c r="Q22" s="206"/>
      <c r="R22" s="207">
        <f>R21+R20</f>
        <v>467.52</v>
      </c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</row>
    <row r="23" spans="1:53" s="111" customFormat="1" ht="25.15" customHeight="1" x14ac:dyDescent="0.2">
      <c r="A23" s="296"/>
      <c r="B23" s="157" t="s">
        <v>40</v>
      </c>
      <c r="C23" s="152" t="s">
        <v>83</v>
      </c>
      <c r="D23" s="236" t="s">
        <v>188</v>
      </c>
      <c r="E23" s="168">
        <v>3</v>
      </c>
      <c r="F23" s="181">
        <v>3</v>
      </c>
      <c r="G23" s="187">
        <v>1</v>
      </c>
      <c r="H23" s="187">
        <f t="shared" si="4"/>
        <v>3</v>
      </c>
      <c r="I23" s="243">
        <v>1</v>
      </c>
      <c r="J23" s="168">
        <f t="shared" si="5"/>
        <v>3</v>
      </c>
      <c r="K23" s="181">
        <f t="shared" si="0"/>
        <v>0</v>
      </c>
      <c r="L23" s="187">
        <v>0</v>
      </c>
      <c r="M23" s="187">
        <f t="shared" si="7"/>
        <v>0</v>
      </c>
      <c r="N23" s="223">
        <v>0</v>
      </c>
      <c r="O23" s="190">
        <f>M23*N23</f>
        <v>0</v>
      </c>
      <c r="P23" s="196">
        <f>O23+J23</f>
        <v>3</v>
      </c>
      <c r="Q23" s="208">
        <v>34.46</v>
      </c>
      <c r="R23" s="205">
        <f t="shared" si="3"/>
        <v>103.38</v>
      </c>
    </row>
    <row r="24" spans="1:53" s="111" customFormat="1" ht="25.15" customHeight="1" x14ac:dyDescent="0.2">
      <c r="A24" s="296"/>
      <c r="B24" s="157" t="s">
        <v>40</v>
      </c>
      <c r="C24" s="222" t="s">
        <v>151</v>
      </c>
      <c r="D24" s="236" t="s">
        <v>190</v>
      </c>
      <c r="E24" s="168">
        <v>3</v>
      </c>
      <c r="F24" s="181">
        <v>3</v>
      </c>
      <c r="G24" s="223">
        <v>1</v>
      </c>
      <c r="H24" s="223">
        <v>3</v>
      </c>
      <c r="I24" s="243">
        <v>1</v>
      </c>
      <c r="J24" s="168">
        <v>3</v>
      </c>
      <c r="K24" s="181">
        <f t="shared" si="0"/>
        <v>0</v>
      </c>
      <c r="L24" s="223">
        <v>0</v>
      </c>
      <c r="M24" s="223">
        <f t="shared" si="7"/>
        <v>0</v>
      </c>
      <c r="N24" s="223">
        <v>0</v>
      </c>
      <c r="O24" s="190">
        <f t="shared" ref="O24:O26" si="14">M24*N24</f>
        <v>0</v>
      </c>
      <c r="P24" s="196">
        <v>3</v>
      </c>
      <c r="Q24" s="208">
        <v>34.46</v>
      </c>
      <c r="R24" s="205">
        <f t="shared" si="3"/>
        <v>103.38</v>
      </c>
    </row>
    <row r="25" spans="1:53" s="111" customFormat="1" ht="25.15" customHeight="1" x14ac:dyDescent="0.2">
      <c r="A25" s="296"/>
      <c r="B25" s="157" t="s">
        <v>40</v>
      </c>
      <c r="C25" s="222" t="s">
        <v>152</v>
      </c>
      <c r="D25" s="236" t="s">
        <v>191</v>
      </c>
      <c r="E25" s="168">
        <v>12</v>
      </c>
      <c r="F25" s="181">
        <v>12</v>
      </c>
      <c r="G25" s="187">
        <v>1</v>
      </c>
      <c r="H25" s="187">
        <f t="shared" si="4"/>
        <v>12</v>
      </c>
      <c r="I25" s="243">
        <v>1</v>
      </c>
      <c r="J25" s="168">
        <f t="shared" si="5"/>
        <v>12</v>
      </c>
      <c r="K25" s="181">
        <f t="shared" si="0"/>
        <v>0</v>
      </c>
      <c r="L25" s="187">
        <v>0</v>
      </c>
      <c r="M25" s="223">
        <f t="shared" si="7"/>
        <v>0</v>
      </c>
      <c r="N25" s="187">
        <v>0</v>
      </c>
      <c r="O25" s="190">
        <f t="shared" si="14"/>
        <v>0</v>
      </c>
      <c r="P25" s="196">
        <f t="shared" ref="P25" si="15">+O25+J25</f>
        <v>12</v>
      </c>
      <c r="Q25" s="208">
        <v>22.14</v>
      </c>
      <c r="R25" s="205">
        <f t="shared" si="3"/>
        <v>265.68</v>
      </c>
    </row>
    <row r="26" spans="1:53" s="111" customFormat="1" ht="25.15" customHeight="1" x14ac:dyDescent="0.2">
      <c r="A26" s="296"/>
      <c r="B26" s="157" t="s">
        <v>40</v>
      </c>
      <c r="C26" s="155" t="s">
        <v>153</v>
      </c>
      <c r="D26" s="236" t="s">
        <v>192</v>
      </c>
      <c r="E26" s="168">
        <v>3</v>
      </c>
      <c r="F26" s="181">
        <v>3</v>
      </c>
      <c r="G26" s="187">
        <v>1</v>
      </c>
      <c r="H26" s="187">
        <v>3</v>
      </c>
      <c r="I26" s="246">
        <v>0.05</v>
      </c>
      <c r="J26" s="225">
        <v>0.15</v>
      </c>
      <c r="K26" s="181">
        <f t="shared" si="0"/>
        <v>0</v>
      </c>
      <c r="L26" s="187">
        <v>0</v>
      </c>
      <c r="M26" s="223">
        <f t="shared" si="7"/>
        <v>0</v>
      </c>
      <c r="N26" s="187">
        <v>0</v>
      </c>
      <c r="O26" s="190">
        <f t="shared" si="14"/>
        <v>0</v>
      </c>
      <c r="P26" s="149">
        <f>O26+J26</f>
        <v>0.15</v>
      </c>
      <c r="Q26" s="208">
        <v>22.14</v>
      </c>
      <c r="R26" s="205">
        <f t="shared" si="3"/>
        <v>3.3210000000000002</v>
      </c>
    </row>
    <row r="27" spans="1:53" s="123" customFormat="1" ht="25.15" customHeight="1" x14ac:dyDescent="0.2">
      <c r="A27" s="296"/>
      <c r="B27" s="282" t="s">
        <v>166</v>
      </c>
      <c r="C27" s="283"/>
      <c r="D27" s="158"/>
      <c r="E27" s="170">
        <v>18</v>
      </c>
      <c r="F27" s="182">
        <v>18</v>
      </c>
      <c r="G27" s="118">
        <f>H27/F27</f>
        <v>1.1666666666666667</v>
      </c>
      <c r="H27" s="188">
        <f>SUM(H23:H26)</f>
        <v>21</v>
      </c>
      <c r="I27" s="188">
        <f>J27/H27</f>
        <v>0.86428571428571421</v>
      </c>
      <c r="J27" s="226">
        <f>SUM(J23:J26)</f>
        <v>18.149999999999999</v>
      </c>
      <c r="K27" s="182">
        <v>0</v>
      </c>
      <c r="L27" s="188">
        <v>0</v>
      </c>
      <c r="M27" s="188">
        <v>0</v>
      </c>
      <c r="N27" s="188">
        <v>0</v>
      </c>
      <c r="O27" s="169">
        <f>SUM(O23:O26)</f>
        <v>0</v>
      </c>
      <c r="P27" s="153">
        <f>SUM(P23:P26)</f>
        <v>18.149999999999999</v>
      </c>
      <c r="Q27" s="206"/>
      <c r="R27" s="207">
        <f>SUM(R23:R26)</f>
        <v>475.76100000000002</v>
      </c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</row>
    <row r="28" spans="1:53" s="123" customFormat="1" ht="25.15" customHeight="1" x14ac:dyDescent="0.2">
      <c r="A28" s="296"/>
      <c r="B28" s="154" t="s">
        <v>53</v>
      </c>
      <c r="C28" s="152" t="s">
        <v>141</v>
      </c>
      <c r="D28" s="236" t="s">
        <v>181</v>
      </c>
      <c r="E28" s="168">
        <v>1</v>
      </c>
      <c r="F28" s="181">
        <v>1</v>
      </c>
      <c r="G28" s="187">
        <v>1</v>
      </c>
      <c r="H28" s="223">
        <f t="shared" ref="H28:H33" si="16">+F28*G28</f>
        <v>1</v>
      </c>
      <c r="I28" s="243">
        <v>1.5</v>
      </c>
      <c r="J28" s="168">
        <f t="shared" ref="J28" si="17">+H28*I28</f>
        <v>1.5</v>
      </c>
      <c r="K28" s="181">
        <f t="shared" ref="K28:K33" si="18">+E28-F28</f>
        <v>0</v>
      </c>
      <c r="L28" s="187">
        <v>0</v>
      </c>
      <c r="M28" s="223">
        <f t="shared" si="7"/>
        <v>0</v>
      </c>
      <c r="N28" s="187">
        <v>0</v>
      </c>
      <c r="O28" s="190">
        <f t="shared" ref="O28:O33" si="19">M28*N28</f>
        <v>0</v>
      </c>
      <c r="P28" s="196">
        <f t="shared" ref="P28" si="20">+O28+J28</f>
        <v>1.5</v>
      </c>
      <c r="Q28" s="208">
        <v>22.14</v>
      </c>
      <c r="R28" s="205">
        <f t="shared" ref="R28" si="21">Q28*P28</f>
        <v>33.21</v>
      </c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</row>
    <row r="29" spans="1:53" s="111" customFormat="1" ht="34.5" customHeight="1" x14ac:dyDescent="0.2">
      <c r="A29" s="296"/>
      <c r="B29" s="154" t="s">
        <v>53</v>
      </c>
      <c r="C29" s="152" t="s">
        <v>83</v>
      </c>
      <c r="D29" s="236" t="s">
        <v>193</v>
      </c>
      <c r="E29" s="168">
        <v>8</v>
      </c>
      <c r="F29" s="181">
        <v>8</v>
      </c>
      <c r="G29" s="187">
        <v>1</v>
      </c>
      <c r="H29" s="223">
        <f t="shared" si="16"/>
        <v>8</v>
      </c>
      <c r="I29" s="243">
        <v>1</v>
      </c>
      <c r="J29" s="168">
        <f t="shared" si="5"/>
        <v>8</v>
      </c>
      <c r="K29" s="181">
        <f t="shared" si="18"/>
        <v>0</v>
      </c>
      <c r="L29" s="187">
        <v>0</v>
      </c>
      <c r="M29" s="223">
        <f t="shared" si="7"/>
        <v>0</v>
      </c>
      <c r="N29" s="187">
        <v>0</v>
      </c>
      <c r="O29" s="190">
        <f t="shared" si="19"/>
        <v>0</v>
      </c>
      <c r="P29" s="196">
        <f t="shared" si="6"/>
        <v>8</v>
      </c>
      <c r="Q29" s="208">
        <v>34.46</v>
      </c>
      <c r="R29" s="205">
        <f t="shared" ref="R29:R33" si="22">Q29*P29</f>
        <v>275.68</v>
      </c>
    </row>
    <row r="30" spans="1:53" s="111" customFormat="1" ht="34.5" customHeight="1" x14ac:dyDescent="0.2">
      <c r="A30" s="296"/>
      <c r="B30" s="154" t="s">
        <v>54</v>
      </c>
      <c r="C30" s="222" t="s">
        <v>154</v>
      </c>
      <c r="D30" s="236" t="s">
        <v>194</v>
      </c>
      <c r="E30" s="168">
        <v>8</v>
      </c>
      <c r="F30" s="181">
        <v>8</v>
      </c>
      <c r="G30" s="223">
        <v>1</v>
      </c>
      <c r="H30" s="223">
        <f t="shared" si="16"/>
        <v>8</v>
      </c>
      <c r="I30" s="243">
        <v>1</v>
      </c>
      <c r="J30" s="168">
        <f t="shared" si="5"/>
        <v>8</v>
      </c>
      <c r="K30" s="181">
        <f t="shared" si="18"/>
        <v>0</v>
      </c>
      <c r="L30" s="223">
        <v>0</v>
      </c>
      <c r="M30" s="223">
        <f t="shared" si="7"/>
        <v>0</v>
      </c>
      <c r="N30" s="223">
        <v>0</v>
      </c>
      <c r="O30" s="190">
        <f t="shared" si="19"/>
        <v>0</v>
      </c>
      <c r="P30" s="196">
        <f t="shared" si="6"/>
        <v>8</v>
      </c>
      <c r="Q30" s="208">
        <v>34.46</v>
      </c>
      <c r="R30" s="205">
        <f t="shared" si="22"/>
        <v>275.68</v>
      </c>
    </row>
    <row r="31" spans="1:53" s="111" customFormat="1" ht="25.15" customHeight="1" x14ac:dyDescent="0.2">
      <c r="A31" s="296"/>
      <c r="B31" s="154" t="s">
        <v>54</v>
      </c>
      <c r="C31" s="222" t="s">
        <v>155</v>
      </c>
      <c r="D31" s="236" t="s">
        <v>195</v>
      </c>
      <c r="E31" s="168">
        <v>16</v>
      </c>
      <c r="F31" s="181">
        <v>16</v>
      </c>
      <c r="G31" s="187">
        <v>1</v>
      </c>
      <c r="H31" s="223">
        <f t="shared" si="16"/>
        <v>16</v>
      </c>
      <c r="I31" s="243">
        <v>1</v>
      </c>
      <c r="J31" s="168">
        <f t="shared" si="5"/>
        <v>16</v>
      </c>
      <c r="K31" s="181">
        <f t="shared" si="18"/>
        <v>0</v>
      </c>
      <c r="L31" s="187">
        <v>0</v>
      </c>
      <c r="M31" s="187">
        <f t="shared" si="7"/>
        <v>0</v>
      </c>
      <c r="N31" s="187">
        <v>0</v>
      </c>
      <c r="O31" s="190">
        <f t="shared" si="19"/>
        <v>0</v>
      </c>
      <c r="P31" s="196">
        <f t="shared" si="6"/>
        <v>16</v>
      </c>
      <c r="Q31" s="208">
        <v>22.14</v>
      </c>
      <c r="R31" s="205">
        <f t="shared" si="22"/>
        <v>354.24</v>
      </c>
      <c r="V31" s="124"/>
    </row>
    <row r="32" spans="1:53" s="111" customFormat="1" ht="25.15" customHeight="1" x14ac:dyDescent="0.2">
      <c r="A32" s="296"/>
      <c r="B32" s="154" t="s">
        <v>54</v>
      </c>
      <c r="C32" s="152" t="s">
        <v>156</v>
      </c>
      <c r="D32" s="236" t="s">
        <v>196</v>
      </c>
      <c r="E32" s="168">
        <v>40</v>
      </c>
      <c r="F32" s="181">
        <v>40</v>
      </c>
      <c r="G32" s="187">
        <v>1</v>
      </c>
      <c r="H32" s="187">
        <f t="shared" si="16"/>
        <v>40</v>
      </c>
      <c r="I32" s="244">
        <v>1.5</v>
      </c>
      <c r="J32" s="168">
        <f t="shared" si="5"/>
        <v>60</v>
      </c>
      <c r="K32" s="181">
        <f t="shared" si="18"/>
        <v>0</v>
      </c>
      <c r="L32" s="187">
        <v>0</v>
      </c>
      <c r="M32" s="223">
        <f t="shared" si="7"/>
        <v>0</v>
      </c>
      <c r="N32" s="187">
        <v>0</v>
      </c>
      <c r="O32" s="190">
        <f t="shared" si="19"/>
        <v>0</v>
      </c>
      <c r="P32" s="196">
        <f t="shared" si="6"/>
        <v>60</v>
      </c>
      <c r="Q32" s="208">
        <v>22.14</v>
      </c>
      <c r="R32" s="205">
        <f t="shared" si="22"/>
        <v>1328.4</v>
      </c>
    </row>
    <row r="33" spans="1:53" s="111" customFormat="1" ht="25.15" customHeight="1" x14ac:dyDescent="0.2">
      <c r="A33" s="296"/>
      <c r="B33" s="154" t="s">
        <v>54</v>
      </c>
      <c r="C33" s="155" t="s">
        <v>153</v>
      </c>
      <c r="D33" s="236" t="s">
        <v>192</v>
      </c>
      <c r="E33" s="168">
        <v>8</v>
      </c>
      <c r="F33" s="181">
        <v>8</v>
      </c>
      <c r="G33" s="187">
        <v>1</v>
      </c>
      <c r="H33" s="223">
        <f t="shared" si="16"/>
        <v>8</v>
      </c>
      <c r="I33" s="245">
        <v>0.05</v>
      </c>
      <c r="J33" s="227">
        <f t="shared" si="5"/>
        <v>0.4</v>
      </c>
      <c r="K33" s="181">
        <f t="shared" si="18"/>
        <v>0</v>
      </c>
      <c r="L33" s="187">
        <v>0</v>
      </c>
      <c r="M33" s="223">
        <f t="shared" si="7"/>
        <v>0</v>
      </c>
      <c r="N33" s="187">
        <v>0</v>
      </c>
      <c r="O33" s="190">
        <f t="shared" si="19"/>
        <v>0</v>
      </c>
      <c r="P33" s="229">
        <f>+O33+J33</f>
        <v>0.4</v>
      </c>
      <c r="Q33" s="208">
        <v>22.14</v>
      </c>
      <c r="R33" s="205">
        <f t="shared" si="22"/>
        <v>8.8559999999999999</v>
      </c>
    </row>
    <row r="34" spans="1:53" s="123" customFormat="1" ht="25.15" customHeight="1" x14ac:dyDescent="0.2">
      <c r="A34" s="297"/>
      <c r="B34" s="293" t="s">
        <v>165</v>
      </c>
      <c r="C34" s="294"/>
      <c r="D34" s="237"/>
      <c r="E34" s="169">
        <v>57</v>
      </c>
      <c r="F34" s="182">
        <v>57</v>
      </c>
      <c r="G34" s="219">
        <f>H34/F34</f>
        <v>1.4210526315789473</v>
      </c>
      <c r="H34" s="188">
        <f>SUM(H28:H33)</f>
        <v>81</v>
      </c>
      <c r="I34" s="118">
        <f>J34/H34</f>
        <v>1.1592592592592594</v>
      </c>
      <c r="J34" s="228">
        <f>SUM(J28:J33)</f>
        <v>93.9</v>
      </c>
      <c r="K34" s="182">
        <v>0</v>
      </c>
      <c r="L34" s="188">
        <v>0</v>
      </c>
      <c r="M34" s="188">
        <v>0</v>
      </c>
      <c r="N34" s="188">
        <v>0</v>
      </c>
      <c r="O34" s="170">
        <v>0</v>
      </c>
      <c r="P34" s="230">
        <f>SUM(P28:P33)</f>
        <v>93.9</v>
      </c>
      <c r="Q34" s="209"/>
      <c r="R34" s="207">
        <f>SUM(R28:R33)</f>
        <v>2276.0660000000003</v>
      </c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</row>
    <row r="35" spans="1:53" s="123" customFormat="1" ht="25.15" customHeight="1" x14ac:dyDescent="0.2">
      <c r="A35" s="284" t="s">
        <v>169</v>
      </c>
      <c r="B35" s="285"/>
      <c r="C35" s="286"/>
      <c r="D35" s="161"/>
      <c r="E35" s="171">
        <f>E34+E27+E22+E19+E17+E14+E9</f>
        <v>101</v>
      </c>
      <c r="F35" s="183">
        <f>F34+F27+F22+F19+F17+F14+F9</f>
        <v>101</v>
      </c>
      <c r="G35" s="113">
        <f>H35/F35</f>
        <v>1.504950495049505</v>
      </c>
      <c r="H35" s="189">
        <f>H9+H14+H19+H17+H22+H27+H34</f>
        <v>152</v>
      </c>
      <c r="I35" s="113">
        <f>J35/H35</f>
        <v>2.1253289473684212</v>
      </c>
      <c r="J35" s="171">
        <f>J9+J14+J27+J22+J34+J17+J19</f>
        <v>323.05</v>
      </c>
      <c r="K35" s="183">
        <f>K34+K27+K19+K17+K14+K9</f>
        <v>0</v>
      </c>
      <c r="L35" s="189">
        <v>0</v>
      </c>
      <c r="M35" s="189">
        <f>M34+M27+M19+M17+M14+M9</f>
        <v>0</v>
      </c>
      <c r="N35" s="189">
        <v>0</v>
      </c>
      <c r="O35" s="171">
        <f>O9+O14+O27+O34+O19+O17</f>
        <v>0</v>
      </c>
      <c r="P35" s="150">
        <f>O35+J35</f>
        <v>323.05</v>
      </c>
      <c r="Q35" s="210" t="s">
        <v>17</v>
      </c>
      <c r="R35" s="211">
        <f>R9+R14+R27+R34+R19+R17</f>
        <v>12614.357</v>
      </c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</row>
    <row r="36" spans="1:53" s="121" customFormat="1" ht="25.15" customHeight="1" x14ac:dyDescent="0.2">
      <c r="A36" s="287" t="s">
        <v>45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9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48"/>
      <c r="AV36" s="148"/>
      <c r="AW36" s="148"/>
      <c r="AX36" s="148"/>
      <c r="AY36" s="148"/>
      <c r="AZ36" s="148"/>
      <c r="BA36" s="148"/>
    </row>
    <row r="37" spans="1:53" s="111" customFormat="1" ht="25.15" customHeight="1" x14ac:dyDescent="0.2">
      <c r="A37" s="295" t="s">
        <v>168</v>
      </c>
      <c r="B37" s="157" t="s">
        <v>162</v>
      </c>
      <c r="C37" s="152" t="s">
        <v>83</v>
      </c>
      <c r="D37" s="236" t="s">
        <v>188</v>
      </c>
      <c r="E37" s="168">
        <v>2</v>
      </c>
      <c r="F37" s="181">
        <v>2</v>
      </c>
      <c r="G37" s="187">
        <v>1</v>
      </c>
      <c r="H37" s="187">
        <f t="shared" ref="H37:H40" si="23">+F37*G37</f>
        <v>2</v>
      </c>
      <c r="I37" s="243">
        <v>1</v>
      </c>
      <c r="J37" s="168">
        <f t="shared" ref="J37:J40" si="24">+H37*I37</f>
        <v>2</v>
      </c>
      <c r="K37" s="181">
        <f>+E37-F37</f>
        <v>0</v>
      </c>
      <c r="L37" s="187">
        <v>0</v>
      </c>
      <c r="M37" s="187">
        <f t="shared" ref="M37:M40" si="25">+K37*L37</f>
        <v>0</v>
      </c>
      <c r="N37" s="223">
        <v>0</v>
      </c>
      <c r="O37" s="190">
        <f t="shared" ref="O37:O40" si="26">M37*N37</f>
        <v>0</v>
      </c>
      <c r="P37" s="196">
        <f t="shared" ref="P37:P46" si="27">+O37+J37</f>
        <v>2</v>
      </c>
      <c r="Q37" s="208">
        <v>34.46</v>
      </c>
      <c r="R37" s="205">
        <f t="shared" ref="R37:R40" si="28">Q37*P37</f>
        <v>68.92</v>
      </c>
    </row>
    <row r="38" spans="1:53" s="111" customFormat="1" ht="25.15" customHeight="1" x14ac:dyDescent="0.2">
      <c r="A38" s="296"/>
      <c r="B38" s="157" t="s">
        <v>162</v>
      </c>
      <c r="C38" s="155" t="s">
        <v>157</v>
      </c>
      <c r="D38" s="236" t="s">
        <v>190</v>
      </c>
      <c r="E38" s="168">
        <v>2</v>
      </c>
      <c r="F38" s="181">
        <v>2</v>
      </c>
      <c r="G38" s="223">
        <v>1</v>
      </c>
      <c r="H38" s="223">
        <f t="shared" si="23"/>
        <v>2</v>
      </c>
      <c r="I38" s="243">
        <v>1</v>
      </c>
      <c r="J38" s="168">
        <f t="shared" si="24"/>
        <v>2</v>
      </c>
      <c r="K38" s="181">
        <f>+E38-F38</f>
        <v>0</v>
      </c>
      <c r="L38" s="223">
        <v>0</v>
      </c>
      <c r="M38" s="223">
        <f t="shared" si="25"/>
        <v>0</v>
      </c>
      <c r="N38" s="223">
        <v>0</v>
      </c>
      <c r="O38" s="190">
        <f t="shared" si="26"/>
        <v>0</v>
      </c>
      <c r="P38" s="196">
        <v>2</v>
      </c>
      <c r="Q38" s="208">
        <v>34.46</v>
      </c>
      <c r="R38" s="205">
        <f t="shared" si="28"/>
        <v>68.92</v>
      </c>
    </row>
    <row r="39" spans="1:53" s="111" customFormat="1" ht="25.15" customHeight="1" x14ac:dyDescent="0.2">
      <c r="A39" s="296"/>
      <c r="B39" s="157" t="s">
        <v>162</v>
      </c>
      <c r="C39" s="155" t="s">
        <v>158</v>
      </c>
      <c r="D39" s="236" t="s">
        <v>191</v>
      </c>
      <c r="E39" s="168">
        <v>8</v>
      </c>
      <c r="F39" s="181">
        <v>8</v>
      </c>
      <c r="G39" s="187">
        <v>1</v>
      </c>
      <c r="H39" s="187">
        <f t="shared" si="23"/>
        <v>8</v>
      </c>
      <c r="I39" s="243">
        <v>1</v>
      </c>
      <c r="J39" s="168">
        <f t="shared" si="24"/>
        <v>8</v>
      </c>
      <c r="K39" s="181">
        <f>+E39-F39</f>
        <v>0</v>
      </c>
      <c r="L39" s="187">
        <v>0</v>
      </c>
      <c r="M39" s="223">
        <f t="shared" si="25"/>
        <v>0</v>
      </c>
      <c r="N39" s="187">
        <v>0</v>
      </c>
      <c r="O39" s="190">
        <f t="shared" si="26"/>
        <v>0</v>
      </c>
      <c r="P39" s="196">
        <f t="shared" si="27"/>
        <v>8</v>
      </c>
      <c r="Q39" s="208">
        <v>22.14</v>
      </c>
      <c r="R39" s="205">
        <f t="shared" si="28"/>
        <v>177.12</v>
      </c>
    </row>
    <row r="40" spans="1:53" s="111" customFormat="1" ht="25.15" customHeight="1" x14ac:dyDescent="0.2">
      <c r="A40" s="297"/>
      <c r="B40" s="157" t="s">
        <v>162</v>
      </c>
      <c r="C40" s="159" t="s">
        <v>153</v>
      </c>
      <c r="D40" s="236" t="s">
        <v>192</v>
      </c>
      <c r="E40" s="168">
        <v>2</v>
      </c>
      <c r="F40" s="181">
        <v>2</v>
      </c>
      <c r="G40" s="187">
        <v>1</v>
      </c>
      <c r="H40" s="187">
        <f t="shared" si="23"/>
        <v>2</v>
      </c>
      <c r="I40" s="245">
        <v>0.05</v>
      </c>
      <c r="J40" s="227">
        <f t="shared" si="24"/>
        <v>0.1</v>
      </c>
      <c r="K40" s="181">
        <f>+E40-F40</f>
        <v>0</v>
      </c>
      <c r="L40" s="187">
        <v>0</v>
      </c>
      <c r="M40" s="223">
        <f t="shared" si="25"/>
        <v>0</v>
      </c>
      <c r="N40" s="187">
        <v>0</v>
      </c>
      <c r="O40" s="190">
        <f t="shared" si="26"/>
        <v>0</v>
      </c>
      <c r="P40" s="229">
        <f t="shared" si="27"/>
        <v>0.1</v>
      </c>
      <c r="Q40" s="208">
        <v>22.14</v>
      </c>
      <c r="R40" s="205">
        <f t="shared" si="28"/>
        <v>2.214</v>
      </c>
    </row>
    <row r="41" spans="1:53" s="120" customFormat="1" ht="25.15" customHeight="1" x14ac:dyDescent="0.2">
      <c r="A41" s="284" t="s">
        <v>164</v>
      </c>
      <c r="B41" s="285"/>
      <c r="C41" s="286"/>
      <c r="D41" s="238"/>
      <c r="E41" s="172">
        <v>12</v>
      </c>
      <c r="F41" s="184">
        <v>12</v>
      </c>
      <c r="G41" s="160">
        <f>H41/F41</f>
        <v>1.1666666666666667</v>
      </c>
      <c r="H41" s="192">
        <f>SUM(H37:H40)</f>
        <v>14</v>
      </c>
      <c r="I41" s="189">
        <f>J41/H41</f>
        <v>0.86428571428571421</v>
      </c>
      <c r="J41" s="193">
        <f>SUM(J37:J40)</f>
        <v>12.1</v>
      </c>
      <c r="K41" s="194">
        <f>K37</f>
        <v>0</v>
      </c>
      <c r="L41" s="192">
        <v>0</v>
      </c>
      <c r="M41" s="192">
        <f>SUM(M37:M40)</f>
        <v>0</v>
      </c>
      <c r="N41" s="193">
        <f>SUM(N37:N39)</f>
        <v>0</v>
      </c>
      <c r="O41" s="193">
        <f>SUM(O37:O39)</f>
        <v>0</v>
      </c>
      <c r="P41" s="231">
        <f t="shared" si="27"/>
        <v>12.1</v>
      </c>
      <c r="Q41" s="212" t="s">
        <v>17</v>
      </c>
      <c r="R41" s="213">
        <f>SUM(R37:R40)</f>
        <v>317.17400000000004</v>
      </c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</row>
    <row r="42" spans="1:53" s="121" customFormat="1" ht="25.15" customHeight="1" x14ac:dyDescent="0.2">
      <c r="A42" s="287" t="s">
        <v>145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9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48"/>
      <c r="AV42" s="148"/>
      <c r="AW42" s="148"/>
      <c r="AX42" s="148"/>
      <c r="AY42" s="148"/>
      <c r="AZ42" s="148"/>
      <c r="BA42" s="148"/>
    </row>
    <row r="43" spans="1:53" s="121" customFormat="1" ht="25.15" customHeight="1" x14ac:dyDescent="0.2">
      <c r="A43" s="290" t="s">
        <v>145</v>
      </c>
      <c r="B43" s="157" t="s">
        <v>162</v>
      </c>
      <c r="C43" s="152" t="s">
        <v>141</v>
      </c>
      <c r="D43" s="236" t="s">
        <v>181</v>
      </c>
      <c r="E43" s="168">
        <v>1</v>
      </c>
      <c r="F43" s="181">
        <v>1</v>
      </c>
      <c r="G43" s="187">
        <v>1</v>
      </c>
      <c r="H43" s="187">
        <v>1</v>
      </c>
      <c r="I43" s="243">
        <v>1</v>
      </c>
      <c r="J43" s="168">
        <f t="shared" ref="J43:J46" si="29">+H43*I43</f>
        <v>1</v>
      </c>
      <c r="K43" s="181">
        <f t="shared" ref="K43:K45" si="30">+E43-F43</f>
        <v>0</v>
      </c>
      <c r="L43" s="187">
        <v>0</v>
      </c>
      <c r="M43" s="223">
        <f t="shared" ref="M43:M45" si="31">+K43*L43</f>
        <v>0</v>
      </c>
      <c r="N43" s="187">
        <v>0</v>
      </c>
      <c r="O43" s="190">
        <f t="shared" ref="O43:O45" si="32">M43*N43</f>
        <v>0</v>
      </c>
      <c r="P43" s="181">
        <v>1</v>
      </c>
      <c r="Q43" s="208">
        <v>22.14</v>
      </c>
      <c r="R43" s="205">
        <f t="shared" ref="R43" si="33">Q43*P43</f>
        <v>22.14</v>
      </c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48"/>
      <c r="AV43" s="148"/>
      <c r="AW43" s="148"/>
      <c r="AX43" s="148"/>
      <c r="AY43" s="148"/>
      <c r="AZ43" s="148"/>
      <c r="BA43" s="148"/>
    </row>
    <row r="44" spans="1:53" s="121" customFormat="1" ht="25.15" customHeight="1" x14ac:dyDescent="0.2">
      <c r="A44" s="291"/>
      <c r="B44" s="157" t="s">
        <v>162</v>
      </c>
      <c r="C44" s="152" t="s">
        <v>83</v>
      </c>
      <c r="D44" s="236" t="s">
        <v>188</v>
      </c>
      <c r="E44" s="168">
        <v>3</v>
      </c>
      <c r="F44" s="181">
        <v>3</v>
      </c>
      <c r="G44" s="187">
        <v>1</v>
      </c>
      <c r="H44" s="187">
        <f>+F44*G44</f>
        <v>3</v>
      </c>
      <c r="I44" s="243">
        <v>1</v>
      </c>
      <c r="J44" s="168">
        <f>+H44*I44</f>
        <v>3</v>
      </c>
      <c r="K44" s="181">
        <f t="shared" si="30"/>
        <v>0</v>
      </c>
      <c r="L44" s="187">
        <v>0</v>
      </c>
      <c r="M44" s="223">
        <f t="shared" si="31"/>
        <v>0</v>
      </c>
      <c r="N44" s="223">
        <v>0</v>
      </c>
      <c r="O44" s="190">
        <f t="shared" si="32"/>
        <v>0</v>
      </c>
      <c r="P44" s="196">
        <f>+O44+J44</f>
        <v>3</v>
      </c>
      <c r="Q44" s="208">
        <v>34.46</v>
      </c>
      <c r="R44" s="205">
        <f>Q44*P44</f>
        <v>103.38</v>
      </c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48"/>
      <c r="AV44" s="148"/>
      <c r="AW44" s="148"/>
      <c r="AX44" s="148"/>
      <c r="AY44" s="148"/>
      <c r="AZ44" s="148"/>
      <c r="BA44" s="148"/>
    </row>
    <row r="45" spans="1:53" s="111" customFormat="1" ht="25.15" customHeight="1" x14ac:dyDescent="0.2">
      <c r="A45" s="291"/>
      <c r="B45" s="157" t="s">
        <v>162</v>
      </c>
      <c r="C45" s="222" t="s">
        <v>151</v>
      </c>
      <c r="D45" s="257" t="s">
        <v>190</v>
      </c>
      <c r="E45" s="256">
        <v>3</v>
      </c>
      <c r="F45" s="111">
        <v>3</v>
      </c>
      <c r="G45" s="254">
        <v>1</v>
      </c>
      <c r="H45" s="255">
        <f>F45*G45</f>
        <v>3</v>
      </c>
      <c r="I45" s="247">
        <v>1</v>
      </c>
      <c r="J45" s="256">
        <v>3</v>
      </c>
      <c r="K45" s="181">
        <f t="shared" si="30"/>
        <v>0</v>
      </c>
      <c r="L45" s="111">
        <v>0</v>
      </c>
      <c r="M45" s="223">
        <f t="shared" si="31"/>
        <v>0</v>
      </c>
      <c r="N45" s="111">
        <v>0</v>
      </c>
      <c r="O45" s="190">
        <f t="shared" si="32"/>
        <v>0</v>
      </c>
      <c r="P45" s="111">
        <v>3</v>
      </c>
      <c r="Q45" s="208">
        <v>34.46</v>
      </c>
      <c r="R45" s="205">
        <f>Q45*P45</f>
        <v>103.38</v>
      </c>
    </row>
    <row r="46" spans="1:53" s="111" customFormat="1" ht="25.15" customHeight="1" x14ac:dyDescent="0.2">
      <c r="A46" s="291"/>
      <c r="B46" s="157" t="s">
        <v>162</v>
      </c>
      <c r="C46" s="222" t="s">
        <v>152</v>
      </c>
      <c r="D46" s="236" t="s">
        <v>191</v>
      </c>
      <c r="E46" s="168">
        <v>12</v>
      </c>
      <c r="F46" s="181">
        <v>12</v>
      </c>
      <c r="G46" s="187">
        <v>1</v>
      </c>
      <c r="H46" s="187">
        <f t="shared" ref="H46:H47" si="34">+F46*G46</f>
        <v>12</v>
      </c>
      <c r="I46" s="243">
        <v>1</v>
      </c>
      <c r="J46" s="168">
        <f t="shared" si="29"/>
        <v>12</v>
      </c>
      <c r="K46" s="181">
        <f>+E46-F46</f>
        <v>0</v>
      </c>
      <c r="L46" s="187">
        <v>0</v>
      </c>
      <c r="M46" s="187">
        <f t="shared" ref="M46:M47" si="35">+K46*L46</f>
        <v>0</v>
      </c>
      <c r="N46" s="187">
        <v>0</v>
      </c>
      <c r="O46" s="190">
        <f t="shared" ref="O46:O47" si="36">M46*N46</f>
        <v>0</v>
      </c>
      <c r="P46" s="196">
        <f t="shared" si="27"/>
        <v>12</v>
      </c>
      <c r="Q46" s="208">
        <v>22.14</v>
      </c>
      <c r="R46" s="205">
        <f t="shared" ref="R46:R47" si="37">Q46*P46</f>
        <v>265.68</v>
      </c>
    </row>
    <row r="47" spans="1:53" s="111" customFormat="1" ht="25.15" customHeight="1" x14ac:dyDescent="0.2">
      <c r="A47" s="292"/>
      <c r="B47" s="157" t="s">
        <v>162</v>
      </c>
      <c r="C47" s="159" t="s">
        <v>153</v>
      </c>
      <c r="D47" s="236" t="s">
        <v>192</v>
      </c>
      <c r="E47" s="168">
        <v>3</v>
      </c>
      <c r="F47" s="181">
        <v>3</v>
      </c>
      <c r="G47" s="187">
        <v>1</v>
      </c>
      <c r="H47" s="187">
        <f t="shared" si="34"/>
        <v>3</v>
      </c>
      <c r="I47" s="245">
        <v>0.05</v>
      </c>
      <c r="J47" s="225">
        <v>0.15</v>
      </c>
      <c r="K47" s="181">
        <f>+E47-F47</f>
        <v>0</v>
      </c>
      <c r="L47" s="187">
        <v>0</v>
      </c>
      <c r="M47" s="223">
        <f t="shared" si="35"/>
        <v>0</v>
      </c>
      <c r="N47" s="187">
        <v>0</v>
      </c>
      <c r="O47" s="190">
        <f t="shared" si="36"/>
        <v>0</v>
      </c>
      <c r="P47" s="149">
        <v>0.15</v>
      </c>
      <c r="Q47" s="208">
        <v>22.14</v>
      </c>
      <c r="R47" s="205">
        <f t="shared" si="37"/>
        <v>3.3210000000000002</v>
      </c>
    </row>
    <row r="48" spans="1:53" s="111" customFormat="1" ht="25.15" customHeight="1" x14ac:dyDescent="0.2">
      <c r="A48" s="277" t="s">
        <v>163</v>
      </c>
      <c r="B48" s="278"/>
      <c r="C48" s="279"/>
      <c r="D48" s="161"/>
      <c r="E48" s="173">
        <v>19</v>
      </c>
      <c r="F48" s="183">
        <v>19</v>
      </c>
      <c r="G48" s="160">
        <f>H48/F48</f>
        <v>1.1578947368421053</v>
      </c>
      <c r="H48" s="189">
        <f>SUM(H43:H47)</f>
        <v>22</v>
      </c>
      <c r="I48" s="113">
        <f>J48/H48</f>
        <v>0.87045454545454537</v>
      </c>
      <c r="J48" s="171">
        <f>SUM(J43:J47)</f>
        <v>19.149999999999999</v>
      </c>
      <c r="K48" s="194">
        <f>K44</f>
        <v>0</v>
      </c>
      <c r="L48" s="192">
        <v>0</v>
      </c>
      <c r="M48" s="192">
        <f>SUM(M44:M47)</f>
        <v>0</v>
      </c>
      <c r="N48" s="193">
        <f>SUM(N44:N47)</f>
        <v>0</v>
      </c>
      <c r="O48" s="193">
        <f>SUM(O44:O47)</f>
        <v>0</v>
      </c>
      <c r="P48" s="150">
        <f>+O48+J48</f>
        <v>19.149999999999999</v>
      </c>
      <c r="Q48" s="210" t="s">
        <v>17</v>
      </c>
      <c r="R48" s="211">
        <f>SUM(R43:R47)</f>
        <v>497.90100000000001</v>
      </c>
    </row>
    <row r="49" spans="1:18" s="111" customFormat="1" ht="25.15" customHeight="1" x14ac:dyDescent="0.2">
      <c r="A49" s="274" t="s">
        <v>101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6"/>
    </row>
    <row r="50" spans="1:18" s="111" customFormat="1" ht="25.15" customHeight="1" x14ac:dyDescent="0.2">
      <c r="A50" s="298" t="s">
        <v>101</v>
      </c>
      <c r="B50" s="162" t="s">
        <v>87</v>
      </c>
      <c r="C50" s="155" t="s">
        <v>141</v>
      </c>
      <c r="D50" s="239" t="s">
        <v>181</v>
      </c>
      <c r="E50" s="174">
        <v>2</v>
      </c>
      <c r="F50" s="185">
        <v>2</v>
      </c>
      <c r="G50" s="191">
        <v>1</v>
      </c>
      <c r="H50" s="191">
        <v>2</v>
      </c>
      <c r="I50" s="248">
        <v>0.5</v>
      </c>
      <c r="J50" s="174">
        <f>I50*H50</f>
        <v>1</v>
      </c>
      <c r="K50" s="185">
        <f>E50-F50</f>
        <v>0</v>
      </c>
      <c r="L50" s="191">
        <v>0</v>
      </c>
      <c r="M50" s="191">
        <f>K50*L50</f>
        <v>0</v>
      </c>
      <c r="N50" s="191">
        <v>0</v>
      </c>
      <c r="O50" s="174">
        <v>0</v>
      </c>
      <c r="P50" s="195">
        <f>O50+J50</f>
        <v>1</v>
      </c>
      <c r="Q50" s="214">
        <v>7.25</v>
      </c>
      <c r="R50" s="205">
        <f>Q50*P50</f>
        <v>7.25</v>
      </c>
    </row>
    <row r="51" spans="1:18" s="111" customFormat="1" ht="27" customHeight="1" x14ac:dyDescent="0.2">
      <c r="A51" s="299"/>
      <c r="B51" s="162" t="s">
        <v>87</v>
      </c>
      <c r="C51" s="155" t="s">
        <v>153</v>
      </c>
      <c r="D51" s="239" t="s">
        <v>192</v>
      </c>
      <c r="E51" s="174">
        <v>16</v>
      </c>
      <c r="F51" s="185">
        <v>16</v>
      </c>
      <c r="G51" s="191">
        <v>1</v>
      </c>
      <c r="H51" s="191">
        <v>16</v>
      </c>
      <c r="I51" s="249">
        <v>0.05</v>
      </c>
      <c r="J51" s="232">
        <v>0.8</v>
      </c>
      <c r="K51" s="185">
        <f t="shared" ref="K51:K53" si="38">E51-F51</f>
        <v>0</v>
      </c>
      <c r="L51" s="191">
        <v>0</v>
      </c>
      <c r="M51" s="191">
        <f t="shared" ref="M51:M53" si="39">K51*L51</f>
        <v>0</v>
      </c>
      <c r="N51" s="191">
        <v>0</v>
      </c>
      <c r="O51" s="174">
        <f t="shared" ref="O51:O52" si="40">N51*M51</f>
        <v>0</v>
      </c>
      <c r="P51" s="233">
        <f>O51+J51</f>
        <v>0.8</v>
      </c>
      <c r="Q51" s="214">
        <v>7.25</v>
      </c>
      <c r="R51" s="205">
        <f t="shared" ref="R51:R52" si="41">Q51*P51</f>
        <v>5.8000000000000007</v>
      </c>
    </row>
    <row r="52" spans="1:18" s="111" customFormat="1" ht="17.25" customHeight="1" x14ac:dyDescent="0.2">
      <c r="A52" s="299"/>
      <c r="B52" s="162" t="s">
        <v>87</v>
      </c>
      <c r="C52" s="155" t="s">
        <v>159</v>
      </c>
      <c r="D52" s="239" t="s">
        <v>197</v>
      </c>
      <c r="E52" s="174">
        <v>310</v>
      </c>
      <c r="F52" s="185">
        <v>225</v>
      </c>
      <c r="G52" s="191">
        <v>1</v>
      </c>
      <c r="H52" s="191">
        <v>225</v>
      </c>
      <c r="I52" s="249">
        <v>0.25</v>
      </c>
      <c r="J52" s="151">
        <f>I52*H52</f>
        <v>56.25</v>
      </c>
      <c r="K52" s="185">
        <f t="shared" si="38"/>
        <v>85</v>
      </c>
      <c r="L52" s="191">
        <v>1</v>
      </c>
      <c r="M52" s="191">
        <f t="shared" si="39"/>
        <v>85</v>
      </c>
      <c r="N52" s="132">
        <v>0.05</v>
      </c>
      <c r="O52" s="151">
        <f t="shared" si="40"/>
        <v>4.25</v>
      </c>
      <c r="P52" s="233">
        <f>O52+J52</f>
        <v>60.5</v>
      </c>
      <c r="Q52" s="214">
        <v>7.25</v>
      </c>
      <c r="R52" s="205">
        <f t="shared" si="41"/>
        <v>438.625</v>
      </c>
    </row>
    <row r="53" spans="1:18" s="111" customFormat="1" ht="24.75" customHeight="1" x14ac:dyDescent="0.2">
      <c r="A53" s="300"/>
      <c r="B53" s="162" t="s">
        <v>87</v>
      </c>
      <c r="C53" s="155" t="s">
        <v>160</v>
      </c>
      <c r="D53" s="239" t="s">
        <v>198</v>
      </c>
      <c r="E53" s="174">
        <v>225</v>
      </c>
      <c r="F53" s="185">
        <v>200</v>
      </c>
      <c r="G53" s="191">
        <v>1</v>
      </c>
      <c r="H53" s="191">
        <v>200</v>
      </c>
      <c r="I53" s="249">
        <v>0.5</v>
      </c>
      <c r="J53" s="174">
        <f>I53*H53</f>
        <v>100</v>
      </c>
      <c r="K53" s="185">
        <f t="shared" si="38"/>
        <v>25</v>
      </c>
      <c r="L53" s="191">
        <v>1</v>
      </c>
      <c r="M53" s="191">
        <f t="shared" si="39"/>
        <v>25</v>
      </c>
      <c r="N53" s="132">
        <v>0.05</v>
      </c>
      <c r="O53" s="151">
        <f>N53*M53</f>
        <v>1.25</v>
      </c>
      <c r="P53" s="200">
        <f>O53+J53</f>
        <v>101.25</v>
      </c>
      <c r="Q53" s="214">
        <v>7.25</v>
      </c>
      <c r="R53" s="205">
        <f>Q53*P53</f>
        <v>734.0625</v>
      </c>
    </row>
    <row r="54" spans="1:18" s="111" customFormat="1" ht="25.15" customHeight="1" x14ac:dyDescent="0.2">
      <c r="A54" s="277" t="s">
        <v>161</v>
      </c>
      <c r="B54" s="278"/>
      <c r="C54" s="279"/>
      <c r="D54" s="240"/>
      <c r="E54" s="175">
        <f>E52+E50+E51</f>
        <v>328</v>
      </c>
      <c r="F54" s="258">
        <f>F52+F50+F51</f>
        <v>243</v>
      </c>
      <c r="G54" s="265">
        <f>H54/F54</f>
        <v>1.823045267489712</v>
      </c>
      <c r="H54" s="259">
        <f>SUM(H50:H53)</f>
        <v>443</v>
      </c>
      <c r="I54" s="260">
        <f>J54/H54</f>
        <v>0.35677200902934542</v>
      </c>
      <c r="J54" s="261">
        <f>SUM(J50:J53)</f>
        <v>158.05000000000001</v>
      </c>
      <c r="K54" s="262">
        <v>85</v>
      </c>
      <c r="L54" s="259">
        <v>2</v>
      </c>
      <c r="M54" s="259">
        <f>SUM(M51:M53)</f>
        <v>110</v>
      </c>
      <c r="N54" s="260">
        <f>O54/M54</f>
        <v>0.05</v>
      </c>
      <c r="O54" s="263">
        <f>O51+O50+O52+O53</f>
        <v>5.5</v>
      </c>
      <c r="P54" s="264">
        <f>SUM(P50:P53)</f>
        <v>163.55000000000001</v>
      </c>
      <c r="Q54" s="210" t="s">
        <v>17</v>
      </c>
      <c r="R54" s="211">
        <f>SUM(R51:R53)</f>
        <v>1178.4875</v>
      </c>
    </row>
    <row r="55" spans="1:18" s="111" customFormat="1" ht="25.15" customHeight="1" thickBot="1" x14ac:dyDescent="0.25">
      <c r="A55" s="163"/>
      <c r="B55" s="164" t="s">
        <v>0</v>
      </c>
      <c r="C55" s="165"/>
      <c r="D55" s="166"/>
      <c r="E55" s="176">
        <f>E35+E41+E48+E54</f>
        <v>460</v>
      </c>
      <c r="F55" s="266">
        <f>F35+F41+F48+F54</f>
        <v>375</v>
      </c>
      <c r="G55" s="267">
        <f>+H55/F55</f>
        <v>1.6826666666666668</v>
      </c>
      <c r="H55" s="268">
        <f>H35+H41+H48+H54</f>
        <v>631</v>
      </c>
      <c r="I55" s="269">
        <f>+J55/H55</f>
        <v>0.81196513470681464</v>
      </c>
      <c r="J55" s="270">
        <f>J35+J41+J48+J54</f>
        <v>512.35</v>
      </c>
      <c r="K55" s="266">
        <f>K35+K41+K48+K54</f>
        <v>85</v>
      </c>
      <c r="L55" s="271">
        <f>+M55/K55</f>
        <v>1.2941176470588236</v>
      </c>
      <c r="M55" s="268">
        <f>M35+M41+M48+M54</f>
        <v>110</v>
      </c>
      <c r="N55" s="272">
        <f>+O55/M55</f>
        <v>0.05</v>
      </c>
      <c r="O55" s="273">
        <v>5.5</v>
      </c>
      <c r="P55" s="235">
        <f>P35+P41+P48+P54</f>
        <v>517.85</v>
      </c>
      <c r="Q55" s="215"/>
      <c r="R55" s="216">
        <f>R35+R41+R48+R54</f>
        <v>14607.9195</v>
      </c>
    </row>
    <row r="56" spans="1:18" x14ac:dyDescent="0.25">
      <c r="A56" s="122"/>
      <c r="D56" s="122"/>
      <c r="E56" s="177"/>
      <c r="F56" s="177"/>
      <c r="G56" s="129"/>
      <c r="H56" s="129"/>
      <c r="I56" s="250"/>
      <c r="J56" s="129"/>
      <c r="K56" s="129"/>
      <c r="L56" s="129"/>
      <c r="M56" s="129"/>
      <c r="N56" s="129"/>
      <c r="O56" s="130"/>
      <c r="P56" s="131"/>
      <c r="Q56" s="217"/>
      <c r="R56" s="217"/>
    </row>
    <row r="57" spans="1:18" hidden="1" x14ac:dyDescent="0.25">
      <c r="F57" s="186">
        <f>F55+K55</f>
        <v>460</v>
      </c>
      <c r="G57" s="128">
        <f>H57/F57</f>
        <v>1.6108695652173912</v>
      </c>
      <c r="H57" s="127">
        <f>H55+M55</f>
        <v>741</v>
      </c>
      <c r="I57" s="251">
        <f>+J57/H57</f>
        <v>0.69885290148448043</v>
      </c>
      <c r="J57" s="199">
        <f>J55+O55</f>
        <v>517.85</v>
      </c>
    </row>
    <row r="58" spans="1:18" x14ac:dyDescent="0.25">
      <c r="A58" s="234" t="s">
        <v>174</v>
      </c>
      <c r="E58" s="179"/>
      <c r="F58" s="179"/>
      <c r="K58" s="117"/>
      <c r="O58" s="146"/>
      <c r="P58" s="117"/>
    </row>
    <row r="59" spans="1:18" x14ac:dyDescent="0.25">
      <c r="A59" s="234" t="s">
        <v>175</v>
      </c>
      <c r="E59" s="179"/>
      <c r="F59" s="179"/>
      <c r="K59" s="117"/>
      <c r="O59" s="146"/>
      <c r="P59" s="117"/>
    </row>
    <row r="60" spans="1:18" x14ac:dyDescent="0.25">
      <c r="A60" s="234" t="s">
        <v>176</v>
      </c>
      <c r="E60" s="179"/>
      <c r="F60" s="179"/>
      <c r="K60" s="117"/>
      <c r="O60" s="146"/>
      <c r="P60" s="117"/>
    </row>
    <row r="61" spans="1:18" x14ac:dyDescent="0.25">
      <c r="A61" s="234" t="s">
        <v>177</v>
      </c>
      <c r="E61" s="179"/>
      <c r="F61" s="179"/>
      <c r="K61" s="117"/>
      <c r="O61" s="146"/>
      <c r="P61" s="117"/>
    </row>
    <row r="62" spans="1:18" x14ac:dyDescent="0.25">
      <c r="A62" s="234" t="s">
        <v>147</v>
      </c>
      <c r="E62" s="179"/>
      <c r="F62" s="179"/>
      <c r="K62" s="117"/>
      <c r="O62" s="146"/>
      <c r="P62" s="117"/>
    </row>
    <row r="63" spans="1:18" x14ac:dyDescent="0.25">
      <c r="A63" s="234" t="s">
        <v>148</v>
      </c>
      <c r="E63" s="179"/>
      <c r="F63" s="179"/>
      <c r="K63" s="117"/>
      <c r="O63" s="146"/>
      <c r="P63" s="117"/>
    </row>
    <row r="64" spans="1:18" x14ac:dyDescent="0.25">
      <c r="E64" s="179"/>
      <c r="F64" s="179"/>
      <c r="K64" s="117"/>
      <c r="O64" s="146"/>
      <c r="P64" s="117"/>
    </row>
    <row r="65" spans="5:16" x14ac:dyDescent="0.25">
      <c r="E65" s="179"/>
      <c r="F65" s="179"/>
      <c r="K65" s="117"/>
      <c r="O65" s="146"/>
      <c r="P65" s="117"/>
    </row>
    <row r="66" spans="5:16" x14ac:dyDescent="0.25">
      <c r="E66" s="179"/>
      <c r="F66" s="179"/>
      <c r="K66" s="117"/>
      <c r="O66" s="146"/>
      <c r="P66" s="117"/>
    </row>
    <row r="67" spans="5:16" x14ac:dyDescent="0.25">
      <c r="E67" s="179"/>
      <c r="F67" s="179"/>
      <c r="K67" s="117"/>
      <c r="O67" s="146"/>
      <c r="P67" s="117"/>
    </row>
    <row r="68" spans="5:16" x14ac:dyDescent="0.25">
      <c r="E68" s="179"/>
      <c r="F68" s="179"/>
      <c r="K68" s="117"/>
      <c r="O68" s="146"/>
      <c r="P68" s="117"/>
    </row>
    <row r="69" spans="5:16" x14ac:dyDescent="0.25">
      <c r="E69" s="179"/>
      <c r="F69" s="179"/>
      <c r="K69" s="117"/>
      <c r="O69" s="146"/>
      <c r="P69" s="117"/>
    </row>
    <row r="70" spans="5:16" x14ac:dyDescent="0.25">
      <c r="E70" s="179"/>
      <c r="F70" s="179"/>
      <c r="K70" s="117"/>
      <c r="O70" s="146"/>
      <c r="P70" s="117"/>
    </row>
    <row r="71" spans="5:16" x14ac:dyDescent="0.25">
      <c r="E71" s="179"/>
      <c r="F71" s="179"/>
      <c r="K71" s="117"/>
      <c r="O71" s="146"/>
      <c r="P71" s="117"/>
    </row>
    <row r="72" spans="5:16" x14ac:dyDescent="0.25">
      <c r="E72" s="179"/>
      <c r="F72" s="179"/>
      <c r="K72" s="117"/>
      <c r="O72" s="146"/>
      <c r="P72" s="117"/>
    </row>
    <row r="73" spans="5:16" x14ac:dyDescent="0.25">
      <c r="E73" s="179"/>
      <c r="F73" s="179"/>
      <c r="K73" s="117"/>
      <c r="O73" s="146"/>
      <c r="P73" s="117"/>
    </row>
    <row r="74" spans="5:16" x14ac:dyDescent="0.25">
      <c r="E74" s="179"/>
      <c r="F74" s="179"/>
      <c r="K74" s="117"/>
      <c r="O74" s="146"/>
      <c r="P74" s="117"/>
    </row>
    <row r="75" spans="5:16" x14ac:dyDescent="0.25">
      <c r="E75" s="179"/>
      <c r="F75" s="179"/>
      <c r="K75" s="117"/>
      <c r="O75" s="146"/>
      <c r="P75" s="117"/>
    </row>
    <row r="76" spans="5:16" x14ac:dyDescent="0.25">
      <c r="E76" s="179"/>
      <c r="F76" s="179"/>
      <c r="K76" s="117"/>
      <c r="O76" s="146"/>
      <c r="P76" s="117"/>
    </row>
    <row r="77" spans="5:16" x14ac:dyDescent="0.25">
      <c r="E77" s="179"/>
      <c r="F77" s="179"/>
      <c r="K77" s="117"/>
      <c r="O77" s="146"/>
      <c r="P77" s="117"/>
    </row>
    <row r="78" spans="5:16" x14ac:dyDescent="0.25">
      <c r="E78" s="179"/>
      <c r="F78" s="179"/>
      <c r="K78" s="117"/>
      <c r="O78" s="146"/>
      <c r="P78" s="117"/>
    </row>
    <row r="79" spans="5:16" x14ac:dyDescent="0.25">
      <c r="E79" s="179"/>
      <c r="F79" s="179"/>
      <c r="K79" s="117"/>
      <c r="O79" s="146"/>
      <c r="P79" s="117"/>
    </row>
    <row r="80" spans="5:16" x14ac:dyDescent="0.25">
      <c r="E80" s="179"/>
      <c r="F80" s="179"/>
      <c r="K80" s="117"/>
      <c r="O80" s="146"/>
      <c r="P80" s="117"/>
    </row>
    <row r="81" spans="5:16" x14ac:dyDescent="0.25">
      <c r="E81" s="179"/>
      <c r="F81" s="179"/>
      <c r="K81" s="117"/>
      <c r="O81" s="146"/>
      <c r="P81" s="117"/>
    </row>
    <row r="82" spans="5:16" x14ac:dyDescent="0.25">
      <c r="E82" s="179"/>
      <c r="F82" s="179"/>
      <c r="K82" s="117"/>
      <c r="O82" s="146"/>
      <c r="P82" s="117"/>
    </row>
    <row r="83" spans="5:16" x14ac:dyDescent="0.25">
      <c r="E83" s="179"/>
      <c r="F83" s="179"/>
      <c r="K83" s="117"/>
      <c r="O83" s="146"/>
      <c r="P83" s="117"/>
    </row>
    <row r="84" spans="5:16" x14ac:dyDescent="0.25">
      <c r="E84" s="179"/>
      <c r="F84" s="179"/>
      <c r="K84" s="117"/>
      <c r="O84" s="146"/>
      <c r="P84" s="117"/>
    </row>
    <row r="85" spans="5:16" x14ac:dyDescent="0.25">
      <c r="E85" s="179"/>
      <c r="F85" s="179"/>
      <c r="K85" s="117"/>
      <c r="O85" s="146"/>
      <c r="P85" s="117"/>
    </row>
    <row r="86" spans="5:16" x14ac:dyDescent="0.25">
      <c r="E86" s="179"/>
      <c r="F86" s="179"/>
      <c r="K86" s="117"/>
      <c r="O86" s="146"/>
      <c r="P86" s="117"/>
    </row>
    <row r="87" spans="5:16" x14ac:dyDescent="0.25">
      <c r="E87" s="179"/>
      <c r="F87" s="179"/>
      <c r="K87" s="117"/>
      <c r="O87" s="146"/>
      <c r="P87" s="117"/>
    </row>
    <row r="88" spans="5:16" x14ac:dyDescent="0.25">
      <c r="E88" s="179"/>
      <c r="F88" s="179"/>
      <c r="K88" s="117"/>
      <c r="O88" s="146"/>
      <c r="P88" s="117"/>
    </row>
    <row r="89" spans="5:16" x14ac:dyDescent="0.25">
      <c r="E89" s="179"/>
      <c r="F89" s="179"/>
      <c r="K89" s="117"/>
      <c r="O89" s="146"/>
      <c r="P89" s="117"/>
    </row>
    <row r="90" spans="5:16" x14ac:dyDescent="0.25">
      <c r="E90" s="179"/>
      <c r="F90" s="179"/>
      <c r="K90" s="117"/>
      <c r="O90" s="146"/>
      <c r="P90" s="117"/>
    </row>
    <row r="91" spans="5:16" x14ac:dyDescent="0.25">
      <c r="E91" s="179"/>
      <c r="F91" s="179"/>
      <c r="K91" s="117"/>
      <c r="O91" s="146"/>
      <c r="P91" s="117"/>
    </row>
    <row r="92" spans="5:16" x14ac:dyDescent="0.25">
      <c r="E92" s="179"/>
      <c r="F92" s="179"/>
      <c r="K92" s="117"/>
      <c r="O92" s="146"/>
      <c r="P92" s="117"/>
    </row>
    <row r="93" spans="5:16" x14ac:dyDescent="0.25">
      <c r="E93" s="179"/>
      <c r="F93" s="179"/>
      <c r="K93" s="117"/>
      <c r="O93" s="146"/>
      <c r="P93" s="117"/>
    </row>
    <row r="94" spans="5:16" x14ac:dyDescent="0.25">
      <c r="E94" s="179"/>
      <c r="F94" s="179"/>
      <c r="K94" s="117"/>
      <c r="O94" s="146"/>
      <c r="P94" s="117"/>
    </row>
    <row r="95" spans="5:16" x14ac:dyDescent="0.25">
      <c r="E95" s="179"/>
      <c r="F95" s="179"/>
      <c r="K95" s="117"/>
      <c r="O95" s="146"/>
      <c r="P95" s="117"/>
    </row>
    <row r="96" spans="5:16" x14ac:dyDescent="0.25">
      <c r="E96" s="179"/>
      <c r="F96" s="179"/>
      <c r="K96" s="117"/>
      <c r="O96" s="146"/>
      <c r="P96" s="117"/>
    </row>
    <row r="97" spans="5:16" x14ac:dyDescent="0.25">
      <c r="E97" s="179"/>
      <c r="F97" s="179"/>
      <c r="K97" s="117"/>
      <c r="O97" s="146"/>
      <c r="P97" s="117"/>
    </row>
    <row r="98" spans="5:16" x14ac:dyDescent="0.25">
      <c r="E98" s="179"/>
      <c r="F98" s="179"/>
      <c r="K98" s="117"/>
      <c r="O98" s="146"/>
      <c r="P98" s="117"/>
    </row>
    <row r="99" spans="5:16" x14ac:dyDescent="0.25">
      <c r="E99" s="179"/>
      <c r="F99" s="179"/>
      <c r="K99" s="117"/>
      <c r="O99" s="146"/>
      <c r="P99" s="117"/>
    </row>
    <row r="100" spans="5:16" x14ac:dyDescent="0.25">
      <c r="E100" s="179"/>
      <c r="F100" s="179"/>
      <c r="K100" s="117"/>
      <c r="O100" s="146"/>
      <c r="P100" s="117"/>
    </row>
    <row r="101" spans="5:16" x14ac:dyDescent="0.25">
      <c r="E101" s="179"/>
      <c r="F101" s="179"/>
      <c r="K101" s="117"/>
      <c r="O101" s="146"/>
      <c r="P101" s="117"/>
    </row>
    <row r="102" spans="5:16" x14ac:dyDescent="0.25">
      <c r="E102" s="179"/>
      <c r="F102" s="179"/>
      <c r="K102" s="117"/>
      <c r="O102" s="146"/>
      <c r="P102" s="117"/>
    </row>
    <row r="103" spans="5:16" x14ac:dyDescent="0.25">
      <c r="E103" s="179"/>
      <c r="F103" s="179"/>
      <c r="K103" s="117"/>
      <c r="O103" s="146"/>
      <c r="P103" s="117"/>
    </row>
    <row r="104" spans="5:16" x14ac:dyDescent="0.25">
      <c r="E104" s="179"/>
      <c r="F104" s="179"/>
      <c r="K104" s="117"/>
      <c r="O104" s="146"/>
      <c r="P104" s="117"/>
    </row>
    <row r="105" spans="5:16" x14ac:dyDescent="0.25">
      <c r="E105" s="179"/>
      <c r="F105" s="179"/>
      <c r="K105" s="117"/>
      <c r="O105" s="146"/>
      <c r="P105" s="117"/>
    </row>
    <row r="106" spans="5:16" x14ac:dyDescent="0.25">
      <c r="E106" s="179"/>
      <c r="F106" s="179"/>
      <c r="K106" s="117"/>
      <c r="O106" s="146"/>
      <c r="P106" s="117"/>
    </row>
    <row r="107" spans="5:16" x14ac:dyDescent="0.25">
      <c r="E107" s="179"/>
      <c r="F107" s="179"/>
      <c r="K107" s="117"/>
      <c r="O107" s="146"/>
      <c r="P107" s="117"/>
    </row>
    <row r="108" spans="5:16" x14ac:dyDescent="0.25">
      <c r="E108" s="179"/>
      <c r="F108" s="179"/>
      <c r="K108" s="117"/>
      <c r="O108" s="146"/>
      <c r="P108" s="117"/>
    </row>
    <row r="109" spans="5:16" x14ac:dyDescent="0.25">
      <c r="E109" s="179"/>
      <c r="F109" s="179"/>
      <c r="K109" s="117"/>
      <c r="O109" s="146"/>
      <c r="P109" s="117"/>
    </row>
    <row r="110" spans="5:16" x14ac:dyDescent="0.25">
      <c r="E110" s="179"/>
      <c r="F110" s="179"/>
      <c r="K110" s="117"/>
      <c r="O110" s="146"/>
      <c r="P110" s="117"/>
    </row>
    <row r="111" spans="5:16" x14ac:dyDescent="0.25">
      <c r="E111" s="179"/>
      <c r="F111" s="179"/>
      <c r="K111" s="117"/>
      <c r="O111" s="146"/>
      <c r="P111" s="117"/>
    </row>
    <row r="112" spans="5:16" x14ac:dyDescent="0.25">
      <c r="E112" s="179"/>
      <c r="F112" s="179"/>
      <c r="K112" s="117"/>
      <c r="O112" s="146"/>
      <c r="P112" s="117"/>
    </row>
    <row r="113" spans="5:16" x14ac:dyDescent="0.25">
      <c r="E113" s="179"/>
      <c r="F113" s="179"/>
      <c r="K113" s="117"/>
      <c r="O113" s="146"/>
      <c r="P113" s="117"/>
    </row>
  </sheetData>
  <mergeCells count="29">
    <mergeCell ref="A37:A40"/>
    <mergeCell ref="B22:C22"/>
    <mergeCell ref="F2:J2"/>
    <mergeCell ref="K2:O2"/>
    <mergeCell ref="A4:R4"/>
    <mergeCell ref="P2:P3"/>
    <mergeCell ref="Q2:Q3"/>
    <mergeCell ref="R2:R3"/>
    <mergeCell ref="E2:E3"/>
    <mergeCell ref="A2:A3"/>
    <mergeCell ref="B2:B3"/>
    <mergeCell ref="C2:C3"/>
    <mergeCell ref="D2:D3"/>
    <mergeCell ref="A49:R49"/>
    <mergeCell ref="A54:C54"/>
    <mergeCell ref="B19:C19"/>
    <mergeCell ref="B27:C27"/>
    <mergeCell ref="A35:C35"/>
    <mergeCell ref="A48:C48"/>
    <mergeCell ref="A36:R36"/>
    <mergeCell ref="A41:C41"/>
    <mergeCell ref="A42:R42"/>
    <mergeCell ref="A43:A47"/>
    <mergeCell ref="B34:C34"/>
    <mergeCell ref="A5:A34"/>
    <mergeCell ref="B9:C9"/>
    <mergeCell ref="B14:C14"/>
    <mergeCell ref="A50:A53"/>
    <mergeCell ref="B17:C17"/>
  </mergeCells>
  <pageMargins left="0.25" right="0.25" top="0.75" bottom="0.75" header="0.3" footer="0.3"/>
  <pageSetup paperSize="5" scale="77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zoomScale="90" zoomScaleNormal="90" workbookViewId="0">
      <pane ySplit="2" topLeftCell="A39" activePane="bottomLeft" state="frozen"/>
      <selection pane="bottomLeft" activeCell="D52" sqref="D52"/>
    </sheetView>
  </sheetViews>
  <sheetFormatPr defaultColWidth="9.140625" defaultRowHeight="15" x14ac:dyDescent="0.25"/>
  <cols>
    <col min="1" max="1" width="13.140625" style="6" customWidth="1"/>
    <col min="2" max="2" width="18.85546875" style="6" customWidth="1"/>
    <col min="3" max="3" width="20.140625" style="6" customWidth="1"/>
    <col min="4" max="4" width="4" style="6" bestFit="1" customWidth="1"/>
    <col min="5" max="5" width="12.85546875" style="6" customWidth="1"/>
    <col min="6" max="6" width="12.42578125" style="6" customWidth="1"/>
    <col min="7" max="7" width="16.85546875" style="6" customWidth="1"/>
    <col min="8" max="8" width="10.85546875" style="6" customWidth="1"/>
    <col min="9" max="9" width="14.140625" style="6" customWidth="1"/>
    <col min="10" max="10" width="9.140625" style="6"/>
    <col min="11" max="11" width="10.28515625" style="6" customWidth="1"/>
    <col min="12" max="12" width="11.42578125" style="6" customWidth="1"/>
    <col min="13" max="13" width="10.85546875" style="6" customWidth="1"/>
    <col min="14" max="14" width="13.140625" style="6" customWidth="1"/>
    <col min="15" max="15" width="11.42578125" style="6" customWidth="1"/>
    <col min="16" max="16" width="10.85546875" style="6" customWidth="1"/>
    <col min="17" max="17" width="10.42578125" style="6" customWidth="1"/>
    <col min="18" max="18" width="12.140625" style="6" bestFit="1" customWidth="1"/>
    <col min="19" max="16384" width="9.140625" style="6"/>
  </cols>
  <sheetData>
    <row r="1" spans="1:20" x14ac:dyDescent="0.25">
      <c r="A1" s="7"/>
      <c r="B1" s="8"/>
      <c r="C1" s="8"/>
      <c r="D1" s="16"/>
      <c r="E1" s="19"/>
      <c r="F1" s="321" t="s">
        <v>2</v>
      </c>
      <c r="G1" s="322"/>
      <c r="H1" s="322"/>
      <c r="I1" s="322"/>
      <c r="J1" s="323"/>
      <c r="K1" s="324" t="s">
        <v>3</v>
      </c>
      <c r="L1" s="322"/>
      <c r="M1" s="322"/>
      <c r="N1" s="322"/>
      <c r="O1" s="325"/>
      <c r="P1" s="28"/>
      <c r="Q1" s="31"/>
      <c r="R1" s="9"/>
    </row>
    <row r="2" spans="1:20" ht="41.25" customHeight="1" thickBot="1" x14ac:dyDescent="0.3">
      <c r="A2" s="11" t="s">
        <v>12</v>
      </c>
      <c r="B2" s="12" t="s">
        <v>4</v>
      </c>
      <c r="C2" s="12" t="s">
        <v>49</v>
      </c>
      <c r="D2" s="17" t="s">
        <v>1</v>
      </c>
      <c r="E2" s="20" t="s">
        <v>5</v>
      </c>
      <c r="F2" s="89" t="s">
        <v>6</v>
      </c>
      <c r="G2" s="90" t="s">
        <v>7</v>
      </c>
      <c r="H2" s="90" t="s">
        <v>8</v>
      </c>
      <c r="I2" s="90" t="s">
        <v>9</v>
      </c>
      <c r="J2" s="91" t="s">
        <v>10</v>
      </c>
      <c r="K2" s="14" t="s">
        <v>11</v>
      </c>
      <c r="L2" s="12" t="s">
        <v>7</v>
      </c>
      <c r="M2" s="12" t="s">
        <v>8</v>
      </c>
      <c r="N2" s="12" t="s">
        <v>9</v>
      </c>
      <c r="O2" s="25" t="s">
        <v>10</v>
      </c>
      <c r="P2" s="29" t="s">
        <v>13</v>
      </c>
      <c r="Q2" s="27" t="s">
        <v>14</v>
      </c>
      <c r="R2" s="13" t="s">
        <v>15</v>
      </c>
      <c r="S2" s="94"/>
      <c r="T2" s="94"/>
    </row>
    <row r="3" spans="1:20" ht="38.25" customHeight="1" thickBot="1" x14ac:dyDescent="0.35">
      <c r="A3" s="333" t="s">
        <v>39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5"/>
    </row>
    <row r="4" spans="1:20" ht="50.25" customHeight="1" thickBot="1" x14ac:dyDescent="0.3">
      <c r="A4" s="326" t="s">
        <v>16</v>
      </c>
      <c r="B4" s="67" t="s">
        <v>52</v>
      </c>
      <c r="C4" s="54" t="s">
        <v>69</v>
      </c>
      <c r="D4" s="34"/>
      <c r="E4" s="21">
        <v>2</v>
      </c>
      <c r="F4" s="23">
        <v>2</v>
      </c>
      <c r="G4" s="2">
        <v>1</v>
      </c>
      <c r="H4" s="99">
        <f>F4*G4</f>
        <v>2</v>
      </c>
      <c r="I4" s="3">
        <f>60/60</f>
        <v>1</v>
      </c>
      <c r="J4" s="76">
        <f>H4*I4</f>
        <v>2</v>
      </c>
      <c r="K4" s="15">
        <f>+E4-F4</f>
        <v>0</v>
      </c>
      <c r="L4" s="2">
        <v>0</v>
      </c>
      <c r="M4" s="5">
        <f>K4*L4</f>
        <v>0</v>
      </c>
      <c r="N4" s="4">
        <f>0</f>
        <v>0</v>
      </c>
      <c r="O4" s="77">
        <f>M4*N4</f>
        <v>0</v>
      </c>
      <c r="P4" s="78">
        <f>J4+O4</f>
        <v>2</v>
      </c>
      <c r="Q4" s="79">
        <v>56.74</v>
      </c>
      <c r="R4" s="33">
        <f>+P4*Q4</f>
        <v>113.48</v>
      </c>
    </row>
    <row r="5" spans="1:20" ht="43.5" customHeight="1" thickBot="1" x14ac:dyDescent="0.3">
      <c r="A5" s="326"/>
      <c r="B5" s="70" t="s">
        <v>52</v>
      </c>
      <c r="C5" s="54" t="s">
        <v>50</v>
      </c>
      <c r="D5" s="18"/>
      <c r="E5" s="22">
        <v>6</v>
      </c>
      <c r="F5" s="10">
        <v>6</v>
      </c>
      <c r="G5" s="2">
        <v>1</v>
      </c>
      <c r="H5" s="100">
        <f>+F5*G5</f>
        <v>6</v>
      </c>
      <c r="I5" s="3">
        <f>3/60</f>
        <v>0.05</v>
      </c>
      <c r="J5" s="104">
        <f t="shared" ref="J5:J30" si="0">+H5*I5</f>
        <v>0.30000000000000004</v>
      </c>
      <c r="K5" s="15">
        <f t="shared" ref="K5:K26" si="1">+E5-F5</f>
        <v>0</v>
      </c>
      <c r="L5" s="2">
        <v>0</v>
      </c>
      <c r="M5" s="1">
        <f t="shared" ref="M5:M30" si="2">+K5*L5</f>
        <v>0</v>
      </c>
      <c r="N5" s="4">
        <f>0</f>
        <v>0</v>
      </c>
      <c r="O5" s="26">
        <f>M5*N5</f>
        <v>0</v>
      </c>
      <c r="P5" s="30">
        <f t="shared" ref="P5:P31" si="3">+O5+J5</f>
        <v>0.30000000000000004</v>
      </c>
      <c r="Q5" s="79">
        <v>56.74</v>
      </c>
      <c r="R5" s="33">
        <f>Q5*P5</f>
        <v>17.022000000000002</v>
      </c>
    </row>
    <row r="6" spans="1:20" ht="43.5" customHeight="1" thickBot="1" x14ac:dyDescent="0.3">
      <c r="A6" s="326"/>
      <c r="B6" s="70" t="s">
        <v>52</v>
      </c>
      <c r="C6" s="54" t="s">
        <v>51</v>
      </c>
      <c r="D6" s="18"/>
      <c r="E6" s="22">
        <v>6</v>
      </c>
      <c r="F6" s="10">
        <v>6</v>
      </c>
      <c r="G6" s="2">
        <v>1</v>
      </c>
      <c r="H6" s="100">
        <f t="shared" ref="H6:H22" si="4">+F6*G6</f>
        <v>6</v>
      </c>
      <c r="I6" s="4">
        <f>5/60</f>
        <v>8.3333333333333329E-2</v>
      </c>
      <c r="J6" s="104">
        <f t="shared" si="0"/>
        <v>0.5</v>
      </c>
      <c r="K6" s="15">
        <f t="shared" si="1"/>
        <v>0</v>
      </c>
      <c r="L6" s="2">
        <v>0</v>
      </c>
      <c r="M6" s="1">
        <f t="shared" si="2"/>
        <v>0</v>
      </c>
      <c r="N6" s="4">
        <f>0</f>
        <v>0</v>
      </c>
      <c r="O6" s="26">
        <f t="shared" ref="O6:O18" si="5">M6*N6</f>
        <v>0</v>
      </c>
      <c r="P6" s="30">
        <f t="shared" si="3"/>
        <v>0.5</v>
      </c>
      <c r="Q6" s="79">
        <v>56.74</v>
      </c>
      <c r="R6" s="33">
        <f t="shared" ref="R6:R25" si="6">Q6*P6</f>
        <v>28.37</v>
      </c>
    </row>
    <row r="7" spans="1:20" ht="36.75" customHeight="1" thickBot="1" x14ac:dyDescent="0.3">
      <c r="A7" s="326"/>
      <c r="B7" s="70" t="s">
        <v>52</v>
      </c>
      <c r="C7" s="54" t="s">
        <v>27</v>
      </c>
      <c r="D7" s="18"/>
      <c r="E7" s="22">
        <v>6</v>
      </c>
      <c r="F7" s="10">
        <v>6</v>
      </c>
      <c r="G7" s="2">
        <v>1</v>
      </c>
      <c r="H7" s="100">
        <f t="shared" si="4"/>
        <v>6</v>
      </c>
      <c r="I7" s="3">
        <f>3/60</f>
        <v>0.05</v>
      </c>
      <c r="J7" s="104">
        <f t="shared" si="0"/>
        <v>0.30000000000000004</v>
      </c>
      <c r="K7" s="15">
        <f t="shared" si="1"/>
        <v>0</v>
      </c>
      <c r="L7" s="2">
        <v>0</v>
      </c>
      <c r="M7" s="1">
        <f t="shared" si="2"/>
        <v>0</v>
      </c>
      <c r="N7" s="4">
        <f>0</f>
        <v>0</v>
      </c>
      <c r="O7" s="26">
        <f t="shared" si="5"/>
        <v>0</v>
      </c>
      <c r="P7" s="30">
        <f t="shared" si="3"/>
        <v>0.30000000000000004</v>
      </c>
      <c r="Q7" s="79">
        <v>56.74</v>
      </c>
      <c r="R7" s="80">
        <f t="shared" si="6"/>
        <v>17.022000000000002</v>
      </c>
    </row>
    <row r="8" spans="1:20" ht="46.5" customHeight="1" thickBot="1" x14ac:dyDescent="0.3">
      <c r="A8" s="326"/>
      <c r="B8" s="70" t="s">
        <v>52</v>
      </c>
      <c r="C8" s="54" t="s">
        <v>28</v>
      </c>
      <c r="D8" s="18"/>
      <c r="E8" s="22">
        <v>6</v>
      </c>
      <c r="F8" s="10">
        <v>6</v>
      </c>
      <c r="G8" s="2">
        <v>1</v>
      </c>
      <c r="H8" s="100">
        <f t="shared" si="4"/>
        <v>6</v>
      </c>
      <c r="I8" s="3">
        <f>30/60</f>
        <v>0.5</v>
      </c>
      <c r="J8" s="104">
        <f t="shared" si="0"/>
        <v>3</v>
      </c>
      <c r="K8" s="15">
        <f t="shared" si="1"/>
        <v>0</v>
      </c>
      <c r="L8" s="2">
        <v>0</v>
      </c>
      <c r="M8" s="1">
        <f t="shared" si="2"/>
        <v>0</v>
      </c>
      <c r="N8" s="4">
        <f>0</f>
        <v>0</v>
      </c>
      <c r="O8" s="26">
        <f t="shared" si="5"/>
        <v>0</v>
      </c>
      <c r="P8" s="30">
        <f t="shared" si="3"/>
        <v>3</v>
      </c>
      <c r="Q8" s="79">
        <v>56.74</v>
      </c>
      <c r="R8" s="80">
        <f t="shared" si="6"/>
        <v>170.22</v>
      </c>
    </row>
    <row r="9" spans="1:20" ht="56.25" customHeight="1" thickBot="1" x14ac:dyDescent="0.3">
      <c r="A9" s="326"/>
      <c r="B9" s="70" t="s">
        <v>52</v>
      </c>
      <c r="C9" s="54" t="s">
        <v>73</v>
      </c>
      <c r="D9" s="18"/>
      <c r="E9" s="22">
        <v>6</v>
      </c>
      <c r="F9" s="10">
        <v>6</v>
      </c>
      <c r="G9" s="2">
        <v>1</v>
      </c>
      <c r="H9" s="100">
        <f t="shared" si="4"/>
        <v>6</v>
      </c>
      <c r="I9" s="3">
        <f>3/60</f>
        <v>0.05</v>
      </c>
      <c r="J9" s="104">
        <f t="shared" si="0"/>
        <v>0.30000000000000004</v>
      </c>
      <c r="K9" s="15">
        <f t="shared" si="1"/>
        <v>0</v>
      </c>
      <c r="L9" s="2">
        <v>0</v>
      </c>
      <c r="M9" s="1">
        <f t="shared" si="2"/>
        <v>0</v>
      </c>
      <c r="N9" s="4">
        <f>0</f>
        <v>0</v>
      </c>
      <c r="O9" s="26">
        <f t="shared" si="5"/>
        <v>0</v>
      </c>
      <c r="P9" s="30">
        <f t="shared" si="3"/>
        <v>0.30000000000000004</v>
      </c>
      <c r="Q9" s="79">
        <v>56.74</v>
      </c>
      <c r="R9" s="80">
        <f t="shared" si="6"/>
        <v>17.022000000000002</v>
      </c>
    </row>
    <row r="10" spans="1:20" ht="45" customHeight="1" thickBot="1" x14ac:dyDescent="0.3">
      <c r="A10" s="326"/>
      <c r="B10" s="70" t="s">
        <v>52</v>
      </c>
      <c r="C10" s="54" t="s">
        <v>74</v>
      </c>
      <c r="D10" s="18"/>
      <c r="E10" s="22">
        <v>12</v>
      </c>
      <c r="F10" s="10">
        <v>12</v>
      </c>
      <c r="G10" s="2">
        <v>1</v>
      </c>
      <c r="H10" s="100">
        <f t="shared" si="4"/>
        <v>12</v>
      </c>
      <c r="I10" s="3">
        <f>60/60</f>
        <v>1</v>
      </c>
      <c r="J10" s="104">
        <f t="shared" si="0"/>
        <v>12</v>
      </c>
      <c r="K10" s="15">
        <f t="shared" si="1"/>
        <v>0</v>
      </c>
      <c r="L10" s="2">
        <v>0</v>
      </c>
      <c r="M10" s="1">
        <f t="shared" si="2"/>
        <v>0</v>
      </c>
      <c r="N10" s="4">
        <f>0</f>
        <v>0</v>
      </c>
      <c r="O10" s="26">
        <f t="shared" si="5"/>
        <v>0</v>
      </c>
      <c r="P10" s="30">
        <f t="shared" si="3"/>
        <v>12</v>
      </c>
      <c r="Q10" s="79">
        <v>56.74</v>
      </c>
      <c r="R10" s="80">
        <f t="shared" si="6"/>
        <v>680.88</v>
      </c>
    </row>
    <row r="11" spans="1:20" ht="28.5" customHeight="1" thickBot="1" x14ac:dyDescent="0.3">
      <c r="A11" s="326"/>
      <c r="B11" s="70" t="s">
        <v>52</v>
      </c>
      <c r="C11" s="54" t="s">
        <v>29</v>
      </c>
      <c r="D11" s="18"/>
      <c r="E11" s="22">
        <v>12</v>
      </c>
      <c r="F11" s="10">
        <v>12</v>
      </c>
      <c r="G11" s="2">
        <v>1</v>
      </c>
      <c r="H11" s="100">
        <f t="shared" si="4"/>
        <v>12</v>
      </c>
      <c r="I11" s="4">
        <f>2/60</f>
        <v>3.3333333333333333E-2</v>
      </c>
      <c r="J11" s="104">
        <f t="shared" si="0"/>
        <v>0.4</v>
      </c>
      <c r="K11" s="15">
        <f t="shared" si="1"/>
        <v>0</v>
      </c>
      <c r="L11" s="2">
        <v>0</v>
      </c>
      <c r="M11" s="1">
        <f t="shared" si="2"/>
        <v>0</v>
      </c>
      <c r="N11" s="4">
        <v>0</v>
      </c>
      <c r="O11" s="26">
        <f t="shared" si="5"/>
        <v>0</v>
      </c>
      <c r="P11" s="30">
        <f t="shared" si="3"/>
        <v>0.4</v>
      </c>
      <c r="Q11" s="79">
        <v>56.74</v>
      </c>
      <c r="R11" s="80">
        <f t="shared" si="6"/>
        <v>22.696000000000002</v>
      </c>
    </row>
    <row r="12" spans="1:20" ht="28.5" customHeight="1" thickBot="1" x14ac:dyDescent="0.3">
      <c r="A12" s="326"/>
      <c r="B12" s="53" t="s">
        <v>64</v>
      </c>
      <c r="C12" s="73" t="s">
        <v>57</v>
      </c>
      <c r="D12" s="18"/>
      <c r="E12" s="22">
        <v>1</v>
      </c>
      <c r="F12" s="10">
        <v>1</v>
      </c>
      <c r="G12" s="2">
        <v>1</v>
      </c>
      <c r="H12" s="100">
        <f t="shared" si="4"/>
        <v>1</v>
      </c>
      <c r="I12" s="3">
        <f>60/60</f>
        <v>1</v>
      </c>
      <c r="J12" s="104">
        <f t="shared" si="0"/>
        <v>1</v>
      </c>
      <c r="K12" s="15">
        <f t="shared" si="1"/>
        <v>0</v>
      </c>
      <c r="L12" s="2">
        <v>0</v>
      </c>
      <c r="M12" s="1">
        <f t="shared" si="2"/>
        <v>0</v>
      </c>
      <c r="N12" s="4">
        <v>0</v>
      </c>
      <c r="O12" s="26">
        <f t="shared" si="5"/>
        <v>0</v>
      </c>
      <c r="P12" s="30">
        <f t="shared" si="3"/>
        <v>1</v>
      </c>
      <c r="Q12" s="32">
        <v>41.89</v>
      </c>
      <c r="R12" s="80">
        <f t="shared" si="6"/>
        <v>41.89</v>
      </c>
    </row>
    <row r="13" spans="1:20" ht="54" customHeight="1" thickBot="1" x14ac:dyDescent="0.3">
      <c r="A13" s="326"/>
      <c r="B13" s="53" t="s">
        <v>65</v>
      </c>
      <c r="C13" s="73" t="s">
        <v>30</v>
      </c>
      <c r="D13" s="18"/>
      <c r="E13" s="22">
        <v>6</v>
      </c>
      <c r="F13" s="10">
        <v>6</v>
      </c>
      <c r="G13" s="2">
        <v>1</v>
      </c>
      <c r="H13" s="100">
        <f t="shared" si="4"/>
        <v>6</v>
      </c>
      <c r="I13" s="3">
        <f>60/60</f>
        <v>1</v>
      </c>
      <c r="J13" s="104">
        <f t="shared" si="0"/>
        <v>6</v>
      </c>
      <c r="K13" s="15">
        <f t="shared" si="1"/>
        <v>0</v>
      </c>
      <c r="L13" s="2">
        <v>0</v>
      </c>
      <c r="M13" s="1">
        <f t="shared" si="2"/>
        <v>0</v>
      </c>
      <c r="N13" s="4">
        <v>0</v>
      </c>
      <c r="O13" s="26">
        <f t="shared" si="5"/>
        <v>0</v>
      </c>
      <c r="P13" s="30">
        <f t="shared" si="3"/>
        <v>6</v>
      </c>
      <c r="Q13" s="32">
        <v>41.89</v>
      </c>
      <c r="R13" s="80">
        <f t="shared" si="6"/>
        <v>251.34</v>
      </c>
    </row>
    <row r="14" spans="1:20" ht="45.75" customHeight="1" thickBot="1" x14ac:dyDescent="0.3">
      <c r="A14" s="326"/>
      <c r="B14" s="72" t="s">
        <v>64</v>
      </c>
      <c r="C14" s="56" t="s">
        <v>31</v>
      </c>
      <c r="D14" s="18"/>
      <c r="E14" s="22">
        <v>6</v>
      </c>
      <c r="F14" s="10">
        <v>6</v>
      </c>
      <c r="G14" s="2">
        <v>1</v>
      </c>
      <c r="H14" s="100">
        <f t="shared" si="4"/>
        <v>6</v>
      </c>
      <c r="I14" s="3">
        <f>60/60</f>
        <v>1</v>
      </c>
      <c r="J14" s="104">
        <f t="shared" si="0"/>
        <v>6</v>
      </c>
      <c r="K14" s="15">
        <f t="shared" si="1"/>
        <v>0</v>
      </c>
      <c r="L14" s="2">
        <v>0</v>
      </c>
      <c r="M14" s="1">
        <f t="shared" si="2"/>
        <v>0</v>
      </c>
      <c r="N14" s="4">
        <v>0</v>
      </c>
      <c r="O14" s="26">
        <f t="shared" si="5"/>
        <v>0</v>
      </c>
      <c r="P14" s="30">
        <f t="shared" si="3"/>
        <v>6</v>
      </c>
      <c r="Q14" s="32">
        <v>41.89</v>
      </c>
      <c r="R14" s="80">
        <f t="shared" si="6"/>
        <v>251.34</v>
      </c>
    </row>
    <row r="15" spans="1:20" ht="42.75" customHeight="1" thickBot="1" x14ac:dyDescent="0.3">
      <c r="A15" s="326"/>
      <c r="B15" s="72" t="s">
        <v>64</v>
      </c>
      <c r="C15" s="54" t="s">
        <v>32</v>
      </c>
      <c r="D15" s="18"/>
      <c r="E15" s="22">
        <v>6</v>
      </c>
      <c r="F15" s="10">
        <v>6</v>
      </c>
      <c r="G15" s="2">
        <v>1</v>
      </c>
      <c r="H15" s="100">
        <f t="shared" si="4"/>
        <v>6</v>
      </c>
      <c r="I15" s="3">
        <f>240/60</f>
        <v>4</v>
      </c>
      <c r="J15" s="104">
        <f t="shared" si="0"/>
        <v>24</v>
      </c>
      <c r="K15" s="15">
        <f t="shared" si="1"/>
        <v>0</v>
      </c>
      <c r="L15" s="2">
        <v>0</v>
      </c>
      <c r="M15" s="1">
        <f t="shared" si="2"/>
        <v>0</v>
      </c>
      <c r="N15" s="4">
        <v>0</v>
      </c>
      <c r="O15" s="26">
        <f t="shared" si="5"/>
        <v>0</v>
      </c>
      <c r="P15" s="82">
        <f t="shared" si="3"/>
        <v>24</v>
      </c>
      <c r="Q15" s="32">
        <v>41.89</v>
      </c>
      <c r="R15" s="80">
        <f t="shared" si="6"/>
        <v>1005.36</v>
      </c>
    </row>
    <row r="16" spans="1:20" ht="45" customHeight="1" thickBot="1" x14ac:dyDescent="0.3">
      <c r="A16" s="326"/>
      <c r="B16" s="72" t="s">
        <v>64</v>
      </c>
      <c r="C16" s="55" t="s">
        <v>33</v>
      </c>
      <c r="D16" s="18"/>
      <c r="E16" s="22">
        <v>6</v>
      </c>
      <c r="F16" s="10">
        <v>6</v>
      </c>
      <c r="G16" s="2">
        <v>1</v>
      </c>
      <c r="H16" s="100">
        <f t="shared" si="4"/>
        <v>6</v>
      </c>
      <c r="I16" s="3">
        <f>60/60</f>
        <v>1</v>
      </c>
      <c r="J16" s="104">
        <f t="shared" si="0"/>
        <v>6</v>
      </c>
      <c r="K16" s="15">
        <f t="shared" si="1"/>
        <v>0</v>
      </c>
      <c r="L16" s="2">
        <v>0</v>
      </c>
      <c r="M16" s="1">
        <f t="shared" si="2"/>
        <v>0</v>
      </c>
      <c r="N16" s="4">
        <v>0</v>
      </c>
      <c r="O16" s="26">
        <f t="shared" si="5"/>
        <v>0</v>
      </c>
      <c r="P16" s="30">
        <f t="shared" si="3"/>
        <v>6</v>
      </c>
      <c r="Q16" s="32">
        <v>41.89</v>
      </c>
      <c r="R16" s="80">
        <f t="shared" si="6"/>
        <v>251.34</v>
      </c>
    </row>
    <row r="17" spans="1:18" ht="43.5" customHeight="1" thickBot="1" x14ac:dyDescent="0.3">
      <c r="A17" s="326"/>
      <c r="B17" s="72" t="s">
        <v>64</v>
      </c>
      <c r="C17" s="73" t="s">
        <v>34</v>
      </c>
      <c r="D17" s="18"/>
      <c r="E17" s="22">
        <v>6</v>
      </c>
      <c r="F17" s="10">
        <v>6</v>
      </c>
      <c r="G17" s="2">
        <v>1</v>
      </c>
      <c r="H17" s="100">
        <f t="shared" si="4"/>
        <v>6</v>
      </c>
      <c r="I17" s="3">
        <f>240/60</f>
        <v>4</v>
      </c>
      <c r="J17" s="104">
        <f t="shared" si="0"/>
        <v>24</v>
      </c>
      <c r="K17" s="15">
        <f t="shared" si="1"/>
        <v>0</v>
      </c>
      <c r="L17" s="2">
        <v>0</v>
      </c>
      <c r="M17" s="1">
        <f t="shared" si="2"/>
        <v>0</v>
      </c>
      <c r="N17" s="4">
        <v>0</v>
      </c>
      <c r="O17" s="26">
        <f t="shared" si="5"/>
        <v>0</v>
      </c>
      <c r="P17" s="30">
        <f t="shared" si="3"/>
        <v>24</v>
      </c>
      <c r="Q17" s="32">
        <v>41.89</v>
      </c>
      <c r="R17" s="80">
        <f t="shared" si="6"/>
        <v>1005.36</v>
      </c>
    </row>
    <row r="18" spans="1:18" ht="52.5" customHeight="1" thickBot="1" x14ac:dyDescent="0.3">
      <c r="A18" s="326"/>
      <c r="B18" s="72" t="s">
        <v>64</v>
      </c>
      <c r="C18" s="54" t="s">
        <v>35</v>
      </c>
      <c r="D18" s="18"/>
      <c r="E18" s="22">
        <v>4</v>
      </c>
      <c r="F18" s="10">
        <v>4</v>
      </c>
      <c r="G18" s="2">
        <v>1</v>
      </c>
      <c r="H18" s="100">
        <f t="shared" si="4"/>
        <v>4</v>
      </c>
      <c r="I18" s="3">
        <f>60/60</f>
        <v>1</v>
      </c>
      <c r="J18" s="104">
        <f t="shared" si="0"/>
        <v>4</v>
      </c>
      <c r="K18" s="15">
        <f t="shared" si="1"/>
        <v>0</v>
      </c>
      <c r="L18" s="2">
        <v>0</v>
      </c>
      <c r="M18" s="1">
        <f t="shared" si="2"/>
        <v>0</v>
      </c>
      <c r="N18" s="4">
        <v>0</v>
      </c>
      <c r="O18" s="26">
        <f t="shared" si="5"/>
        <v>0</v>
      </c>
      <c r="P18" s="30">
        <f t="shared" si="3"/>
        <v>4</v>
      </c>
      <c r="Q18" s="32">
        <v>41.89</v>
      </c>
      <c r="R18" s="80">
        <f t="shared" si="6"/>
        <v>167.56</v>
      </c>
    </row>
    <row r="19" spans="1:18" ht="69.75" customHeight="1" thickBot="1" x14ac:dyDescent="0.3">
      <c r="A19" s="326"/>
      <c r="B19" s="57" t="s">
        <v>40</v>
      </c>
      <c r="C19" s="54" t="s">
        <v>77</v>
      </c>
      <c r="D19" s="18"/>
      <c r="E19" s="22">
        <v>6</v>
      </c>
      <c r="F19" s="10">
        <v>6</v>
      </c>
      <c r="G19" s="2">
        <v>1</v>
      </c>
      <c r="H19" s="100">
        <f t="shared" si="4"/>
        <v>6</v>
      </c>
      <c r="I19" s="3">
        <f>3/60</f>
        <v>0.05</v>
      </c>
      <c r="J19" s="104">
        <f t="shared" si="0"/>
        <v>0.30000000000000004</v>
      </c>
      <c r="K19" s="15">
        <f t="shared" si="1"/>
        <v>0</v>
      </c>
      <c r="L19" s="2">
        <v>0</v>
      </c>
      <c r="M19" s="1">
        <f t="shared" si="2"/>
        <v>0</v>
      </c>
      <c r="N19" s="4">
        <v>0</v>
      </c>
      <c r="O19" s="26">
        <f t="shared" ref="O19:O30" si="7">M19*N19</f>
        <v>0</v>
      </c>
      <c r="P19" s="30">
        <f t="shared" ref="P19:P25" si="8">+O19+J19</f>
        <v>0.30000000000000004</v>
      </c>
      <c r="Q19" s="32">
        <v>34.07</v>
      </c>
      <c r="R19" s="80">
        <f t="shared" si="6"/>
        <v>10.221000000000002</v>
      </c>
    </row>
    <row r="20" spans="1:18" ht="52.5" customHeight="1" thickBot="1" x14ac:dyDescent="0.3">
      <c r="A20" s="326"/>
      <c r="B20" s="57" t="s">
        <v>40</v>
      </c>
      <c r="C20" s="54" t="s">
        <v>75</v>
      </c>
      <c r="D20" s="18"/>
      <c r="E20" s="22">
        <v>18</v>
      </c>
      <c r="F20" s="10">
        <v>18</v>
      </c>
      <c r="G20" s="2">
        <v>1</v>
      </c>
      <c r="H20" s="100">
        <f t="shared" si="4"/>
        <v>18</v>
      </c>
      <c r="I20" s="3">
        <f>60/60</f>
        <v>1</v>
      </c>
      <c r="J20" s="104">
        <f t="shared" si="0"/>
        <v>18</v>
      </c>
      <c r="K20" s="15">
        <f t="shared" si="1"/>
        <v>0</v>
      </c>
      <c r="L20" s="2">
        <v>0</v>
      </c>
      <c r="M20" s="1">
        <f t="shared" si="2"/>
        <v>0</v>
      </c>
      <c r="N20" s="4">
        <v>0</v>
      </c>
      <c r="O20" s="26">
        <f t="shared" si="7"/>
        <v>0</v>
      </c>
      <c r="P20" s="30">
        <f t="shared" si="8"/>
        <v>18</v>
      </c>
      <c r="Q20" s="32">
        <v>34.07</v>
      </c>
      <c r="R20" s="80">
        <f t="shared" si="6"/>
        <v>613.26</v>
      </c>
    </row>
    <row r="21" spans="1:18" ht="52.5" customHeight="1" thickBot="1" x14ac:dyDescent="0.3">
      <c r="A21" s="326"/>
      <c r="B21" s="107" t="s">
        <v>40</v>
      </c>
      <c r="C21" s="54" t="s">
        <v>76</v>
      </c>
      <c r="D21" s="18"/>
      <c r="E21" s="22">
        <v>18</v>
      </c>
      <c r="F21" s="10">
        <v>18</v>
      </c>
      <c r="G21" s="2">
        <v>1</v>
      </c>
      <c r="H21" s="100">
        <f t="shared" si="4"/>
        <v>18</v>
      </c>
      <c r="I21" s="4">
        <f>2/60</f>
        <v>3.3333333333333333E-2</v>
      </c>
      <c r="J21" s="104">
        <f t="shared" si="0"/>
        <v>0.6</v>
      </c>
      <c r="K21" s="15">
        <f t="shared" si="1"/>
        <v>0</v>
      </c>
      <c r="L21" s="2">
        <v>0</v>
      </c>
      <c r="M21" s="1">
        <f t="shared" si="2"/>
        <v>0</v>
      </c>
      <c r="N21" s="4">
        <v>0</v>
      </c>
      <c r="O21" s="26">
        <f t="shared" si="7"/>
        <v>0</v>
      </c>
      <c r="P21" s="30">
        <f t="shared" si="8"/>
        <v>0.6</v>
      </c>
      <c r="Q21" s="32">
        <v>34.07</v>
      </c>
      <c r="R21" s="80">
        <f t="shared" si="6"/>
        <v>20.442</v>
      </c>
    </row>
    <row r="22" spans="1:18" ht="52.5" customHeight="1" thickBot="1" x14ac:dyDescent="0.3">
      <c r="A22" s="326"/>
      <c r="B22" s="105" t="s">
        <v>41</v>
      </c>
      <c r="C22" s="73" t="s">
        <v>38</v>
      </c>
      <c r="D22" s="18"/>
      <c r="E22" s="22">
        <v>2</v>
      </c>
      <c r="F22" s="10">
        <v>2</v>
      </c>
      <c r="G22" s="2">
        <v>1</v>
      </c>
      <c r="H22" s="100">
        <f t="shared" si="4"/>
        <v>2</v>
      </c>
      <c r="I22" s="3">
        <f>60/60</f>
        <v>1</v>
      </c>
      <c r="J22" s="104">
        <f t="shared" si="0"/>
        <v>2</v>
      </c>
      <c r="K22" s="15">
        <f t="shared" si="1"/>
        <v>0</v>
      </c>
      <c r="L22" s="2">
        <v>0</v>
      </c>
      <c r="M22" s="1">
        <f t="shared" si="2"/>
        <v>0</v>
      </c>
      <c r="N22" s="4">
        <v>0</v>
      </c>
      <c r="O22" s="26">
        <f t="shared" si="7"/>
        <v>0</v>
      </c>
      <c r="P22" s="30">
        <f t="shared" si="8"/>
        <v>2</v>
      </c>
      <c r="Q22" s="32">
        <v>41.89</v>
      </c>
      <c r="R22" s="80">
        <f t="shared" si="6"/>
        <v>83.78</v>
      </c>
    </row>
    <row r="23" spans="1:18" ht="52.5" customHeight="1" thickBot="1" x14ac:dyDescent="0.3">
      <c r="A23" s="326"/>
      <c r="B23" s="105" t="s">
        <v>41</v>
      </c>
      <c r="C23" s="73" t="s">
        <v>31</v>
      </c>
      <c r="D23" s="18"/>
      <c r="E23" s="22">
        <v>2</v>
      </c>
      <c r="F23" s="10">
        <v>2</v>
      </c>
      <c r="G23" s="2">
        <v>1</v>
      </c>
      <c r="H23" s="100">
        <f t="shared" ref="H23:H25" si="9">+F23*G23</f>
        <v>2</v>
      </c>
      <c r="I23" s="3">
        <f>60/60</f>
        <v>1</v>
      </c>
      <c r="J23" s="104">
        <f t="shared" ref="J23:J25" si="10">+H23*I23</f>
        <v>2</v>
      </c>
      <c r="K23" s="15">
        <f t="shared" si="1"/>
        <v>0</v>
      </c>
      <c r="L23" s="2">
        <v>0</v>
      </c>
      <c r="M23" s="1">
        <f t="shared" si="2"/>
        <v>0</v>
      </c>
      <c r="N23" s="4">
        <v>0</v>
      </c>
      <c r="O23" s="26">
        <f t="shared" si="7"/>
        <v>0</v>
      </c>
      <c r="P23" s="30">
        <f t="shared" si="8"/>
        <v>2</v>
      </c>
      <c r="Q23" s="32">
        <v>41.89</v>
      </c>
      <c r="R23" s="80">
        <f t="shared" si="6"/>
        <v>83.78</v>
      </c>
    </row>
    <row r="24" spans="1:18" ht="52.5" customHeight="1" thickBot="1" x14ac:dyDescent="0.3">
      <c r="A24" s="326"/>
      <c r="B24" s="105" t="s">
        <v>41</v>
      </c>
      <c r="C24" s="73" t="s">
        <v>66</v>
      </c>
      <c r="D24" s="18"/>
      <c r="E24" s="22">
        <v>2</v>
      </c>
      <c r="F24" s="10">
        <v>2</v>
      </c>
      <c r="G24" s="2">
        <v>1</v>
      </c>
      <c r="H24" s="100">
        <f t="shared" si="9"/>
        <v>2</v>
      </c>
      <c r="I24" s="3">
        <f>240/60</f>
        <v>4</v>
      </c>
      <c r="J24" s="104">
        <f t="shared" si="10"/>
        <v>8</v>
      </c>
      <c r="K24" s="15">
        <f t="shared" si="1"/>
        <v>0</v>
      </c>
      <c r="L24" s="2">
        <v>0</v>
      </c>
      <c r="M24" s="1">
        <f t="shared" si="2"/>
        <v>0</v>
      </c>
      <c r="N24" s="4">
        <v>0</v>
      </c>
      <c r="O24" s="26">
        <f t="shared" si="7"/>
        <v>0</v>
      </c>
      <c r="P24" s="30">
        <f t="shared" si="8"/>
        <v>8</v>
      </c>
      <c r="Q24" s="32">
        <v>41.89</v>
      </c>
      <c r="R24" s="80">
        <f t="shared" si="6"/>
        <v>335.12</v>
      </c>
    </row>
    <row r="25" spans="1:18" ht="52.5" customHeight="1" thickBot="1" x14ac:dyDescent="0.3">
      <c r="A25" s="327"/>
      <c r="B25" s="105" t="s">
        <v>41</v>
      </c>
      <c r="C25" s="54" t="s">
        <v>35</v>
      </c>
      <c r="D25" s="18"/>
      <c r="E25" s="22">
        <v>2</v>
      </c>
      <c r="F25" s="10">
        <v>2</v>
      </c>
      <c r="G25" s="2">
        <v>1</v>
      </c>
      <c r="H25" s="100">
        <f t="shared" si="9"/>
        <v>2</v>
      </c>
      <c r="I25" s="3">
        <f>60/60</f>
        <v>1</v>
      </c>
      <c r="J25" s="104">
        <f t="shared" si="10"/>
        <v>2</v>
      </c>
      <c r="K25" s="15">
        <f t="shared" si="1"/>
        <v>0</v>
      </c>
      <c r="L25" s="2">
        <v>0</v>
      </c>
      <c r="M25" s="1">
        <f t="shared" si="2"/>
        <v>0</v>
      </c>
      <c r="N25" s="4">
        <v>0</v>
      </c>
      <c r="O25" s="26">
        <f t="shared" si="7"/>
        <v>0</v>
      </c>
      <c r="P25" s="30">
        <f t="shared" si="8"/>
        <v>2</v>
      </c>
      <c r="Q25" s="32">
        <v>41.89</v>
      </c>
      <c r="R25" s="80">
        <f t="shared" si="6"/>
        <v>83.78</v>
      </c>
    </row>
    <row r="26" spans="1:18" ht="32.25" customHeight="1" thickBot="1" x14ac:dyDescent="0.3">
      <c r="A26" s="336" t="s">
        <v>18</v>
      </c>
      <c r="B26" s="66" t="s">
        <v>54</v>
      </c>
      <c r="C26" s="73" t="s">
        <v>70</v>
      </c>
      <c r="D26" s="18"/>
      <c r="E26" s="21">
        <v>2</v>
      </c>
      <c r="F26" s="23">
        <v>2</v>
      </c>
      <c r="G26" s="2">
        <v>1</v>
      </c>
      <c r="H26" s="99">
        <f t="shared" ref="H26:H30" si="11">+F26*G26</f>
        <v>2</v>
      </c>
      <c r="I26" s="3">
        <f>60/60</f>
        <v>1</v>
      </c>
      <c r="J26" s="104">
        <f t="shared" si="0"/>
        <v>2</v>
      </c>
      <c r="K26" s="15">
        <f t="shared" si="1"/>
        <v>0</v>
      </c>
      <c r="L26" s="2">
        <v>0</v>
      </c>
      <c r="M26" s="1">
        <f t="shared" si="2"/>
        <v>0</v>
      </c>
      <c r="N26" s="4">
        <v>0</v>
      </c>
      <c r="O26" s="26">
        <f t="shared" si="7"/>
        <v>0</v>
      </c>
      <c r="P26" s="82">
        <f t="shared" si="3"/>
        <v>2</v>
      </c>
      <c r="Q26" s="32">
        <v>21.89</v>
      </c>
      <c r="R26" s="80">
        <f t="shared" ref="R26:R30" si="12">Q26*P26</f>
        <v>43.78</v>
      </c>
    </row>
    <row r="27" spans="1:18" ht="56.25" customHeight="1" thickBot="1" x14ac:dyDescent="0.3">
      <c r="A27" s="337"/>
      <c r="B27" s="69" t="s">
        <v>53</v>
      </c>
      <c r="C27" s="54" t="s">
        <v>79</v>
      </c>
      <c r="D27" s="18"/>
      <c r="E27" s="21">
        <v>12</v>
      </c>
      <c r="F27" s="23">
        <v>12</v>
      </c>
      <c r="G27" s="2">
        <v>1</v>
      </c>
      <c r="H27" s="99">
        <f t="shared" si="11"/>
        <v>12</v>
      </c>
      <c r="I27" s="4">
        <f>3/60</f>
        <v>0.05</v>
      </c>
      <c r="J27" s="104">
        <f t="shared" si="0"/>
        <v>0.60000000000000009</v>
      </c>
      <c r="K27" s="15">
        <f>+E27-F27</f>
        <v>0</v>
      </c>
      <c r="L27" s="2">
        <v>0</v>
      </c>
      <c r="M27" s="1">
        <f t="shared" si="2"/>
        <v>0</v>
      </c>
      <c r="N27" s="4">
        <v>0</v>
      </c>
      <c r="O27" s="26">
        <f t="shared" si="7"/>
        <v>0</v>
      </c>
      <c r="P27" s="81">
        <f t="shared" si="3"/>
        <v>0.60000000000000009</v>
      </c>
      <c r="Q27" s="32">
        <v>21.89</v>
      </c>
      <c r="R27" s="80">
        <f t="shared" si="12"/>
        <v>13.134000000000002</v>
      </c>
    </row>
    <row r="28" spans="1:18" ht="32.25" customHeight="1" thickBot="1" x14ac:dyDescent="0.3">
      <c r="A28" s="337"/>
      <c r="B28" s="72" t="s">
        <v>54</v>
      </c>
      <c r="C28" s="54" t="s">
        <v>78</v>
      </c>
      <c r="D28" s="18"/>
      <c r="E28" s="21">
        <v>36</v>
      </c>
      <c r="F28" s="23">
        <v>36</v>
      </c>
      <c r="G28" s="2">
        <v>1</v>
      </c>
      <c r="H28" s="99">
        <f t="shared" si="11"/>
        <v>36</v>
      </c>
      <c r="I28" s="4">
        <f>60/60</f>
        <v>1</v>
      </c>
      <c r="J28" s="104">
        <f t="shared" si="0"/>
        <v>36</v>
      </c>
      <c r="K28" s="15">
        <f>+E28-F28</f>
        <v>0</v>
      </c>
      <c r="L28" s="2">
        <v>0</v>
      </c>
      <c r="M28" s="1">
        <f t="shared" si="2"/>
        <v>0</v>
      </c>
      <c r="N28" s="4">
        <v>0</v>
      </c>
      <c r="O28" s="26">
        <f t="shared" si="7"/>
        <v>0</v>
      </c>
      <c r="P28" s="82">
        <f t="shared" si="3"/>
        <v>36</v>
      </c>
      <c r="Q28" s="32">
        <v>21.89</v>
      </c>
      <c r="R28" s="80">
        <f t="shared" si="12"/>
        <v>788.04</v>
      </c>
    </row>
    <row r="29" spans="1:18" ht="26.25" customHeight="1" thickBot="1" x14ac:dyDescent="0.3">
      <c r="A29" s="337"/>
      <c r="B29" s="72" t="s">
        <v>54</v>
      </c>
      <c r="C29" s="68" t="s">
        <v>43</v>
      </c>
      <c r="D29" s="18"/>
      <c r="E29" s="21">
        <v>36</v>
      </c>
      <c r="F29" s="23">
        <v>36</v>
      </c>
      <c r="G29" s="2">
        <v>1</v>
      </c>
      <c r="H29" s="99">
        <f t="shared" si="11"/>
        <v>36</v>
      </c>
      <c r="I29" s="4">
        <f>2/60</f>
        <v>3.3333333333333333E-2</v>
      </c>
      <c r="J29" s="104">
        <f t="shared" si="0"/>
        <v>1.2</v>
      </c>
      <c r="K29" s="15">
        <f>+E29-F29</f>
        <v>0</v>
      </c>
      <c r="L29" s="2">
        <v>0</v>
      </c>
      <c r="M29" s="1">
        <f t="shared" si="2"/>
        <v>0</v>
      </c>
      <c r="N29" s="4">
        <v>0</v>
      </c>
      <c r="O29" s="26">
        <f t="shared" si="7"/>
        <v>0</v>
      </c>
      <c r="P29" s="82">
        <f t="shared" si="3"/>
        <v>1.2</v>
      </c>
      <c r="Q29" s="32">
        <v>21.89</v>
      </c>
      <c r="R29" s="80">
        <f t="shared" si="12"/>
        <v>26.268000000000001</v>
      </c>
    </row>
    <row r="30" spans="1:18" ht="23.25" thickBot="1" x14ac:dyDescent="0.3">
      <c r="A30" s="338"/>
      <c r="B30" s="72" t="s">
        <v>54</v>
      </c>
      <c r="C30" s="71" t="s">
        <v>42</v>
      </c>
      <c r="D30" s="58"/>
      <c r="E30" s="59">
        <v>60</v>
      </c>
      <c r="F30" s="60">
        <v>60</v>
      </c>
      <c r="G30" s="61">
        <v>1</v>
      </c>
      <c r="H30" s="102">
        <f t="shared" si="11"/>
        <v>60</v>
      </c>
      <c r="I30" s="63">
        <v>1.5</v>
      </c>
      <c r="J30" s="104">
        <f t="shared" si="0"/>
        <v>90</v>
      </c>
      <c r="K30" s="64">
        <f>+E30-F30</f>
        <v>0</v>
      </c>
      <c r="L30" s="61">
        <v>0</v>
      </c>
      <c r="M30" s="62">
        <f t="shared" si="2"/>
        <v>0</v>
      </c>
      <c r="N30" s="63">
        <v>0</v>
      </c>
      <c r="O30" s="65">
        <f t="shared" si="7"/>
        <v>0</v>
      </c>
      <c r="P30" s="92">
        <f t="shared" si="3"/>
        <v>90</v>
      </c>
      <c r="Q30" s="32">
        <v>21.89</v>
      </c>
      <c r="R30" s="80">
        <f t="shared" si="12"/>
        <v>1970.1000000000001</v>
      </c>
    </row>
    <row r="31" spans="1:18" ht="16.5" thickTop="1" thickBot="1" x14ac:dyDescent="0.3">
      <c r="A31" s="330" t="s">
        <v>58</v>
      </c>
      <c r="B31" s="331"/>
      <c r="C31" s="332"/>
      <c r="D31" s="35"/>
      <c r="E31" s="36">
        <f>2+6+6+1+6+18+2+2+36+24</f>
        <v>103</v>
      </c>
      <c r="F31" s="36">
        <f>2+6+6+1+6+18+2+2+36+24</f>
        <v>103</v>
      </c>
      <c r="G31" s="37">
        <f>H31/F31</f>
        <v>2.7864077669902914</v>
      </c>
      <c r="H31" s="97">
        <f>SUM(H4:H30)</f>
        <v>287</v>
      </c>
      <c r="I31" s="39">
        <f>J31/H31</f>
        <v>0.8797909407665504</v>
      </c>
      <c r="J31" s="101">
        <f>SUM(J4:J30)</f>
        <v>252.49999999999997</v>
      </c>
      <c r="K31" s="41">
        <v>0</v>
      </c>
      <c r="L31" s="84">
        <v>0</v>
      </c>
      <c r="M31" s="38">
        <f>SUM(M4:M30)</f>
        <v>0</v>
      </c>
      <c r="N31" s="42">
        <v>0</v>
      </c>
      <c r="O31" s="93">
        <f>SUM(O4:O30)</f>
        <v>0</v>
      </c>
      <c r="P31" s="87">
        <f t="shared" si="3"/>
        <v>252.49999999999997</v>
      </c>
      <c r="Q31" s="43" t="s">
        <v>17</v>
      </c>
      <c r="R31" s="83">
        <f>SUM(R4:R30)</f>
        <v>8112.6069999999991</v>
      </c>
    </row>
    <row r="32" spans="1:18" ht="39.75" customHeight="1" thickBot="1" x14ac:dyDescent="0.35">
      <c r="A32" s="340" t="s">
        <v>45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2"/>
    </row>
    <row r="33" spans="1:18" ht="23.25" thickBot="1" x14ac:dyDescent="0.3">
      <c r="A33" s="328" t="s">
        <v>44</v>
      </c>
      <c r="B33" s="74" t="s">
        <v>36</v>
      </c>
      <c r="C33" s="54" t="s">
        <v>55</v>
      </c>
      <c r="D33" s="18"/>
      <c r="E33" s="21">
        <v>2</v>
      </c>
      <c r="F33" s="23">
        <v>2</v>
      </c>
      <c r="G33" s="2">
        <v>1</v>
      </c>
      <c r="H33" s="99">
        <f t="shared" ref="H33:H41" si="13">+F33*G33</f>
        <v>2</v>
      </c>
      <c r="I33" s="3">
        <f>60/60</f>
        <v>1</v>
      </c>
      <c r="J33" s="24">
        <f t="shared" ref="J33:J41" si="14">+H33*I33</f>
        <v>2</v>
      </c>
      <c r="K33" s="15">
        <v>0</v>
      </c>
      <c r="L33" s="2">
        <v>0</v>
      </c>
      <c r="M33" s="5">
        <f t="shared" ref="M33:M41" si="15">+K33*L33</f>
        <v>0</v>
      </c>
      <c r="N33" s="4">
        <v>0</v>
      </c>
      <c r="O33" s="26">
        <f t="shared" ref="O33:O41" si="16">M33*N33</f>
        <v>0</v>
      </c>
      <c r="P33" s="82">
        <f t="shared" ref="P33:P41" si="17">+O33+J33</f>
        <v>2</v>
      </c>
      <c r="Q33" s="32">
        <v>34.07</v>
      </c>
      <c r="R33" s="80">
        <f t="shared" ref="R33:R41" si="18">Q33*P33</f>
        <v>68.14</v>
      </c>
    </row>
    <row r="34" spans="1:18" ht="45.75" thickBot="1" x14ac:dyDescent="0.3">
      <c r="A34" s="329"/>
      <c r="B34" s="74" t="s">
        <v>36</v>
      </c>
      <c r="C34" s="54" t="s">
        <v>80</v>
      </c>
      <c r="D34" s="18"/>
      <c r="E34" s="22">
        <v>6</v>
      </c>
      <c r="F34" s="10">
        <v>6</v>
      </c>
      <c r="G34" s="2">
        <v>1</v>
      </c>
      <c r="H34" s="100">
        <f t="shared" si="13"/>
        <v>6</v>
      </c>
      <c r="I34" s="3">
        <f>3/60</f>
        <v>0.05</v>
      </c>
      <c r="J34" s="76">
        <f t="shared" si="14"/>
        <v>0.30000000000000004</v>
      </c>
      <c r="K34" s="15">
        <f>+E34-F34</f>
        <v>0</v>
      </c>
      <c r="L34" s="2">
        <v>0</v>
      </c>
      <c r="M34" s="5">
        <f t="shared" si="15"/>
        <v>0</v>
      </c>
      <c r="N34" s="4">
        <v>0</v>
      </c>
      <c r="O34" s="26">
        <f t="shared" si="16"/>
        <v>0</v>
      </c>
      <c r="P34" s="81">
        <f t="shared" si="17"/>
        <v>0.30000000000000004</v>
      </c>
      <c r="Q34" s="32">
        <v>34.07</v>
      </c>
      <c r="R34" s="80">
        <f t="shared" si="18"/>
        <v>10.221000000000002</v>
      </c>
    </row>
    <row r="35" spans="1:18" ht="34.5" thickBot="1" x14ac:dyDescent="0.3">
      <c r="A35" s="329"/>
      <c r="B35" s="107" t="s">
        <v>36</v>
      </c>
      <c r="C35" s="54" t="s">
        <v>75</v>
      </c>
      <c r="D35" s="18"/>
      <c r="E35" s="22">
        <v>18</v>
      </c>
      <c r="F35" s="10">
        <v>18</v>
      </c>
      <c r="G35" s="2">
        <v>1</v>
      </c>
      <c r="H35" s="100">
        <f t="shared" si="13"/>
        <v>18</v>
      </c>
      <c r="I35" s="3">
        <f>60/60</f>
        <v>1</v>
      </c>
      <c r="J35" s="76">
        <f t="shared" si="14"/>
        <v>18</v>
      </c>
      <c r="K35" s="15">
        <f>+E35-F35</f>
        <v>0</v>
      </c>
      <c r="L35" s="2">
        <v>0</v>
      </c>
      <c r="M35" s="5">
        <f t="shared" si="15"/>
        <v>0</v>
      </c>
      <c r="N35" s="4">
        <v>0</v>
      </c>
      <c r="O35" s="26">
        <f t="shared" si="16"/>
        <v>0</v>
      </c>
      <c r="P35" s="82">
        <f t="shared" si="17"/>
        <v>18</v>
      </c>
      <c r="Q35" s="32">
        <v>34.07</v>
      </c>
      <c r="R35" s="80">
        <f t="shared" si="18"/>
        <v>613.26</v>
      </c>
    </row>
    <row r="36" spans="1:18" ht="23.25" thickBot="1" x14ac:dyDescent="0.3">
      <c r="A36" s="329"/>
      <c r="B36" s="107" t="s">
        <v>36</v>
      </c>
      <c r="C36" s="54" t="s">
        <v>76</v>
      </c>
      <c r="D36" s="18"/>
      <c r="E36" s="22">
        <v>18</v>
      </c>
      <c r="F36" s="10">
        <v>18</v>
      </c>
      <c r="G36" s="2">
        <v>1</v>
      </c>
      <c r="H36" s="100">
        <f t="shared" si="13"/>
        <v>18</v>
      </c>
      <c r="I36" s="4">
        <f>2/60</f>
        <v>3.3333333333333333E-2</v>
      </c>
      <c r="J36" s="76">
        <f t="shared" si="14"/>
        <v>0.6</v>
      </c>
      <c r="K36" s="15">
        <f>+E36-F36</f>
        <v>0</v>
      </c>
      <c r="L36" s="2">
        <v>0</v>
      </c>
      <c r="M36" s="5">
        <f t="shared" si="15"/>
        <v>0</v>
      </c>
      <c r="N36" s="4">
        <v>0</v>
      </c>
      <c r="O36" s="26">
        <f t="shared" si="16"/>
        <v>0</v>
      </c>
      <c r="P36" s="81">
        <f t="shared" si="17"/>
        <v>0.6</v>
      </c>
      <c r="Q36" s="32">
        <v>34.07</v>
      </c>
      <c r="R36" s="80">
        <f t="shared" si="18"/>
        <v>20.442</v>
      </c>
    </row>
    <row r="37" spans="1:18" ht="31.5" customHeight="1" thickBot="1" x14ac:dyDescent="0.3">
      <c r="A37" s="329"/>
      <c r="B37" s="106" t="s">
        <v>67</v>
      </c>
      <c r="C37" s="54" t="s">
        <v>56</v>
      </c>
      <c r="D37" s="58"/>
      <c r="E37" s="59">
        <v>1</v>
      </c>
      <c r="F37" s="60">
        <v>1</v>
      </c>
      <c r="G37" s="61">
        <v>1</v>
      </c>
      <c r="H37" s="102">
        <f t="shared" si="13"/>
        <v>1</v>
      </c>
      <c r="I37" s="63">
        <f>60/60</f>
        <v>1</v>
      </c>
      <c r="J37" s="76">
        <f t="shared" si="14"/>
        <v>1</v>
      </c>
      <c r="K37" s="64">
        <v>0</v>
      </c>
      <c r="L37" s="61">
        <v>0</v>
      </c>
      <c r="M37" s="5">
        <f t="shared" si="15"/>
        <v>0</v>
      </c>
      <c r="N37" s="63">
        <v>0</v>
      </c>
      <c r="O37" s="26">
        <f t="shared" si="16"/>
        <v>0</v>
      </c>
      <c r="P37" s="82">
        <f t="shared" si="17"/>
        <v>1</v>
      </c>
      <c r="Q37" s="32">
        <v>41.89</v>
      </c>
      <c r="R37" s="80">
        <f t="shared" si="18"/>
        <v>41.89</v>
      </c>
    </row>
    <row r="38" spans="1:18" ht="39" customHeight="1" thickBot="1" x14ac:dyDescent="0.3">
      <c r="A38" s="329"/>
      <c r="B38" s="106" t="s">
        <v>67</v>
      </c>
      <c r="C38" s="73" t="s">
        <v>38</v>
      </c>
      <c r="D38" s="58"/>
      <c r="E38" s="22">
        <v>2</v>
      </c>
      <c r="F38" s="10">
        <v>2</v>
      </c>
      <c r="G38" s="2">
        <v>1</v>
      </c>
      <c r="H38" s="100">
        <f t="shared" si="13"/>
        <v>2</v>
      </c>
      <c r="I38" s="3">
        <f>60/60</f>
        <v>1</v>
      </c>
      <c r="J38" s="76">
        <f t="shared" si="14"/>
        <v>2</v>
      </c>
      <c r="K38" s="64">
        <v>0</v>
      </c>
      <c r="L38" s="61">
        <v>0</v>
      </c>
      <c r="M38" s="5">
        <f t="shared" si="15"/>
        <v>0</v>
      </c>
      <c r="N38" s="63">
        <v>0</v>
      </c>
      <c r="O38" s="26">
        <f t="shared" si="16"/>
        <v>0</v>
      </c>
      <c r="P38" s="82">
        <f t="shared" si="17"/>
        <v>2</v>
      </c>
      <c r="Q38" s="32">
        <v>41.89</v>
      </c>
      <c r="R38" s="80">
        <f t="shared" si="18"/>
        <v>83.78</v>
      </c>
    </row>
    <row r="39" spans="1:18" ht="34.5" thickBot="1" x14ac:dyDescent="0.3">
      <c r="A39" s="329"/>
      <c r="B39" s="106" t="s">
        <v>67</v>
      </c>
      <c r="C39" s="73" t="s">
        <v>31</v>
      </c>
      <c r="D39" s="58"/>
      <c r="E39" s="22">
        <v>2</v>
      </c>
      <c r="F39" s="10">
        <v>2</v>
      </c>
      <c r="G39" s="2">
        <v>1</v>
      </c>
      <c r="H39" s="100">
        <f t="shared" si="13"/>
        <v>2</v>
      </c>
      <c r="I39" s="3">
        <f>60/60</f>
        <v>1</v>
      </c>
      <c r="J39" s="76">
        <f t="shared" si="14"/>
        <v>2</v>
      </c>
      <c r="K39" s="64">
        <v>0</v>
      </c>
      <c r="L39" s="61">
        <v>0</v>
      </c>
      <c r="M39" s="5">
        <f t="shared" si="15"/>
        <v>0</v>
      </c>
      <c r="N39" s="63">
        <v>0</v>
      </c>
      <c r="O39" s="26">
        <f t="shared" si="16"/>
        <v>0</v>
      </c>
      <c r="P39" s="82">
        <f t="shared" si="17"/>
        <v>2</v>
      </c>
      <c r="Q39" s="32">
        <v>41.89</v>
      </c>
      <c r="R39" s="80">
        <f t="shared" si="18"/>
        <v>83.78</v>
      </c>
    </row>
    <row r="40" spans="1:18" ht="23.25" thickBot="1" x14ac:dyDescent="0.3">
      <c r="A40" s="329"/>
      <c r="B40" s="106" t="s">
        <v>67</v>
      </c>
      <c r="C40" s="73" t="s">
        <v>66</v>
      </c>
      <c r="D40" s="58"/>
      <c r="E40" s="22">
        <v>2</v>
      </c>
      <c r="F40" s="10">
        <v>2</v>
      </c>
      <c r="G40" s="2">
        <v>1</v>
      </c>
      <c r="H40" s="100">
        <f t="shared" si="13"/>
        <v>2</v>
      </c>
      <c r="I40" s="3">
        <f>240/60</f>
        <v>4</v>
      </c>
      <c r="J40" s="76">
        <f t="shared" si="14"/>
        <v>8</v>
      </c>
      <c r="K40" s="64">
        <v>0</v>
      </c>
      <c r="L40" s="61">
        <v>0</v>
      </c>
      <c r="M40" s="5">
        <f t="shared" si="15"/>
        <v>0</v>
      </c>
      <c r="N40" s="63">
        <v>0</v>
      </c>
      <c r="O40" s="26">
        <f t="shared" si="16"/>
        <v>0</v>
      </c>
      <c r="P40" s="82">
        <f t="shared" si="17"/>
        <v>8</v>
      </c>
      <c r="Q40" s="32">
        <v>41.89</v>
      </c>
      <c r="R40" s="80">
        <f t="shared" si="18"/>
        <v>335.12</v>
      </c>
    </row>
    <row r="41" spans="1:18" ht="23.25" thickBot="1" x14ac:dyDescent="0.3">
      <c r="A41" s="329"/>
      <c r="B41" s="106" t="s">
        <v>67</v>
      </c>
      <c r="C41" s="54" t="s">
        <v>35</v>
      </c>
      <c r="D41" s="58"/>
      <c r="E41" s="22">
        <v>1</v>
      </c>
      <c r="F41" s="10">
        <v>1</v>
      </c>
      <c r="G41" s="2">
        <v>1</v>
      </c>
      <c r="H41" s="100">
        <f t="shared" si="13"/>
        <v>1</v>
      </c>
      <c r="I41" s="3">
        <f>60/60</f>
        <v>1</v>
      </c>
      <c r="J41" s="76">
        <f t="shared" si="14"/>
        <v>1</v>
      </c>
      <c r="K41" s="5">
        <v>0</v>
      </c>
      <c r="L41" s="85">
        <v>0</v>
      </c>
      <c r="M41" s="5">
        <f t="shared" si="15"/>
        <v>0</v>
      </c>
      <c r="N41" s="5"/>
      <c r="O41" s="5">
        <f t="shared" si="16"/>
        <v>0</v>
      </c>
      <c r="P41" s="82">
        <f t="shared" si="17"/>
        <v>1</v>
      </c>
      <c r="Q41" s="32">
        <v>41.89</v>
      </c>
      <c r="R41" s="80">
        <f t="shared" si="18"/>
        <v>41.89</v>
      </c>
    </row>
    <row r="42" spans="1:18" ht="16.5" thickTop="1" thickBot="1" x14ac:dyDescent="0.3">
      <c r="A42" s="330" t="s">
        <v>47</v>
      </c>
      <c r="B42" s="331"/>
      <c r="C42" s="332"/>
      <c r="D42" s="35"/>
      <c r="E42" s="36">
        <f>2+18+1+2</f>
        <v>23</v>
      </c>
      <c r="F42" s="36">
        <f>2+18+1+2</f>
        <v>23</v>
      </c>
      <c r="G42" s="37">
        <f>H42/F42</f>
        <v>2.2608695652173911</v>
      </c>
      <c r="H42" s="97">
        <f>SUM(H33:H41)</f>
        <v>52</v>
      </c>
      <c r="I42" s="39">
        <f>J42/H42</f>
        <v>0.67115384615384621</v>
      </c>
      <c r="J42" s="95">
        <f>SUM(J33:J41)</f>
        <v>34.900000000000006</v>
      </c>
      <c r="K42" s="41">
        <f>K34</f>
        <v>0</v>
      </c>
      <c r="L42" s="84">
        <v>0</v>
      </c>
      <c r="M42" s="38">
        <f>SUM(M16:M41)</f>
        <v>0</v>
      </c>
      <c r="N42" s="42">
        <v>0</v>
      </c>
      <c r="O42" s="93">
        <v>0</v>
      </c>
      <c r="P42" s="87">
        <f t="shared" ref="P42:P50" si="19">+O42+J42</f>
        <v>34.900000000000006</v>
      </c>
      <c r="Q42" s="43" t="s">
        <v>17</v>
      </c>
      <c r="R42" s="83">
        <f>SUM(R33:R41)</f>
        <v>1298.5229999999999</v>
      </c>
    </row>
    <row r="43" spans="1:18" ht="31.5" customHeight="1" thickBot="1" x14ac:dyDescent="0.35">
      <c r="A43" s="340" t="s">
        <v>48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</row>
    <row r="44" spans="1:18" ht="45.75" thickBot="1" x14ac:dyDescent="0.3">
      <c r="A44" s="329" t="s">
        <v>71</v>
      </c>
      <c r="B44" s="74" t="s">
        <v>36</v>
      </c>
      <c r="C44" s="75" t="s">
        <v>81</v>
      </c>
      <c r="D44" s="18"/>
      <c r="E44" s="22">
        <v>6</v>
      </c>
      <c r="F44" s="10">
        <v>6</v>
      </c>
      <c r="G44" s="2">
        <v>1</v>
      </c>
      <c r="H44" s="98">
        <f t="shared" ref="H44:H46" si="20">+F44*G44</f>
        <v>6</v>
      </c>
      <c r="I44" s="3">
        <f>3/60</f>
        <v>0.05</v>
      </c>
      <c r="J44" s="76">
        <f t="shared" ref="J44:J50" si="21">+H44*I44</f>
        <v>0.30000000000000004</v>
      </c>
      <c r="K44" s="15">
        <f>+E44-F44</f>
        <v>0</v>
      </c>
      <c r="L44" s="2">
        <v>0</v>
      </c>
      <c r="M44" s="5">
        <f t="shared" ref="M44:M46" si="22">+K44*L44</f>
        <v>0</v>
      </c>
      <c r="N44" s="4">
        <v>0</v>
      </c>
      <c r="O44" s="26">
        <f t="shared" ref="O44:O46" si="23">M44*N44</f>
        <v>0</v>
      </c>
      <c r="P44" s="81">
        <f t="shared" si="19"/>
        <v>0.30000000000000004</v>
      </c>
      <c r="Q44" s="32">
        <v>34.07</v>
      </c>
      <c r="R44" s="80">
        <f t="shared" ref="R44:R50" si="24">Q44*P44</f>
        <v>10.221000000000002</v>
      </c>
    </row>
    <row r="45" spans="1:18" ht="34.5" thickBot="1" x14ac:dyDescent="0.3">
      <c r="A45" s="329"/>
      <c r="B45" s="74" t="s">
        <v>36</v>
      </c>
      <c r="C45" s="75" t="s">
        <v>75</v>
      </c>
      <c r="D45" s="18"/>
      <c r="E45" s="22">
        <v>18</v>
      </c>
      <c r="F45" s="10">
        <v>18</v>
      </c>
      <c r="G45" s="2">
        <v>1</v>
      </c>
      <c r="H45" s="98">
        <f t="shared" si="20"/>
        <v>18</v>
      </c>
      <c r="I45" s="3">
        <f>60/60</f>
        <v>1</v>
      </c>
      <c r="J45" s="76">
        <f t="shared" si="21"/>
        <v>18</v>
      </c>
      <c r="K45" s="15">
        <f>+E45-F45</f>
        <v>0</v>
      </c>
      <c r="L45" s="2">
        <v>0</v>
      </c>
      <c r="M45" s="5">
        <f t="shared" si="22"/>
        <v>0</v>
      </c>
      <c r="N45" s="4">
        <v>0</v>
      </c>
      <c r="O45" s="26">
        <f t="shared" si="23"/>
        <v>0</v>
      </c>
      <c r="P45" s="82">
        <f t="shared" si="19"/>
        <v>18</v>
      </c>
      <c r="Q45" s="32">
        <v>34.07</v>
      </c>
      <c r="R45" s="80">
        <f t="shared" si="24"/>
        <v>613.26</v>
      </c>
    </row>
    <row r="46" spans="1:18" ht="23.25" thickBot="1" x14ac:dyDescent="0.3">
      <c r="A46" s="329"/>
      <c r="B46" s="107" t="s">
        <v>36</v>
      </c>
      <c r="C46" s="75" t="s">
        <v>37</v>
      </c>
      <c r="D46" s="18"/>
      <c r="E46" s="22">
        <v>18</v>
      </c>
      <c r="F46" s="10">
        <v>18</v>
      </c>
      <c r="G46" s="2">
        <v>1</v>
      </c>
      <c r="H46" s="98">
        <f t="shared" si="20"/>
        <v>18</v>
      </c>
      <c r="I46" s="4">
        <f>2/60</f>
        <v>3.3333333333333333E-2</v>
      </c>
      <c r="J46" s="76">
        <f t="shared" si="21"/>
        <v>0.6</v>
      </c>
      <c r="K46" s="15">
        <f>+E46-F46</f>
        <v>0</v>
      </c>
      <c r="L46" s="2">
        <v>0</v>
      </c>
      <c r="M46" s="5">
        <f t="shared" si="22"/>
        <v>0</v>
      </c>
      <c r="N46" s="4">
        <v>0</v>
      </c>
      <c r="O46" s="26">
        <f t="shared" si="23"/>
        <v>0</v>
      </c>
      <c r="P46" s="81">
        <f t="shared" si="19"/>
        <v>0.6</v>
      </c>
      <c r="Q46" s="32">
        <v>34.07</v>
      </c>
      <c r="R46" s="80">
        <f t="shared" si="24"/>
        <v>20.442</v>
      </c>
    </row>
    <row r="47" spans="1:18" ht="34.5" thickBot="1" x14ac:dyDescent="0.3">
      <c r="A47" s="329"/>
      <c r="B47" s="106" t="s">
        <v>68</v>
      </c>
      <c r="C47" s="73" t="s">
        <v>38</v>
      </c>
      <c r="D47" s="58"/>
      <c r="E47" s="22">
        <v>2</v>
      </c>
      <c r="F47" s="10">
        <v>2</v>
      </c>
      <c r="G47" s="2">
        <v>1</v>
      </c>
      <c r="H47" s="98">
        <f t="shared" ref="H47:H50" si="25">+F47*G47</f>
        <v>2</v>
      </c>
      <c r="I47" s="3">
        <f>60/60</f>
        <v>1</v>
      </c>
      <c r="J47" s="76">
        <f t="shared" si="21"/>
        <v>2</v>
      </c>
      <c r="K47" s="64">
        <v>0</v>
      </c>
      <c r="L47" s="61">
        <v>0</v>
      </c>
      <c r="M47" s="62">
        <v>0</v>
      </c>
      <c r="N47" s="63">
        <v>0</v>
      </c>
      <c r="O47" s="65">
        <v>0</v>
      </c>
      <c r="P47" s="82">
        <f t="shared" si="19"/>
        <v>2</v>
      </c>
      <c r="Q47" s="32">
        <v>41.89</v>
      </c>
      <c r="R47" s="80">
        <f t="shared" si="24"/>
        <v>83.78</v>
      </c>
    </row>
    <row r="48" spans="1:18" ht="34.5" thickBot="1" x14ac:dyDescent="0.3">
      <c r="A48" s="329"/>
      <c r="B48" s="106" t="s">
        <v>68</v>
      </c>
      <c r="C48" s="73" t="s">
        <v>31</v>
      </c>
      <c r="D48" s="58"/>
      <c r="E48" s="22">
        <v>2</v>
      </c>
      <c r="F48" s="10">
        <v>2</v>
      </c>
      <c r="G48" s="2">
        <v>1</v>
      </c>
      <c r="H48" s="98">
        <f t="shared" si="25"/>
        <v>2</v>
      </c>
      <c r="I48" s="3">
        <f>60/60</f>
        <v>1</v>
      </c>
      <c r="J48" s="76">
        <f t="shared" si="21"/>
        <v>2</v>
      </c>
      <c r="K48" s="64">
        <v>0</v>
      </c>
      <c r="L48" s="61">
        <v>0</v>
      </c>
      <c r="M48" s="62">
        <v>0</v>
      </c>
      <c r="N48" s="63">
        <v>0</v>
      </c>
      <c r="O48" s="65">
        <v>0</v>
      </c>
      <c r="P48" s="82">
        <f t="shared" si="19"/>
        <v>2</v>
      </c>
      <c r="Q48" s="32">
        <v>41.89</v>
      </c>
      <c r="R48" s="80">
        <f t="shared" si="24"/>
        <v>83.78</v>
      </c>
    </row>
    <row r="49" spans="1:18" ht="34.5" thickBot="1" x14ac:dyDescent="0.3">
      <c r="A49" s="329"/>
      <c r="B49" s="106" t="s">
        <v>68</v>
      </c>
      <c r="C49" s="73" t="s">
        <v>34</v>
      </c>
      <c r="D49" s="58"/>
      <c r="E49" s="22">
        <v>2</v>
      </c>
      <c r="F49" s="10">
        <v>2</v>
      </c>
      <c r="G49" s="2">
        <v>1</v>
      </c>
      <c r="H49" s="98">
        <f t="shared" si="25"/>
        <v>2</v>
      </c>
      <c r="I49" s="3">
        <f>240/60</f>
        <v>4</v>
      </c>
      <c r="J49" s="76">
        <f t="shared" si="21"/>
        <v>8</v>
      </c>
      <c r="K49" s="64">
        <v>0</v>
      </c>
      <c r="L49" s="61">
        <v>0</v>
      </c>
      <c r="M49" s="62">
        <v>0</v>
      </c>
      <c r="N49" s="63">
        <v>0</v>
      </c>
      <c r="O49" s="65">
        <v>0</v>
      </c>
      <c r="P49" s="82">
        <f t="shared" si="19"/>
        <v>8</v>
      </c>
      <c r="Q49" s="32">
        <v>41.89</v>
      </c>
      <c r="R49" s="80">
        <f t="shared" si="24"/>
        <v>335.12</v>
      </c>
    </row>
    <row r="50" spans="1:18" ht="34.5" thickBot="1" x14ac:dyDescent="0.3">
      <c r="A50" s="329"/>
      <c r="B50" s="106" t="s">
        <v>68</v>
      </c>
      <c r="C50" s="54" t="s">
        <v>35</v>
      </c>
      <c r="D50" s="58"/>
      <c r="E50" s="22">
        <v>1</v>
      </c>
      <c r="F50" s="10">
        <v>1</v>
      </c>
      <c r="G50" s="2">
        <v>1</v>
      </c>
      <c r="H50" s="98">
        <f t="shared" si="25"/>
        <v>1</v>
      </c>
      <c r="I50" s="3">
        <f>60/60</f>
        <v>1</v>
      </c>
      <c r="J50" s="76">
        <f t="shared" si="21"/>
        <v>1</v>
      </c>
      <c r="K50" s="64">
        <v>0</v>
      </c>
      <c r="L50" s="61">
        <v>0</v>
      </c>
      <c r="M50" s="62">
        <v>0</v>
      </c>
      <c r="N50" s="63">
        <v>0</v>
      </c>
      <c r="O50" s="65">
        <v>0</v>
      </c>
      <c r="P50" s="82">
        <f t="shared" si="19"/>
        <v>1</v>
      </c>
      <c r="Q50" s="32">
        <v>41.89</v>
      </c>
      <c r="R50" s="80">
        <f t="shared" si="24"/>
        <v>41.89</v>
      </c>
    </row>
    <row r="51" spans="1:18" ht="16.5" thickTop="1" thickBot="1" x14ac:dyDescent="0.3">
      <c r="A51" s="330" t="s">
        <v>46</v>
      </c>
      <c r="B51" s="331"/>
      <c r="C51" s="332"/>
      <c r="D51" s="35"/>
      <c r="E51" s="36">
        <f>18+2</f>
        <v>20</v>
      </c>
      <c r="F51" s="36">
        <f>18+2</f>
        <v>20</v>
      </c>
      <c r="G51" s="37">
        <f>H51/F51</f>
        <v>2.4500000000000002</v>
      </c>
      <c r="H51" s="101">
        <f>SUM(H44:H50)</f>
        <v>49</v>
      </c>
      <c r="I51" s="42">
        <f>J51/H51</f>
        <v>0.65102040816326534</v>
      </c>
      <c r="J51" s="95">
        <f>SUM(J44:J50)</f>
        <v>31.900000000000002</v>
      </c>
      <c r="K51" s="41">
        <v>0</v>
      </c>
      <c r="L51" s="84">
        <v>0</v>
      </c>
      <c r="M51" s="38">
        <f>SUM(M44:M50)</f>
        <v>0</v>
      </c>
      <c r="N51" s="42">
        <v>0</v>
      </c>
      <c r="O51" s="40">
        <f>SUM(O44:O50)</f>
        <v>0</v>
      </c>
      <c r="P51" s="87">
        <f t="shared" ref="P51" si="26">+O51+J51</f>
        <v>31.900000000000002</v>
      </c>
      <c r="Q51" s="43" t="s">
        <v>17</v>
      </c>
      <c r="R51" s="83">
        <f>SUM(R44:R50)</f>
        <v>1188.4930000000002</v>
      </c>
    </row>
    <row r="52" spans="1:18" ht="15.75" thickBot="1" x14ac:dyDescent="0.3">
      <c r="A52" s="44"/>
      <c r="B52" s="45" t="s">
        <v>0</v>
      </c>
      <c r="C52" s="46"/>
      <c r="D52" s="50"/>
      <c r="E52" s="51">
        <f>E31+E42+E51</f>
        <v>146</v>
      </c>
      <c r="F52" s="51">
        <f>F31+F42+F51</f>
        <v>146</v>
      </c>
      <c r="G52" s="47">
        <f>+H52/F52</f>
        <v>2.6575342465753424</v>
      </c>
      <c r="H52" s="103">
        <f>H31+H42+H51</f>
        <v>388</v>
      </c>
      <c r="I52" s="47">
        <f>+J52/H52</f>
        <v>0.82293814432989676</v>
      </c>
      <c r="J52" s="96">
        <f>J31+J42+J51</f>
        <v>319.29999999999995</v>
      </c>
      <c r="K52" s="52">
        <v>0</v>
      </c>
      <c r="L52" s="48">
        <v>0</v>
      </c>
      <c r="M52" s="48">
        <f>SUM(M11:M51)</f>
        <v>0</v>
      </c>
      <c r="N52" s="48">
        <v>0</v>
      </c>
      <c r="O52" s="51">
        <f>O31+O42+O51</f>
        <v>0</v>
      </c>
      <c r="P52" s="51">
        <f>P31+P42+P51</f>
        <v>319.29999999999995</v>
      </c>
      <c r="Q52" s="49"/>
      <c r="R52" s="88">
        <f>R31+R42+R51</f>
        <v>10599.623</v>
      </c>
    </row>
    <row r="53" spans="1:18" x14ac:dyDescent="0.25">
      <c r="P53" s="86">
        <f>J52+O52</f>
        <v>319.29999999999995</v>
      </c>
    </row>
    <row r="54" spans="1:18" ht="17.25" customHeight="1" x14ac:dyDescent="0.25">
      <c r="A54" s="339" t="s">
        <v>63</v>
      </c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</row>
    <row r="55" spans="1:18" ht="14.25" customHeight="1" x14ac:dyDescent="0.25">
      <c r="A55" s="6" t="s">
        <v>62</v>
      </c>
    </row>
    <row r="56" spans="1:18" ht="15.75" customHeight="1" x14ac:dyDescent="0.25">
      <c r="A56" s="6" t="s">
        <v>61</v>
      </c>
    </row>
    <row r="57" spans="1:18" x14ac:dyDescent="0.25">
      <c r="A57" s="6" t="s">
        <v>60</v>
      </c>
    </row>
    <row r="58" spans="1:18" x14ac:dyDescent="0.25">
      <c r="A58" s="6" t="s">
        <v>59</v>
      </c>
    </row>
    <row r="61" spans="1:18" x14ac:dyDescent="0.25">
      <c r="A61"/>
    </row>
    <row r="62" spans="1:18" ht="15.75" customHeight="1" x14ac:dyDescent="0.25">
      <c r="A62"/>
      <c r="B62"/>
    </row>
    <row r="63" spans="1:18" x14ac:dyDescent="0.25">
      <c r="A63"/>
      <c r="B63"/>
    </row>
    <row r="64" spans="1:18" x14ac:dyDescent="0.25">
      <c r="A64"/>
      <c r="B64"/>
    </row>
    <row r="65" spans="1:2" x14ac:dyDescent="0.25">
      <c r="A65"/>
      <c r="B65"/>
    </row>
  </sheetData>
  <mergeCells count="13">
    <mergeCell ref="A44:A50"/>
    <mergeCell ref="A51:C51"/>
    <mergeCell ref="A54:R54"/>
    <mergeCell ref="A31:C31"/>
    <mergeCell ref="A32:R32"/>
    <mergeCell ref="A43:R43"/>
    <mergeCell ref="F1:J1"/>
    <mergeCell ref="K1:O1"/>
    <mergeCell ref="A4:A25"/>
    <mergeCell ref="A33:A41"/>
    <mergeCell ref="A42:C42"/>
    <mergeCell ref="A3:R3"/>
    <mergeCell ref="A26:A30"/>
  </mergeCells>
  <hyperlinks>
    <hyperlink ref="A54" r:id="rId1" display="http://www.bls.gov/oes/current/oes_nat.htm"/>
  </hyperlinks>
  <pageMargins left="0.7" right="0.7" top="0.75" bottom="0.75" header="0.3" footer="0.3"/>
  <pageSetup scale="52" fitToHeight="0" orientation="landscape" r:id="rId2"/>
  <headerFooter>
    <oddHeader>&amp;A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15" workbookViewId="0">
      <selection activeCell="J22" sqref="J22"/>
    </sheetView>
  </sheetViews>
  <sheetFormatPr defaultRowHeight="15" x14ac:dyDescent="0.25"/>
  <cols>
    <col min="10" max="10" width="18.28515625" customWidth="1"/>
    <col min="13" max="13" width="50" customWidth="1"/>
  </cols>
  <sheetData>
    <row r="1" spans="1:13" x14ac:dyDescent="0.25">
      <c r="A1" s="136" t="s">
        <v>19</v>
      </c>
      <c r="B1" s="136"/>
      <c r="C1" s="136"/>
      <c r="D1" s="133"/>
      <c r="E1" s="133"/>
      <c r="F1" s="133"/>
      <c r="G1" s="133"/>
      <c r="H1" s="133"/>
      <c r="I1" s="133"/>
      <c r="J1" s="133" t="s">
        <v>23</v>
      </c>
      <c r="K1" s="133" t="s">
        <v>24</v>
      </c>
      <c r="L1" s="133"/>
      <c r="M1" s="133" t="s">
        <v>26</v>
      </c>
    </row>
    <row r="4" spans="1:13" x14ac:dyDescent="0.25">
      <c r="A4" s="136" t="s">
        <v>103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 x14ac:dyDescent="0.25">
      <c r="A5" s="133" t="s">
        <v>104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x14ac:dyDescent="0.25">
      <c r="A6" s="134" t="s">
        <v>105</v>
      </c>
      <c r="B6" s="133"/>
      <c r="C6" s="133"/>
      <c r="D6" s="133"/>
      <c r="E6" s="133"/>
      <c r="F6" s="133"/>
      <c r="G6" s="133"/>
      <c r="H6" s="133"/>
      <c r="I6" s="133"/>
      <c r="J6" s="133">
        <v>4</v>
      </c>
      <c r="K6" s="133">
        <f>J6*1.5</f>
        <v>6</v>
      </c>
      <c r="L6" s="133"/>
      <c r="M6" s="133"/>
    </row>
    <row r="7" spans="1:13" x14ac:dyDescent="0.25">
      <c r="A7" s="134" t="s">
        <v>106</v>
      </c>
      <c r="B7" s="133"/>
      <c r="C7" s="133"/>
      <c r="D7" s="133"/>
      <c r="E7" s="133"/>
      <c r="F7" s="133"/>
      <c r="G7" s="133"/>
      <c r="H7" s="133"/>
      <c r="I7" s="133"/>
      <c r="J7" s="133">
        <v>4</v>
      </c>
      <c r="K7" s="133">
        <f>J7*1.5</f>
        <v>6</v>
      </c>
      <c r="L7" s="133"/>
      <c r="M7" s="133"/>
    </row>
    <row r="8" spans="1:13" x14ac:dyDescent="0.25">
      <c r="A8" s="139"/>
      <c r="B8" s="133"/>
      <c r="C8" s="133"/>
      <c r="D8" s="133"/>
      <c r="E8" s="133"/>
      <c r="F8" s="133"/>
      <c r="G8" s="133"/>
      <c r="H8" s="133"/>
      <c r="I8" s="133"/>
      <c r="J8" s="133">
        <v>8</v>
      </c>
      <c r="K8" s="133">
        <v>12</v>
      </c>
      <c r="L8" s="133"/>
      <c r="M8" s="133"/>
    </row>
    <row r="10" spans="1:13" x14ac:dyDescent="0.25">
      <c r="A10" s="133" t="s">
        <v>72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</row>
    <row r="11" spans="1:13" x14ac:dyDescent="0.25">
      <c r="A11" s="134" t="s">
        <v>20</v>
      </c>
      <c r="B11" s="133"/>
      <c r="C11" s="133"/>
      <c r="D11" s="133"/>
      <c r="E11" s="133"/>
      <c r="F11" s="133"/>
      <c r="G11" s="133"/>
      <c r="H11" s="133"/>
      <c r="I11" s="133"/>
      <c r="J11" s="133">
        <v>8</v>
      </c>
      <c r="K11" s="133">
        <v>8</v>
      </c>
      <c r="L11" s="133"/>
      <c r="M11" s="133"/>
    </row>
    <row r="12" spans="1:13" x14ac:dyDescent="0.25">
      <c r="A12" s="134" t="s">
        <v>21</v>
      </c>
      <c r="B12" s="133"/>
      <c r="C12" s="133"/>
      <c r="D12" s="133"/>
      <c r="E12" s="133"/>
      <c r="F12" s="133"/>
      <c r="G12" s="133"/>
      <c r="H12" s="133"/>
      <c r="I12" s="133"/>
      <c r="J12" s="133">
        <v>8</v>
      </c>
      <c r="K12" s="133">
        <v>8</v>
      </c>
      <c r="L12" s="133"/>
      <c r="M12" s="343" t="s">
        <v>108</v>
      </c>
    </row>
    <row r="13" spans="1:13" x14ac:dyDescent="0.25">
      <c r="A13" s="134" t="s">
        <v>22</v>
      </c>
      <c r="B13" s="133"/>
      <c r="C13" s="133"/>
      <c r="D13" s="133"/>
      <c r="E13" s="133"/>
      <c r="F13" s="133"/>
      <c r="G13" s="133"/>
      <c r="H13" s="133"/>
      <c r="I13" s="133"/>
      <c r="J13" s="133">
        <v>8</v>
      </c>
      <c r="K13" s="133">
        <v>8</v>
      </c>
      <c r="L13" s="133"/>
      <c r="M13" s="343"/>
    </row>
    <row r="14" spans="1:13" x14ac:dyDescent="0.25">
      <c r="A14" s="134" t="s">
        <v>107</v>
      </c>
      <c r="B14" s="133"/>
      <c r="C14" s="133"/>
      <c r="D14" s="133"/>
      <c r="E14" s="133"/>
      <c r="F14" s="133"/>
      <c r="G14" s="133"/>
      <c r="H14" s="133"/>
      <c r="I14" s="133"/>
      <c r="J14" s="133">
        <v>40</v>
      </c>
      <c r="K14" s="133">
        <v>80</v>
      </c>
      <c r="L14" s="133"/>
      <c r="M14" s="133" t="s">
        <v>128</v>
      </c>
    </row>
    <row r="15" spans="1:13" x14ac:dyDescent="0.25">
      <c r="A15" s="134" t="s">
        <v>88</v>
      </c>
      <c r="B15" s="133"/>
      <c r="C15" s="133"/>
      <c r="D15" s="133"/>
      <c r="E15" s="133"/>
      <c r="F15" s="133"/>
      <c r="G15" s="133"/>
      <c r="H15" s="133"/>
      <c r="I15" s="133"/>
      <c r="J15" s="133">
        <v>16</v>
      </c>
      <c r="K15" s="133">
        <v>16</v>
      </c>
      <c r="L15" s="133"/>
      <c r="M15" s="133" t="s">
        <v>109</v>
      </c>
    </row>
    <row r="16" spans="1:13" x14ac:dyDescent="0.25">
      <c r="A16" s="134" t="s">
        <v>84</v>
      </c>
      <c r="B16" s="133"/>
      <c r="C16" s="133"/>
      <c r="D16" s="133"/>
      <c r="E16" s="133"/>
      <c r="F16" s="133"/>
      <c r="G16" s="133"/>
      <c r="H16" s="133"/>
      <c r="I16" s="133"/>
      <c r="J16" s="133">
        <v>80</v>
      </c>
      <c r="K16" s="133"/>
      <c r="L16" s="133"/>
      <c r="M16" s="133"/>
    </row>
    <row r="18" spans="1:13" x14ac:dyDescent="0.25">
      <c r="A18" s="135" t="s">
        <v>110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x14ac:dyDescent="0.25">
      <c r="A19" s="134" t="s">
        <v>114</v>
      </c>
      <c r="B19" s="133"/>
      <c r="C19" s="133"/>
      <c r="D19" s="133"/>
      <c r="E19" s="133"/>
      <c r="F19" s="133"/>
      <c r="G19" s="133"/>
      <c r="H19" s="133"/>
      <c r="I19" s="133"/>
      <c r="J19" s="133">
        <v>8</v>
      </c>
      <c r="K19" s="133"/>
      <c r="L19" s="133"/>
      <c r="M19" s="133"/>
    </row>
    <row r="20" spans="1:13" x14ac:dyDescent="0.25">
      <c r="A20" s="137" t="s">
        <v>111</v>
      </c>
      <c r="B20" s="133"/>
      <c r="C20" s="133"/>
      <c r="D20" s="133"/>
      <c r="E20" s="133"/>
      <c r="F20" s="133"/>
      <c r="G20" s="133"/>
      <c r="H20" s="133"/>
      <c r="I20" s="133"/>
      <c r="J20" s="133">
        <v>3</v>
      </c>
      <c r="K20" s="133"/>
      <c r="L20" s="133"/>
      <c r="M20" s="133"/>
    </row>
    <row r="21" spans="1:13" x14ac:dyDescent="0.25">
      <c r="A21" s="137" t="s">
        <v>112</v>
      </c>
      <c r="B21" s="133"/>
      <c r="C21" s="133"/>
      <c r="D21" s="133"/>
      <c r="E21" s="133"/>
      <c r="F21" s="133"/>
      <c r="G21" s="133"/>
      <c r="H21" s="133"/>
      <c r="I21" s="133"/>
      <c r="J21" s="133">
        <v>2</v>
      </c>
      <c r="K21" s="133"/>
      <c r="L21" s="133"/>
      <c r="M21" s="133"/>
    </row>
    <row r="22" spans="1:13" x14ac:dyDescent="0.25">
      <c r="A22" s="137" t="s">
        <v>113</v>
      </c>
      <c r="B22" s="133"/>
      <c r="C22" s="133"/>
      <c r="D22" s="133"/>
      <c r="E22" s="133"/>
      <c r="F22" s="133"/>
      <c r="G22" s="133"/>
      <c r="H22" s="133"/>
      <c r="I22" s="133"/>
      <c r="J22" s="133">
        <v>3</v>
      </c>
      <c r="K22" s="133"/>
      <c r="L22" s="133"/>
      <c r="M22" s="133"/>
    </row>
    <row r="23" spans="1:13" x14ac:dyDescent="0.25">
      <c r="A23" s="134" t="s">
        <v>116</v>
      </c>
      <c r="B23" s="133"/>
      <c r="C23" s="133"/>
      <c r="D23" s="133"/>
      <c r="E23" s="133"/>
      <c r="F23" s="133"/>
      <c r="G23" s="133"/>
      <c r="H23" s="133"/>
      <c r="I23" s="133"/>
      <c r="J23" s="133">
        <v>16</v>
      </c>
      <c r="K23" s="133"/>
      <c r="L23" s="133"/>
      <c r="M23" s="343" t="s">
        <v>118</v>
      </c>
    </row>
    <row r="24" spans="1:13" x14ac:dyDescent="0.25">
      <c r="A24" s="137" t="s">
        <v>115</v>
      </c>
      <c r="B24" s="133"/>
      <c r="C24" s="133"/>
      <c r="D24" s="133"/>
      <c r="E24" s="133"/>
      <c r="F24" s="133"/>
      <c r="G24" s="133"/>
      <c r="H24" s="133"/>
      <c r="I24" s="133"/>
      <c r="J24" s="133">
        <v>6</v>
      </c>
      <c r="K24" s="133"/>
      <c r="L24" s="133"/>
      <c r="M24" s="343"/>
    </row>
    <row r="25" spans="1:13" x14ac:dyDescent="0.25">
      <c r="A25" s="137" t="s">
        <v>112</v>
      </c>
      <c r="B25" s="133"/>
      <c r="C25" s="133"/>
      <c r="D25" s="133"/>
      <c r="E25" s="133"/>
      <c r="F25" s="133"/>
      <c r="G25" s="133"/>
      <c r="H25" s="133"/>
      <c r="I25" s="133"/>
      <c r="J25" s="133">
        <v>4</v>
      </c>
      <c r="K25" s="133"/>
      <c r="L25" s="133"/>
      <c r="M25" s="343"/>
    </row>
    <row r="26" spans="1:13" x14ac:dyDescent="0.25">
      <c r="A26" s="137" t="s">
        <v>113</v>
      </c>
      <c r="B26" s="133"/>
      <c r="C26" s="133"/>
      <c r="D26" s="133"/>
      <c r="E26" s="133"/>
      <c r="F26" s="133"/>
      <c r="G26" s="133"/>
      <c r="H26" s="133"/>
      <c r="I26" s="133"/>
      <c r="J26" s="133">
        <v>6</v>
      </c>
      <c r="K26" s="133"/>
      <c r="L26" s="133"/>
      <c r="M26" s="343"/>
    </row>
    <row r="27" spans="1:13" x14ac:dyDescent="0.25">
      <c r="A27" s="134" t="s">
        <v>117</v>
      </c>
      <c r="B27" s="133"/>
      <c r="C27" s="133"/>
      <c r="D27" s="133"/>
      <c r="E27" s="133"/>
      <c r="F27" s="133"/>
      <c r="G27" s="133"/>
      <c r="H27" s="133"/>
      <c r="I27" s="133"/>
      <c r="J27" s="133">
        <v>16</v>
      </c>
      <c r="K27" s="133"/>
      <c r="L27" s="133"/>
      <c r="M27" s="343"/>
    </row>
    <row r="28" spans="1:13" x14ac:dyDescent="0.25">
      <c r="A28" s="137" t="s">
        <v>115</v>
      </c>
      <c r="B28" s="133"/>
      <c r="C28" s="133"/>
      <c r="D28" s="133"/>
      <c r="E28" s="133"/>
      <c r="F28" s="133"/>
      <c r="G28" s="133"/>
      <c r="H28" s="133"/>
      <c r="I28" s="133"/>
      <c r="J28" s="133">
        <v>6</v>
      </c>
      <c r="K28" s="133"/>
      <c r="L28" s="133"/>
      <c r="M28" s="140"/>
    </row>
    <row r="29" spans="1:13" x14ac:dyDescent="0.25">
      <c r="A29" s="137" t="s">
        <v>112</v>
      </c>
      <c r="B29" s="133"/>
      <c r="C29" s="133"/>
      <c r="D29" s="133"/>
      <c r="E29" s="133"/>
      <c r="F29" s="133"/>
      <c r="G29" s="133"/>
      <c r="H29" s="133"/>
      <c r="I29" s="133"/>
      <c r="J29" s="133">
        <v>4</v>
      </c>
      <c r="K29" s="133"/>
      <c r="L29" s="133"/>
      <c r="M29" s="140"/>
    </row>
    <row r="30" spans="1:13" x14ac:dyDescent="0.25">
      <c r="A30" s="137" t="s">
        <v>113</v>
      </c>
      <c r="B30" s="133"/>
      <c r="C30" s="133"/>
      <c r="D30" s="133"/>
      <c r="E30" s="133"/>
      <c r="F30" s="133"/>
      <c r="G30" s="133"/>
      <c r="H30" s="133"/>
      <c r="I30" s="133"/>
      <c r="J30" s="133">
        <v>6</v>
      </c>
      <c r="K30" s="133"/>
      <c r="L30" s="133"/>
      <c r="M30" s="140"/>
    </row>
    <row r="31" spans="1:13" ht="67.5" customHeight="1" x14ac:dyDescent="0.25">
      <c r="A31" s="137" t="s">
        <v>119</v>
      </c>
      <c r="B31" s="133"/>
      <c r="C31" s="133"/>
      <c r="D31" s="133"/>
      <c r="E31" s="133"/>
      <c r="F31" s="133"/>
      <c r="G31" s="133"/>
      <c r="H31" s="133"/>
      <c r="I31" s="133" t="s">
        <v>102</v>
      </c>
      <c r="J31" s="144">
        <v>8</v>
      </c>
      <c r="K31" s="133">
        <v>8</v>
      </c>
      <c r="L31" s="133"/>
      <c r="M31" s="140" t="s">
        <v>89</v>
      </c>
    </row>
    <row r="32" spans="1:13" x14ac:dyDescent="0.25">
      <c r="A32" s="137" t="s">
        <v>115</v>
      </c>
      <c r="B32" s="133"/>
      <c r="C32" s="133"/>
      <c r="D32" s="133"/>
      <c r="E32" s="133"/>
      <c r="F32" s="133"/>
      <c r="G32" s="133"/>
      <c r="H32" s="133"/>
      <c r="I32" s="133"/>
      <c r="J32" s="144">
        <v>3</v>
      </c>
      <c r="K32" s="133">
        <v>3</v>
      </c>
      <c r="L32" s="133"/>
      <c r="M32" s="140"/>
    </row>
    <row r="33" spans="1:13" x14ac:dyDescent="0.25">
      <c r="A33" s="137" t="s">
        <v>112</v>
      </c>
      <c r="B33" s="133"/>
      <c r="C33" s="133"/>
      <c r="D33" s="133"/>
      <c r="E33" s="133"/>
      <c r="F33" s="133"/>
      <c r="G33" s="133"/>
      <c r="H33" s="133"/>
      <c r="I33" s="133"/>
      <c r="J33" s="144">
        <v>2</v>
      </c>
      <c r="K33" s="133">
        <v>2</v>
      </c>
      <c r="L33" s="133"/>
      <c r="M33" s="140"/>
    </row>
    <row r="34" spans="1:13" x14ac:dyDescent="0.25">
      <c r="A34" s="137" t="s">
        <v>113</v>
      </c>
      <c r="B34" s="133"/>
      <c r="C34" s="133"/>
      <c r="D34" s="133"/>
      <c r="E34" s="133"/>
      <c r="F34" s="133"/>
      <c r="G34" s="133"/>
      <c r="H34" s="133"/>
      <c r="I34" s="133"/>
      <c r="J34" s="144">
        <v>3</v>
      </c>
      <c r="K34" s="133">
        <v>3</v>
      </c>
      <c r="L34" s="133"/>
      <c r="M34" s="140"/>
    </row>
    <row r="35" spans="1:13" x14ac:dyDescent="0.25">
      <c r="A35" s="137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40"/>
    </row>
    <row r="36" spans="1:13" x14ac:dyDescent="0.25">
      <c r="A36" s="137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40"/>
    </row>
    <row r="38" spans="1:13" ht="15.75" thickBot="1" x14ac:dyDescent="0.3">
      <c r="A38" s="138" t="s">
        <v>120</v>
      </c>
      <c r="B38" s="133"/>
      <c r="C38" s="133"/>
      <c r="D38" s="133"/>
      <c r="E38" s="133"/>
      <c r="F38" s="133"/>
      <c r="G38" s="133"/>
      <c r="H38" s="133"/>
      <c r="I38" s="133"/>
      <c r="J38" s="133" t="s">
        <v>25</v>
      </c>
      <c r="K38" s="133" t="s">
        <v>24</v>
      </c>
      <c r="L38" s="133"/>
      <c r="M38" s="133"/>
    </row>
    <row r="39" spans="1:13" ht="15.75" thickBot="1" x14ac:dyDescent="0.3">
      <c r="A39" s="141" t="s">
        <v>82</v>
      </c>
      <c r="B39" s="142"/>
      <c r="C39" s="142"/>
      <c r="D39" s="142"/>
      <c r="E39" s="142"/>
      <c r="F39" s="142"/>
      <c r="G39" s="142"/>
      <c r="H39" s="142"/>
      <c r="I39" s="142"/>
      <c r="J39" s="142">
        <v>4</v>
      </c>
      <c r="K39" s="142">
        <v>16</v>
      </c>
      <c r="L39" s="142"/>
      <c r="M39" s="142"/>
    </row>
    <row r="40" spans="1:13" x14ac:dyDescent="0.25">
      <c r="A40" s="139" t="s">
        <v>121</v>
      </c>
      <c r="B40" s="133"/>
      <c r="C40" s="133"/>
      <c r="D40" s="133"/>
      <c r="E40" s="133"/>
      <c r="F40" s="133"/>
      <c r="G40" s="133"/>
      <c r="H40" s="133"/>
      <c r="I40" s="133"/>
      <c r="J40" s="133">
        <v>4</v>
      </c>
      <c r="K40" s="133">
        <v>32</v>
      </c>
      <c r="L40" s="133"/>
      <c r="M40" s="133"/>
    </row>
    <row r="41" spans="1:13" x14ac:dyDescent="0.25">
      <c r="A41" s="139" t="s">
        <v>122</v>
      </c>
      <c r="B41" s="133"/>
      <c r="C41" s="133"/>
      <c r="D41" s="133"/>
      <c r="E41" s="133"/>
      <c r="F41" s="133"/>
      <c r="G41" s="133"/>
      <c r="H41" s="133"/>
      <c r="I41" s="133"/>
      <c r="J41" s="133">
        <v>2</v>
      </c>
      <c r="K41" s="133">
        <v>8</v>
      </c>
      <c r="L41" s="133"/>
      <c r="M41" s="133"/>
    </row>
    <row r="42" spans="1:13" x14ac:dyDescent="0.25">
      <c r="A42" s="139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</row>
    <row r="43" spans="1:13" x14ac:dyDescent="0.25">
      <c r="A43" s="143" t="s">
        <v>123</v>
      </c>
      <c r="B43" s="133"/>
      <c r="C43" s="133"/>
      <c r="D43" s="133"/>
      <c r="E43" s="133"/>
      <c r="F43" s="133"/>
      <c r="G43" s="133"/>
      <c r="H43" s="133"/>
      <c r="I43" s="133"/>
      <c r="J43" s="133" t="s">
        <v>124</v>
      </c>
      <c r="K43" s="133" t="s">
        <v>92</v>
      </c>
      <c r="L43" s="133"/>
      <c r="M43" s="133"/>
    </row>
    <row r="44" spans="1:13" x14ac:dyDescent="0.25">
      <c r="A44" s="137" t="s">
        <v>125</v>
      </c>
      <c r="B44" s="133"/>
      <c r="C44" s="133"/>
      <c r="D44" s="133"/>
      <c r="E44" s="133"/>
      <c r="F44" s="133"/>
      <c r="G44" s="133"/>
      <c r="H44" s="133"/>
      <c r="I44" s="133"/>
      <c r="J44" s="133">
        <v>4</v>
      </c>
      <c r="K44" s="133">
        <v>32</v>
      </c>
      <c r="L44" s="133"/>
      <c r="M44" s="133"/>
    </row>
    <row r="45" spans="1:13" x14ac:dyDescent="0.25">
      <c r="A45" s="137" t="s">
        <v>126</v>
      </c>
      <c r="B45" s="133"/>
      <c r="C45" s="133"/>
      <c r="D45" s="133"/>
      <c r="E45" s="133"/>
      <c r="F45" s="133"/>
      <c r="G45" s="133"/>
      <c r="H45" s="133"/>
      <c r="I45" s="133"/>
      <c r="J45" s="133">
        <v>4</v>
      </c>
      <c r="K45" s="133">
        <v>40</v>
      </c>
      <c r="L45" s="133"/>
      <c r="M45" s="133"/>
    </row>
    <row r="46" spans="1:13" x14ac:dyDescent="0.25">
      <c r="A46" s="344"/>
      <c r="B46" s="344"/>
      <c r="C46" s="344"/>
      <c r="D46" s="344"/>
      <c r="E46" s="344"/>
      <c r="F46" s="344"/>
      <c r="G46" s="344"/>
      <c r="H46" s="344"/>
      <c r="I46" s="344"/>
      <c r="J46" s="133"/>
      <c r="K46" s="133"/>
      <c r="L46" s="133"/>
      <c r="M46" s="133"/>
    </row>
    <row r="48" spans="1:13" x14ac:dyDescent="0.25">
      <c r="A48" s="143" t="s">
        <v>90</v>
      </c>
      <c r="B48" s="133"/>
      <c r="C48" s="133"/>
      <c r="D48" s="133"/>
      <c r="E48" s="133"/>
      <c r="F48" s="133"/>
      <c r="G48" s="133"/>
      <c r="H48" s="133"/>
      <c r="I48" s="133"/>
      <c r="J48" s="133" t="s">
        <v>91</v>
      </c>
      <c r="K48" s="133" t="s">
        <v>92</v>
      </c>
      <c r="L48" s="133"/>
      <c r="M48" s="133"/>
    </row>
    <row r="49" spans="1:13" x14ac:dyDescent="0.25">
      <c r="A49" s="137" t="s">
        <v>93</v>
      </c>
      <c r="B49" s="133"/>
      <c r="C49" s="133"/>
      <c r="D49" s="133"/>
      <c r="E49" s="133"/>
      <c r="F49" s="133"/>
      <c r="G49" s="133"/>
      <c r="H49" s="133"/>
      <c r="I49" s="133"/>
      <c r="J49" s="133">
        <v>8</v>
      </c>
      <c r="K49" s="133">
        <v>8</v>
      </c>
      <c r="L49" s="133"/>
      <c r="M49" s="133" t="s">
        <v>94</v>
      </c>
    </row>
    <row r="50" spans="1:13" x14ac:dyDescent="0.25">
      <c r="A50" s="137" t="s">
        <v>95</v>
      </c>
      <c r="B50" s="133"/>
      <c r="C50" s="133"/>
      <c r="D50" s="133"/>
      <c r="E50" s="133"/>
      <c r="F50" s="133"/>
      <c r="G50" s="133"/>
      <c r="H50" s="133"/>
      <c r="I50" s="133"/>
      <c r="J50" s="133">
        <v>3</v>
      </c>
      <c r="K50" s="133">
        <v>3</v>
      </c>
      <c r="L50" s="133"/>
      <c r="M50" s="133" t="s">
        <v>96</v>
      </c>
    </row>
    <row r="51" spans="1:13" x14ac:dyDescent="0.25">
      <c r="A51" s="133" t="s">
        <v>97</v>
      </c>
      <c r="B51" s="133"/>
      <c r="C51" s="133"/>
      <c r="D51" s="133"/>
      <c r="E51" s="133"/>
      <c r="F51" s="133"/>
      <c r="G51" s="133"/>
      <c r="H51" s="133"/>
      <c r="I51" s="133"/>
      <c r="J51" s="133">
        <v>3</v>
      </c>
      <c r="K51" s="133">
        <v>2</v>
      </c>
      <c r="L51" s="133"/>
      <c r="M51" s="133" t="s">
        <v>96</v>
      </c>
    </row>
    <row r="52" spans="1:13" x14ac:dyDescent="0.25">
      <c r="A52" s="133" t="s">
        <v>98</v>
      </c>
      <c r="B52" s="133"/>
      <c r="C52" s="133"/>
      <c r="D52" s="133"/>
      <c r="E52" s="133"/>
      <c r="F52" s="133"/>
      <c r="G52" s="133"/>
      <c r="H52" s="133"/>
      <c r="I52" s="133"/>
      <c r="J52" s="133">
        <v>2</v>
      </c>
      <c r="K52" s="133">
        <v>3</v>
      </c>
      <c r="L52" s="133"/>
      <c r="M52" s="133" t="s">
        <v>96</v>
      </c>
    </row>
    <row r="53" spans="1:13" x14ac:dyDescent="0.25">
      <c r="A53" s="133"/>
      <c r="B53" s="133"/>
      <c r="C53" s="133"/>
      <c r="D53" s="133"/>
      <c r="E53" s="133"/>
      <c r="F53" s="133"/>
      <c r="G53" s="133"/>
      <c r="H53" s="133"/>
      <c r="I53" s="133" t="s">
        <v>99</v>
      </c>
      <c r="J53" s="133">
        <v>16</v>
      </c>
      <c r="K53" s="133">
        <f>SUM(K49:K52)</f>
        <v>16</v>
      </c>
      <c r="L53" s="133"/>
      <c r="M53" s="133"/>
    </row>
  </sheetData>
  <mergeCells count="3">
    <mergeCell ref="M12:M13"/>
    <mergeCell ref="M23:M27"/>
    <mergeCell ref="A46:I4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C02A8-0ED5-4103-B250-F4592D9E333E}">
  <ds:schemaRefs>
    <ds:schemaRef ds:uri="http://schemas.microsoft.com/office/2006/metadata/properties"/>
    <ds:schemaRef ds:uri="http://purl.org/dc/terms/"/>
    <ds:schemaRef ds:uri="9dbcbb5a-2d39-43bd-b6c7-d27f844c7fb7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Burden Table</vt:lpstr>
      <vt:lpstr>Burden Table - Detailed OMB</vt:lpstr>
      <vt:lpstr>assumptions</vt:lpstr>
      <vt:lpstr>'Burden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Deemer, Danielle - FNS</cp:lastModifiedBy>
  <cp:lastPrinted>2019-04-29T18:23:33Z</cp:lastPrinted>
  <dcterms:created xsi:type="dcterms:W3CDTF">2013-01-08T21:49:18Z</dcterms:created>
  <dcterms:modified xsi:type="dcterms:W3CDTF">2020-01-15T17:53:23Z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  <property fmtid="{D5CDD505-2E9C-101B-9397-08002B2CF9AE}" pid="4" name="ESRI_WORKBOOK_ID">
    <vt:lpwstr>720feb2fb0534653a3e142961e465e7b</vt:lpwstr>
  </property>
</Properties>
</file>